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F84BBE97-1074-4102-831D-027B072EC324}" xr6:coauthVersionLast="47" xr6:coauthVersionMax="47" xr10:uidLastSave="{00000000-0000-0000-0000-000000000000}"/>
  <bookViews>
    <workbookView xWindow="-110" yWindow="-110" windowWidth="19420" windowHeight="1042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0" i="2" l="1"/>
  <c r="C8" i="4"/>
  <c r="E8" i="4" l="1"/>
  <c r="E5" i="5"/>
  <c r="E6" i="5"/>
  <c r="E7" i="5"/>
  <c r="E8" i="5"/>
  <c r="E9" i="5"/>
  <c r="E10" i="5"/>
  <c r="E11" i="5"/>
  <c r="E12" i="5"/>
  <c r="E4" i="5"/>
  <c r="D9" i="3"/>
  <c r="G8" i="3"/>
  <c r="G5" i="3"/>
  <c r="D50" i="2"/>
  <c r="D48" i="2"/>
  <c r="F48" i="2" s="1"/>
  <c r="D47" i="2"/>
  <c r="F47" i="2" s="1"/>
  <c r="G47" i="2" s="1"/>
  <c r="D41" i="2"/>
  <c r="F41" i="2" s="1"/>
  <c r="D40" i="2"/>
  <c r="F40" i="2" s="1"/>
  <c r="G40" i="2" s="1"/>
  <c r="D39" i="2"/>
  <c r="F39" i="2" s="1"/>
  <c r="H39" i="2" s="1"/>
  <c r="D38" i="2"/>
  <c r="F38" i="2" s="1"/>
  <c r="G38" i="2" s="1"/>
  <c r="D37" i="2"/>
  <c r="F37" i="2" s="1"/>
  <c r="D36" i="2"/>
  <c r="F36" i="2" s="1"/>
  <c r="G36" i="2" s="1"/>
  <c r="D35" i="2"/>
  <c r="F35" i="2" s="1"/>
  <c r="D34" i="2"/>
  <c r="F34" i="2" s="1"/>
  <c r="D33" i="2"/>
  <c r="F33" i="2" s="1"/>
  <c r="H33" i="2" s="1"/>
  <c r="D32" i="2"/>
  <c r="F32" i="2" s="1"/>
  <c r="D28" i="2"/>
  <c r="F28" i="2" s="1"/>
  <c r="D27" i="2"/>
  <c r="F27" i="2" s="1"/>
  <c r="D25" i="2"/>
  <c r="F25" i="2" s="1"/>
  <c r="G25" i="2" s="1"/>
  <c r="D24" i="2"/>
  <c r="F24" i="2" s="1"/>
  <c r="D22" i="2"/>
  <c r="F22" i="2" s="1"/>
  <c r="D20" i="2"/>
  <c r="F20" i="2" s="1"/>
  <c r="G20" i="2" s="1"/>
  <c r="D19" i="2"/>
  <c r="F19" i="2" s="1"/>
  <c r="H19" i="2" s="1"/>
  <c r="D17" i="2"/>
  <c r="F17" i="2" s="1"/>
  <c r="D15" i="2"/>
  <c r="F15" i="2" s="1"/>
  <c r="G15" i="2" s="1"/>
  <c r="D13" i="2"/>
  <c r="F13" i="2" s="1"/>
  <c r="D52" i="1"/>
  <c r="F52" i="1" s="1"/>
  <c r="G52" i="1" s="1"/>
  <c r="D46" i="1"/>
  <c r="F46" i="1" s="1"/>
  <c r="D40" i="1"/>
  <c r="F40" i="1" s="1"/>
  <c r="D39" i="1"/>
  <c r="F39" i="1" s="1"/>
  <c r="D38" i="1"/>
  <c r="F38" i="1" s="1"/>
  <c r="H38" i="1" s="1"/>
  <c r="D37" i="1"/>
  <c r="F37" i="1" s="1"/>
  <c r="H37" i="1" s="1"/>
  <c r="D36" i="1"/>
  <c r="F36" i="1" s="1"/>
  <c r="H36" i="1" s="1"/>
  <c r="D35" i="1"/>
  <c r="F35" i="1" s="1"/>
  <c r="D34" i="1"/>
  <c r="F34" i="1" s="1"/>
  <c r="D33" i="1"/>
  <c r="F33" i="1" s="1"/>
  <c r="G33" i="1" s="1"/>
  <c r="D32" i="1"/>
  <c r="F32" i="1" s="1"/>
  <c r="G32" i="1" s="1"/>
  <c r="D31" i="1"/>
  <c r="F31" i="1" s="1"/>
  <c r="D27" i="1"/>
  <c r="F27" i="1" s="1"/>
  <c r="D26" i="1"/>
  <c r="F26" i="1" s="1"/>
  <c r="D24" i="1"/>
  <c r="F24" i="1" s="1"/>
  <c r="D23" i="1"/>
  <c r="F23" i="1" s="1"/>
  <c r="D21" i="1"/>
  <c r="F21" i="1" s="1"/>
  <c r="D18" i="1"/>
  <c r="F18" i="1" s="1"/>
  <c r="D7" i="1"/>
  <c r="F7" i="1" s="1"/>
  <c r="D10" i="1"/>
  <c r="D11" i="1"/>
  <c r="C12" i="1"/>
  <c r="D12" i="1" s="1"/>
  <c r="D14" i="1"/>
  <c r="D16" i="1"/>
  <c r="F16" i="1" s="1"/>
  <c r="D19" i="1"/>
  <c r="D48" i="1"/>
  <c r="D50" i="1"/>
  <c r="B8" i="4"/>
  <c r="F7" i="4"/>
  <c r="F6" i="4"/>
  <c r="F5" i="4"/>
  <c r="D11" i="2"/>
  <c r="D12" i="2"/>
  <c r="D5" i="3"/>
  <c r="D7" i="3"/>
  <c r="F8" i="4" l="1"/>
  <c r="B3" i="6" s="1"/>
  <c r="E13" i="5"/>
  <c r="G50" i="2"/>
  <c r="H50" i="2"/>
  <c r="G48" i="2"/>
  <c r="H48" i="2"/>
  <c r="H47" i="2"/>
  <c r="I47" i="2" s="1"/>
  <c r="G13" i="2"/>
  <c r="H13" i="2"/>
  <c r="G37" i="2"/>
  <c r="H37" i="2"/>
  <c r="G17" i="2"/>
  <c r="H17" i="2"/>
  <c r="G41" i="2"/>
  <c r="H41" i="2"/>
  <c r="H40" i="2"/>
  <c r="I40" i="2" s="1"/>
  <c r="G39" i="2"/>
  <c r="I39" i="2" s="1"/>
  <c r="H38" i="2"/>
  <c r="I38" i="2" s="1"/>
  <c r="H36" i="2"/>
  <c r="I36" i="2" s="1"/>
  <c r="G35" i="2"/>
  <c r="H35" i="2"/>
  <c r="G34" i="2"/>
  <c r="H34" i="2"/>
  <c r="G33" i="2"/>
  <c r="I33" i="2" s="1"/>
  <c r="G32" i="2"/>
  <c r="H32" i="2"/>
  <c r="G28" i="2"/>
  <c r="H28" i="2"/>
  <c r="G27" i="2"/>
  <c r="H27" i="2"/>
  <c r="H25" i="2"/>
  <c r="I25" i="2" s="1"/>
  <c r="G24" i="2"/>
  <c r="H24" i="2"/>
  <c r="G22" i="2"/>
  <c r="H22" i="2"/>
  <c r="H20" i="2"/>
  <c r="I20" i="2" s="1"/>
  <c r="G19" i="2"/>
  <c r="I19" i="2" s="1"/>
  <c r="H15" i="2"/>
  <c r="I15" i="2" s="1"/>
  <c r="G46" i="1"/>
  <c r="H46" i="1"/>
  <c r="H52" i="1"/>
  <c r="I52" i="1" s="1"/>
  <c r="H35" i="1"/>
  <c r="G35" i="1"/>
  <c r="H33" i="1"/>
  <c r="I33" i="1" s="1"/>
  <c r="H32" i="1"/>
  <c r="I32" i="1" s="1"/>
  <c r="G40" i="1"/>
  <c r="H40" i="1"/>
  <c r="H39" i="1"/>
  <c r="G39" i="1"/>
  <c r="G38" i="1"/>
  <c r="I38" i="1" s="1"/>
  <c r="G37" i="1"/>
  <c r="I37" i="1" s="1"/>
  <c r="G36" i="1"/>
  <c r="I36" i="1" s="1"/>
  <c r="G34" i="1"/>
  <c r="H34" i="1"/>
  <c r="G31" i="1"/>
  <c r="H31" i="1"/>
  <c r="H21" i="1"/>
  <c r="G21" i="1"/>
  <c r="H23" i="1"/>
  <c r="G23" i="1"/>
  <c r="H24" i="1"/>
  <c r="G24" i="1"/>
  <c r="H27" i="1"/>
  <c r="G27" i="1"/>
  <c r="G18" i="1"/>
  <c r="H18" i="1"/>
  <c r="G26" i="1"/>
  <c r="H26" i="1"/>
  <c r="H7" i="1"/>
  <c r="G7" i="1"/>
  <c r="I7" i="1" s="1"/>
  <c r="F19" i="1"/>
  <c r="H19" i="1" s="1"/>
  <c r="F12" i="1"/>
  <c r="H12" i="1" s="1"/>
  <c r="F11" i="1"/>
  <c r="G11" i="1" s="1"/>
  <c r="F50" i="1"/>
  <c r="H50" i="1" s="1"/>
  <c r="F48" i="1"/>
  <c r="H48" i="1" s="1"/>
  <c r="G16" i="1"/>
  <c r="F10" i="1"/>
  <c r="H10" i="1" s="1"/>
  <c r="F14" i="1"/>
  <c r="I48" i="2" l="1"/>
  <c r="I22" i="2"/>
  <c r="I17" i="2"/>
  <c r="I41" i="2"/>
  <c r="I35" i="2"/>
  <c r="I37" i="2"/>
  <c r="I50" i="2"/>
  <c r="I28" i="2"/>
  <c r="I24" i="2"/>
  <c r="I32" i="2"/>
  <c r="I27" i="2"/>
  <c r="I34" i="2"/>
  <c r="I13" i="2"/>
  <c r="I46" i="1"/>
  <c r="I35" i="1"/>
  <c r="I39" i="1"/>
  <c r="I40" i="1"/>
  <c r="I34" i="1"/>
  <c r="I27" i="1"/>
  <c r="I23" i="1"/>
  <c r="I26" i="1"/>
  <c r="I21" i="1"/>
  <c r="I24" i="1"/>
  <c r="I31" i="1"/>
  <c r="I18" i="1"/>
  <c r="G50" i="1"/>
  <c r="I50" i="1" s="1"/>
  <c r="B7" i="6"/>
  <c r="G19" i="1"/>
  <c r="I19" i="1" s="1"/>
  <c r="G12" i="1"/>
  <c r="I12" i="1" s="1"/>
  <c r="H11" i="1"/>
  <c r="I11" i="1" s="1"/>
  <c r="G48" i="1"/>
  <c r="I48" i="1" s="1"/>
  <c r="G10" i="1"/>
  <c r="I10" i="1" s="1"/>
  <c r="H16" i="1"/>
  <c r="I16" i="1" s="1"/>
  <c r="G14" i="1"/>
  <c r="H14" i="1"/>
  <c r="I53" i="1" l="1"/>
  <c r="F53" i="1"/>
  <c r="F41" i="1"/>
  <c r="I14" i="1"/>
  <c r="I41" i="1" s="1"/>
  <c r="F11" i="2"/>
  <c r="F12" i="2"/>
  <c r="I54" i="1" l="1"/>
  <c r="F54" i="1"/>
  <c r="M4" i="1" s="1"/>
  <c r="B2" i="6" s="1"/>
  <c r="G11" i="2"/>
  <c r="H11" i="2"/>
  <c r="G12" i="2"/>
  <c r="H12" i="2"/>
  <c r="G9" i="3"/>
  <c r="D8" i="3"/>
  <c r="B4" i="6" l="1"/>
  <c r="I11" i="2"/>
  <c r="I12" i="2"/>
  <c r="G7" i="3" l="1"/>
  <c r="G6" i="3"/>
  <c r="G10" i="3" s="1"/>
  <c r="B6" i="6" s="1"/>
  <c r="D6" i="3"/>
  <c r="D10" i="3" s="1"/>
  <c r="I10" i="3" l="1"/>
  <c r="I55" i="1"/>
  <c r="I56" i="1" s="1"/>
  <c r="B5" i="6" s="1"/>
  <c r="D7" i="2"/>
  <c r="F7" i="2" l="1"/>
  <c r="H7" i="2" l="1"/>
  <c r="G7" i="2"/>
  <c r="I7" i="2" s="1"/>
  <c r="F51" i="2" l="1"/>
  <c r="I51" i="2"/>
</calcChain>
</file>

<file path=xl/sharedStrings.xml><?xml version="1.0" encoding="utf-8"?>
<sst xmlns="http://schemas.openxmlformats.org/spreadsheetml/2006/main" count="269" uniqueCount="220">
  <si>
    <t>ICR Summary Information</t>
  </si>
  <si>
    <t>Hours per Response</t>
  </si>
  <si>
    <t>Number of Respondents</t>
  </si>
  <si>
    <t>Total Estimated Burden Hours</t>
  </si>
  <si>
    <t>Total Estimated Costs</t>
  </si>
  <si>
    <t>Annualized Capital O&amp;M</t>
  </si>
  <si>
    <t>Total Annual Responses</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</si>
  <si>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</si>
  <si>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</si>
  <si>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</si>
  <si>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</si>
  <si>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</si>
  <si>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</si>
  <si>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</si>
  <si>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</si>
  <si>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</si>
  <si>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Labor Rates</t>
  </si>
  <si>
    <t>hr/response</t>
  </si>
  <si>
    <t>Management</t>
  </si>
  <si>
    <t>Technical</t>
  </si>
  <si>
    <t>Clerical</t>
  </si>
  <si>
    <t>Subtotal for Reporting Requirements</t>
  </si>
  <si>
    <t xml:space="preserve">Subtotal for Recordkeeping Requirements  </t>
  </si>
  <si>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</si>
  <si>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</si>
  <si>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</si>
  <si>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</si>
  <si>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</si>
  <si>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</si>
  <si>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</si>
  <si>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</si>
  <si>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</si>
  <si>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 xml:space="preserve">Technical </t>
  </si>
  <si>
    <t>(A)</t>
  </si>
  <si>
    <t>(B)</t>
  </si>
  <si>
    <t>(C)</t>
  </si>
  <si>
    <t>(D)</t>
  </si>
  <si>
    <t>(E)</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</si>
  <si>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</si>
  <si>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</si>
  <si>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</si>
  <si>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</si>
  <si>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</si>
  <si>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Notification of performance test</t>
  </si>
  <si>
    <t>Notification of compliance status</t>
  </si>
  <si>
    <t>Total</t>
  </si>
  <si>
    <r>
      <t>Capital/Startup vs. Operation and Maintenance (O&amp;M) Costs</t>
    </r>
    <r>
      <rPr>
        <sz val="10"/>
        <color theme="1"/>
        <rFont val="Times New Roman"/>
        <family val="1"/>
      </rPr>
      <t> </t>
    </r>
  </si>
  <si>
    <t>(F)</t>
  </si>
  <si>
    <t>(G)</t>
  </si>
  <si>
    <t>Continuous Monitoring Device</t>
  </si>
  <si>
    <t>Capital/Startup Cost for One Respondent</t>
  </si>
  <si>
    <r>
      <t xml:space="preserve">Number of New  Respondents </t>
    </r>
    <r>
      <rPr>
        <b/>
        <vertAlign val="superscript"/>
        <sz val="10"/>
        <color theme="1"/>
        <rFont val="Times New Roman"/>
        <family val="1"/>
      </rPr>
      <t>a</t>
    </r>
  </si>
  <si>
    <t>Total Capital/Startup Cost,  (B X C)</t>
  </si>
  <si>
    <t>Annual O&amp;M Costs for One Respondent</t>
  </si>
  <si>
    <t>Total O&amp;M, 
(E X F)</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</si>
  <si>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</si>
  <si>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</si>
  <si>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</si>
  <si>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</si>
  <si>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</si>
  <si>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</si>
  <si>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</si>
  <si>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</si>
  <si>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</si>
  <si>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Table 1: Annual Respondent Burden and Cost – NESHAP for Pulp and Paper Production (40 CFR Part 63, Subpart S) (Renewal)</t>
  </si>
  <si>
    <t>1. Applications</t>
  </si>
  <si>
    <t>N/A</t>
  </si>
  <si>
    <t>2. Surveys and Studies</t>
  </si>
  <si>
    <t>3. Reporting Requirements</t>
  </si>
  <si>
    <t>C. Create Information</t>
  </si>
  <si>
    <t>See 3.B</t>
  </si>
  <si>
    <t>D. Gather Information</t>
  </si>
  <si>
    <t>E. Report Preparation</t>
  </si>
  <si>
    <r>
      <t>3) Initial Compliance Strategy Report</t>
    </r>
    <r>
      <rPr>
        <vertAlign val="superscript"/>
        <sz val="9"/>
        <color rgb="FF000000"/>
        <rFont val="Times New Roman"/>
        <family val="1"/>
      </rPr>
      <t xml:space="preserve">  c, p</t>
    </r>
  </si>
  <si>
    <r>
      <t xml:space="preserve">4) Compliance Strategy Report Update </t>
    </r>
    <r>
      <rPr>
        <vertAlign val="superscript"/>
        <sz val="9"/>
        <color rgb="FF000000"/>
        <rFont val="Times New Roman"/>
        <family val="1"/>
      </rPr>
      <t>p</t>
    </r>
  </si>
  <si>
    <r>
      <t xml:space="preserve">5) Semiannual Summary Report </t>
    </r>
    <r>
      <rPr>
        <vertAlign val="superscript"/>
        <sz val="9"/>
        <color rgb="FF000000"/>
        <rFont val="Times New Roman"/>
        <family val="1"/>
      </rPr>
      <t>d</t>
    </r>
  </si>
  <si>
    <r>
      <t>6) Continuous Monitoring/Exceedance Reports</t>
    </r>
    <r>
      <rPr>
        <vertAlign val="superscript"/>
        <sz val="9"/>
        <color rgb="FF000000"/>
        <rFont val="Times New Roman"/>
        <family val="1"/>
      </rPr>
      <t xml:space="preserve">  q</t>
    </r>
  </si>
  <si>
    <r>
      <t xml:space="preserve">7) Notification of Performance Test (&gt;75 days before test) </t>
    </r>
    <r>
      <rPr>
        <vertAlign val="superscript"/>
        <sz val="9"/>
        <color rgb="FF000000"/>
        <rFont val="Times New Roman"/>
        <family val="1"/>
      </rPr>
      <t>c, r</t>
    </r>
  </si>
  <si>
    <r>
      <t xml:space="preserve">8) Notification of Construction / Reconstruction (&gt;180 days before) </t>
    </r>
    <r>
      <rPr>
        <vertAlign val="superscript"/>
        <sz val="9"/>
        <color rgb="FF000000"/>
        <rFont val="Times New Roman"/>
        <family val="1"/>
      </rPr>
      <t>c, s</t>
    </r>
  </si>
  <si>
    <r>
      <t xml:space="preserve">9) Notification of Actual Startup (&lt;150 days after startup) </t>
    </r>
    <r>
      <rPr>
        <vertAlign val="superscript"/>
        <sz val="9"/>
        <color rgb="FF000000"/>
        <rFont val="Times New Roman"/>
        <family val="1"/>
      </rPr>
      <t>c, s</t>
    </r>
  </si>
  <si>
    <r>
      <t xml:space="preserve">10) Affirmative Defense </t>
    </r>
    <r>
      <rPr>
        <vertAlign val="superscript"/>
        <sz val="9"/>
        <color rgb="FF000000"/>
        <rFont val="Times New Roman"/>
        <family val="1"/>
      </rPr>
      <t>u</t>
    </r>
  </si>
  <si>
    <t xml:space="preserve">   B. Required Activities</t>
  </si>
  <si>
    <t xml:space="preserve">     1.1) Pulping processes (Non-Sulfite)</t>
  </si>
  <si>
    <r>
      <t xml:space="preserve">        b. Provide documentation that the control incinerator is operating at a minimum level of 1600 F and 0.75 sec residence time, or </t>
    </r>
    <r>
      <rPr>
        <vertAlign val="superscript"/>
        <sz val="9"/>
        <color rgb="FF000000"/>
        <rFont val="Times New Roman"/>
        <family val="1"/>
      </rPr>
      <t>c, f</t>
    </r>
  </si>
  <si>
    <r>
      <t xml:space="preserve">        c. Performance test of control device - test method 308 </t>
    </r>
    <r>
      <rPr>
        <vertAlign val="superscript"/>
        <sz val="9"/>
        <color rgb="FF000000"/>
        <rFont val="Times New Roman"/>
        <family val="1"/>
      </rPr>
      <t>c, f, g, n</t>
    </r>
  </si>
  <si>
    <r>
      <t xml:space="preserve">     1.2) Pulping Processes (Sulfite) </t>
    </r>
    <r>
      <rPr>
        <vertAlign val="superscript"/>
        <sz val="9"/>
        <color rgb="FF000000"/>
        <rFont val="Times New Roman"/>
        <family val="1"/>
      </rPr>
      <t>c, g, i, n</t>
    </r>
  </si>
  <si>
    <t xml:space="preserve">        a. Performance test of control device - test method 308</t>
  </si>
  <si>
    <r>
      <t xml:space="preserve">     2.1) Bleaching process vent scrubber </t>
    </r>
    <r>
      <rPr>
        <vertAlign val="superscript"/>
        <sz val="9"/>
        <color rgb="FF000000"/>
        <rFont val="Times New Roman"/>
        <family val="1"/>
      </rPr>
      <t>c, g, j, n</t>
    </r>
  </si>
  <si>
    <t xml:space="preserve">        a. Performance test of scrubber or control device - test method 26A</t>
  </si>
  <si>
    <t xml:space="preserve">     3.1) Pulping wastewater treatment (Non-Sulfite)</t>
  </si>
  <si>
    <r>
      <t xml:space="preserve">        a. Performance test of condensate segregation and control device (test method 305), or </t>
    </r>
    <r>
      <rPr>
        <vertAlign val="superscript"/>
        <sz val="9"/>
        <color rgb="FF000000"/>
        <rFont val="Times New Roman"/>
        <family val="1"/>
      </rPr>
      <t>c, h, k, n</t>
    </r>
  </si>
  <si>
    <r>
      <t xml:space="preserve">     3.2) Pulping wastewater treatment (Sulfite) </t>
    </r>
    <r>
      <rPr>
        <vertAlign val="superscript"/>
        <sz val="9"/>
        <color rgb="FF000000"/>
        <rFont val="Times New Roman"/>
        <family val="1"/>
      </rPr>
      <t>c, h, m, n</t>
    </r>
  </si>
  <si>
    <t xml:space="preserve">        a. Performance test of control device - test method 305</t>
  </si>
  <si>
    <r>
      <t xml:space="preserve">     4.1) Repeat of performance test (5-yr intervals) </t>
    </r>
    <r>
      <rPr>
        <vertAlign val="superscript"/>
        <sz val="9"/>
        <color rgb="FF000000"/>
        <rFont val="Times New Roman"/>
        <family val="1"/>
      </rPr>
      <t>g, n, t</t>
    </r>
  </si>
  <si>
    <t xml:space="preserve">        a. Test method 308 - pulping</t>
  </si>
  <si>
    <t xml:space="preserve">        b. Test method 26A - bleaching</t>
  </si>
  <si>
    <r>
      <t xml:space="preserve">     4.2) Inspection of enclosures, closed vent, wastewater conveyance system </t>
    </r>
    <r>
      <rPr>
        <vertAlign val="superscript"/>
        <sz val="9"/>
        <color rgb="FF000000"/>
        <rFont val="Times New Roman"/>
        <family val="1"/>
      </rPr>
      <t>o</t>
    </r>
  </si>
  <si>
    <t xml:space="preserve">        a. Initial/Annual inspection - test method 21</t>
  </si>
  <si>
    <t xml:space="preserve">        b. Monthly visual inspection</t>
  </si>
  <si>
    <r>
      <t xml:space="preserve">   1) Initial Notification Report (&lt;45 days after promulgation) </t>
    </r>
    <r>
      <rPr>
        <vertAlign val="superscript"/>
        <sz val="9"/>
        <color rgb="FF000000"/>
        <rFont val="Times New Roman"/>
        <family val="1"/>
      </rPr>
      <t>c, d</t>
    </r>
  </si>
  <si>
    <r>
      <t xml:space="preserve">   2) Notification of Compliance Status</t>
    </r>
    <r>
      <rPr>
        <vertAlign val="superscript"/>
        <sz val="9"/>
        <color rgb="FF000000"/>
        <rFont val="Times New Roman"/>
        <family val="1"/>
      </rPr>
      <t xml:space="preserve"> c, d</t>
    </r>
  </si>
  <si>
    <t>4. Recordkeeping Requirements</t>
  </si>
  <si>
    <t>A. Read Instructions</t>
  </si>
  <si>
    <t>B. Plan Activities</t>
  </si>
  <si>
    <t>C. Implement Activities</t>
  </si>
  <si>
    <r>
      <t xml:space="preserve">D. Develop Record System </t>
    </r>
    <r>
      <rPr>
        <vertAlign val="superscript"/>
        <sz val="9"/>
        <color rgb="FF000000"/>
        <rFont val="Times New Roman"/>
        <family val="1"/>
      </rPr>
      <t>c, d, v</t>
    </r>
  </si>
  <si>
    <t>E. Record Information</t>
  </si>
  <si>
    <r>
      <t xml:space="preserve">Records of continuous monitoring for operating parameters </t>
    </r>
    <r>
      <rPr>
        <vertAlign val="superscript"/>
        <sz val="9"/>
        <color rgb="FF000000"/>
        <rFont val="Times New Roman"/>
        <family val="1"/>
      </rPr>
      <t>d</t>
    </r>
  </si>
  <si>
    <r>
      <t xml:space="preserve">Records of periodic inspections (monthly visual inspections and annual method 21) </t>
    </r>
    <r>
      <rPr>
        <vertAlign val="superscript"/>
        <sz val="9"/>
        <color rgb="FF000000"/>
        <rFont val="Times New Roman"/>
        <family val="1"/>
      </rPr>
      <t>d</t>
    </r>
  </si>
  <si>
    <r>
      <t xml:space="preserve">    Records of malfunctions </t>
    </r>
    <r>
      <rPr>
        <vertAlign val="superscript"/>
        <sz val="9"/>
        <color rgb="FF000000"/>
        <rFont val="Times New Roman"/>
        <family val="1"/>
      </rPr>
      <t>d</t>
    </r>
  </si>
  <si>
    <t>F. Personnel Training</t>
  </si>
  <si>
    <t xml:space="preserve">    G. Time for Audits</t>
  </si>
  <si>
    <t>See 3.A</t>
  </si>
  <si>
    <r>
      <t>c</t>
    </r>
    <r>
      <rPr>
        <sz val="10"/>
        <rFont val="Times New Roman"/>
        <family val="1"/>
      </rPr>
      <t xml:space="preserve">  One-time activity. In out years, after initial compliance date, assume that 5% of mills affected as a result of unexplained exceedances.</t>
    </r>
  </si>
  <si>
    <r>
      <t>g</t>
    </r>
    <r>
      <rPr>
        <sz val="10"/>
        <rFont val="Times New Roman"/>
        <family val="1"/>
      </rPr>
      <t xml:space="preserve">  Estimate includes test plan, test report, and parametric monitoring setup. Method 308 tests for pulping lines and method 26A tests for bleaching lines.</t>
    </r>
  </si>
  <si>
    <r>
      <t>h</t>
    </r>
    <r>
      <rPr>
        <sz val="10"/>
        <rFont val="Times New Roman"/>
        <family val="1"/>
      </rPr>
      <t xml:space="preserve">  Estimate includes test plan, test report, and parametric monitoring setup. Method 304 and 305 are for wastewater streams.</t>
    </r>
  </si>
  <si>
    <r>
      <t xml:space="preserve">m. </t>
    </r>
    <r>
      <rPr>
        <sz val="10"/>
        <rFont val="Times New Roman"/>
        <family val="1"/>
      </rPr>
      <t>Assume sulfite mills will monitor gas scrubber parameters and use Water-9 Model for emission estimates.</t>
    </r>
  </si>
  <si>
    <r>
      <t xml:space="preserve">n. </t>
    </r>
    <r>
      <rPr>
        <sz val="10"/>
        <rFont val="Times New Roman"/>
        <family val="1"/>
      </rPr>
      <t>Assumed that 15% of performance tests are failed and need to be repeated.</t>
    </r>
  </si>
  <si>
    <r>
      <t xml:space="preserve">p. </t>
    </r>
    <r>
      <rPr>
        <sz val="10"/>
        <rFont val="Times New Roman"/>
        <family val="1"/>
      </rPr>
      <t>The requirement for a compliance strategy report is now obsolete (required before 2006 only).</t>
    </r>
  </si>
  <si>
    <r>
      <t xml:space="preserve">r. </t>
    </r>
    <r>
      <rPr>
        <sz val="10"/>
        <rFont val="Times New Roman"/>
        <family val="1"/>
      </rPr>
      <t>EPA must be notified of all tests including out-year repeat performance tests and tests conducted at 5-year intervals.</t>
    </r>
  </si>
  <si>
    <r>
      <t xml:space="preserve">u. </t>
    </r>
    <r>
      <rPr>
        <sz val="10"/>
        <rFont val="Times New Roman"/>
        <family val="1"/>
      </rPr>
      <t>Assumes no affirmative defense review.</t>
    </r>
  </si>
  <si>
    <r>
      <t xml:space="preserve">v </t>
    </r>
    <r>
      <rPr>
        <sz val="10"/>
        <rFont val="Times New Roman"/>
        <family val="1"/>
      </rPr>
      <t xml:space="preserve"> Totals have been rounded to 3 significant figures. Figures may not add exactly due to rounding.</t>
    </r>
  </si>
  <si>
    <r>
      <t xml:space="preserve">Total Labor Burden and Costs (rounded) </t>
    </r>
    <r>
      <rPr>
        <b/>
        <vertAlign val="superscript"/>
        <sz val="10"/>
        <rFont val="Times New Roman"/>
        <family val="1"/>
      </rPr>
      <t>v</t>
    </r>
  </si>
  <si>
    <r>
      <t>Total Capital and O&amp;M Cost (rounded)</t>
    </r>
    <r>
      <rPr>
        <b/>
        <vertAlign val="superscript"/>
        <sz val="10"/>
        <rFont val="Times New Roman"/>
        <family val="1"/>
      </rPr>
      <t xml:space="preserve"> v</t>
    </r>
  </si>
  <si>
    <r>
      <t xml:space="preserve">GRAND TOTAL (rounded) </t>
    </r>
    <r>
      <rPr>
        <b/>
        <vertAlign val="superscript"/>
        <sz val="10"/>
        <rFont val="Times New Roman"/>
        <family val="1"/>
      </rPr>
      <t>v</t>
    </r>
  </si>
  <si>
    <t xml:space="preserve">      Initial Performance Tests</t>
  </si>
  <si>
    <r>
      <t xml:space="preserve">   A. Read and Understand Rule Requirements </t>
    </r>
    <r>
      <rPr>
        <vertAlign val="superscript"/>
        <sz val="9"/>
        <color rgb="FF000000"/>
        <rFont val="Times New Roman"/>
        <family val="1"/>
      </rPr>
      <t>a</t>
    </r>
  </si>
  <si>
    <t xml:space="preserve">        a. Review performance test of control device</t>
  </si>
  <si>
    <t xml:space="preserve">        a. Review performance test of scrubber or control device</t>
  </si>
  <si>
    <t>D. Record Information</t>
  </si>
  <si>
    <t>E. Personnel Training</t>
  </si>
  <si>
    <t xml:space="preserve">    F. Time for Audits</t>
  </si>
  <si>
    <r>
      <t xml:space="preserve">        b. Review documentation that the control incinerator is operating at a minimum level of 1600 F and 0.75 sec residence time, or </t>
    </r>
    <r>
      <rPr>
        <vertAlign val="superscript"/>
        <sz val="9"/>
        <color rgb="FF000000"/>
        <rFont val="Times New Roman"/>
        <family val="1"/>
      </rPr>
      <t>c, e</t>
    </r>
  </si>
  <si>
    <r>
      <t xml:space="preserve">        c. Review performance test of control device - test method 308 </t>
    </r>
    <r>
      <rPr>
        <vertAlign val="superscript"/>
        <sz val="9"/>
        <color rgb="FF000000"/>
        <rFont val="Times New Roman"/>
        <family val="1"/>
      </rPr>
      <t>c, e, j</t>
    </r>
  </si>
  <si>
    <r>
      <t xml:space="preserve">     2.1) Bleaching process vent scrubber </t>
    </r>
    <r>
      <rPr>
        <vertAlign val="superscript"/>
        <sz val="9"/>
        <color rgb="FF000000"/>
        <rFont val="Times New Roman"/>
        <family val="1"/>
      </rPr>
      <t>c, g, j</t>
    </r>
  </si>
  <si>
    <r>
      <t xml:space="preserve">        a. Review of performance test of condensate segregation and control device, or </t>
    </r>
    <r>
      <rPr>
        <vertAlign val="superscript"/>
        <sz val="9"/>
        <color rgb="FF000000"/>
        <rFont val="Times New Roman"/>
        <family val="1"/>
      </rPr>
      <t>c, h, j</t>
    </r>
  </si>
  <si>
    <r>
      <t xml:space="preserve">        b. Review of performance test of biotreatment unit </t>
    </r>
    <r>
      <rPr>
        <vertAlign val="superscript"/>
        <sz val="9"/>
        <color rgb="FF000000"/>
        <rFont val="Times New Roman"/>
        <family val="1"/>
      </rPr>
      <t>c, i, j</t>
    </r>
  </si>
  <si>
    <r>
      <t xml:space="preserve">     3.2) Pulping wastewater treatment (Sulfite) </t>
    </r>
    <r>
      <rPr>
        <vertAlign val="superscript"/>
        <sz val="9"/>
        <color rgb="FF000000"/>
        <rFont val="Times New Roman"/>
        <family val="1"/>
      </rPr>
      <t>c, d, j</t>
    </r>
  </si>
  <si>
    <r>
      <t xml:space="preserve">     4.2) Inspection of enclosures, closed vent, wastewater conveyance system </t>
    </r>
    <r>
      <rPr>
        <vertAlign val="superscript"/>
        <sz val="9"/>
        <color rgb="FF000000"/>
        <rFont val="Times New Roman"/>
        <family val="1"/>
      </rPr>
      <t>k</t>
    </r>
  </si>
  <si>
    <r>
      <t xml:space="preserve">   1) Review Initial Notification Report </t>
    </r>
    <r>
      <rPr>
        <vertAlign val="superscript"/>
        <sz val="9"/>
        <color rgb="FF000000"/>
        <rFont val="Times New Roman"/>
        <family val="1"/>
      </rPr>
      <t>c</t>
    </r>
  </si>
  <si>
    <r>
      <t xml:space="preserve">   2) Review Notification of Compliance Status</t>
    </r>
    <r>
      <rPr>
        <vertAlign val="superscript"/>
        <sz val="9"/>
        <color rgb="FF000000"/>
        <rFont val="Times New Roman"/>
        <family val="1"/>
      </rPr>
      <t xml:space="preserve"> c</t>
    </r>
  </si>
  <si>
    <r>
      <t xml:space="preserve">5) Review Semiannual Summary Report </t>
    </r>
    <r>
      <rPr>
        <vertAlign val="superscript"/>
        <sz val="9"/>
        <color rgb="FF000000"/>
        <rFont val="Times New Roman"/>
        <family val="1"/>
      </rPr>
      <t>l</t>
    </r>
  </si>
  <si>
    <r>
      <t xml:space="preserve">Review records of continuous monitoring for operating parameters </t>
    </r>
    <r>
      <rPr>
        <vertAlign val="superscript"/>
        <sz val="9"/>
        <color rgb="FF000000"/>
        <rFont val="Times New Roman"/>
        <family val="1"/>
      </rPr>
      <t>l</t>
    </r>
  </si>
  <si>
    <r>
      <t xml:space="preserve">   Review records of malfunctions </t>
    </r>
    <r>
      <rPr>
        <vertAlign val="superscript"/>
        <sz val="9"/>
        <color rgb="FF000000"/>
        <rFont val="Times New Roman"/>
        <family val="1"/>
      </rPr>
      <t>l</t>
    </r>
  </si>
  <si>
    <r>
      <t>c</t>
    </r>
    <r>
      <rPr>
        <sz val="10"/>
        <rFont val="Times New Roman"/>
        <family val="1"/>
      </rPr>
      <t xml:space="preserve">  One-time activity. After initial compliance date, assume that 5% of mills affected as a result of unexplained exceedances.</t>
    </r>
  </si>
  <si>
    <r>
      <t xml:space="preserve">j </t>
    </r>
    <r>
      <rPr>
        <sz val="10"/>
        <rFont val="Times New Roman"/>
        <family val="1"/>
      </rPr>
      <t>Assumed that 15% of performance tests are failed and need to be repeated.</t>
    </r>
  </si>
  <si>
    <t>Table 2: Average Annual EPA Burden and Cost – NESHAP for Pulp and Paper Production (40 CFR Part 63, Subpart S) (Renewal)</t>
  </si>
  <si>
    <r>
      <rPr>
        <vertAlign val="superscript"/>
        <sz val="10"/>
        <color theme="1"/>
        <rFont val="Times New Roman"/>
        <family val="1"/>
      </rPr>
      <t xml:space="preserve">a  </t>
    </r>
    <r>
      <rPr>
        <sz val="10"/>
        <color theme="1"/>
        <rFont val="Times New Roman"/>
        <family val="1"/>
      </rPr>
      <t xml:space="preserve">Continuous monitoring requirements are for parametric monitoring and these systems are already in place; therefore, no new equipment would be required by the recordkeeping and reporting requirements. It is assumed that all mills will contract a testing company to provide sampling and analytical services for air and water tests. Based on EPA’s experience with the test methods required for this rule, the purchase of service for each method is estimated below.  These estimates include labor, materials, and analytical costs. </t>
    </r>
  </si>
  <si>
    <r>
      <t>Number of Respondents with O&amp;M</t>
    </r>
    <r>
      <rPr>
        <b/>
        <vertAlign val="superscript"/>
        <sz val="10"/>
        <color theme="1"/>
        <rFont val="Times New Roman"/>
        <family val="1"/>
      </rPr>
      <t xml:space="preserve"> </t>
    </r>
  </si>
  <si>
    <r>
      <t xml:space="preserve">Method 308 </t>
    </r>
    <r>
      <rPr>
        <vertAlign val="superscript"/>
        <sz val="10"/>
        <rFont val="Times New Roman"/>
        <family val="1"/>
      </rPr>
      <t>b</t>
    </r>
  </si>
  <si>
    <r>
      <t xml:space="preserve">Method 26A </t>
    </r>
    <r>
      <rPr>
        <vertAlign val="superscript"/>
        <sz val="10"/>
        <color theme="1"/>
        <rFont val="Times New Roman"/>
        <family val="1"/>
      </rPr>
      <t>c</t>
    </r>
  </si>
  <si>
    <r>
      <t xml:space="preserve">Method 304 </t>
    </r>
    <r>
      <rPr>
        <vertAlign val="superscript"/>
        <sz val="10"/>
        <color theme="1"/>
        <rFont val="Times New Roman"/>
        <family val="1"/>
      </rPr>
      <t>d</t>
    </r>
  </si>
  <si>
    <r>
      <t xml:space="preserve">        b. Performance test of control device - test method 304 </t>
    </r>
    <r>
      <rPr>
        <vertAlign val="superscript"/>
        <sz val="9"/>
        <color rgb="FF000000"/>
        <rFont val="Times New Roman"/>
        <family val="1"/>
      </rPr>
      <t>c, h, l, n</t>
    </r>
  </si>
  <si>
    <r>
      <rPr>
        <vertAlign val="superscript"/>
        <sz val="10"/>
        <color theme="1"/>
        <rFont val="Times New Roman"/>
        <family val="1"/>
      </rPr>
      <t>d</t>
    </r>
    <r>
      <rPr>
        <sz val="10"/>
        <color theme="1"/>
        <rFont val="Times New Roman"/>
        <family val="1"/>
      </rPr>
      <t xml:space="preserve"> We estimate that 3 respondents need to complete Method 304 testing (3 pulping wastewater treatment (non-sulfite)).</t>
    </r>
  </si>
  <si>
    <r>
      <t xml:space="preserve">Method 305 </t>
    </r>
    <r>
      <rPr>
        <vertAlign val="superscript"/>
        <sz val="10"/>
        <rFont val="Times New Roman"/>
        <family val="1"/>
      </rPr>
      <t>e</t>
    </r>
  </si>
  <si>
    <r>
      <t xml:space="preserve">Method 21 </t>
    </r>
    <r>
      <rPr>
        <vertAlign val="superscript"/>
        <sz val="10"/>
        <rFont val="Times New Roman"/>
        <family val="1"/>
      </rPr>
      <t>f</t>
    </r>
  </si>
  <si>
    <r>
      <rPr>
        <vertAlign val="superscript"/>
        <sz val="10"/>
        <color theme="1"/>
        <rFont val="Times New Roman"/>
        <family val="1"/>
      </rPr>
      <t>e</t>
    </r>
    <r>
      <rPr>
        <sz val="10"/>
        <color theme="1"/>
        <rFont val="Times New Roman"/>
        <family val="1"/>
      </rPr>
      <t xml:space="preserve"> We estimate that 5 respondents need to complete Method 305 testing (4 pulping wastewater treatment (non-sulfite) and 1 pulping wastewater treatment (sulfite)).</t>
    </r>
  </si>
  <si>
    <r>
      <rPr>
        <vertAlign val="superscript"/>
        <sz val="10"/>
        <color theme="1"/>
        <rFont val="Times New Roman"/>
        <family val="1"/>
      </rPr>
      <t>g</t>
    </r>
    <r>
      <rPr>
        <sz val="10"/>
        <color theme="1"/>
        <rFont val="Times New Roman"/>
        <family val="1"/>
      </rPr>
      <t xml:space="preserve"> Totals have been rounded to 3 significant digits. Figures may not add exactly due to rounding. </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</si>
  <si>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g</t>
    </r>
  </si>
  <si>
    <t>Initial notification report</t>
  </si>
  <si>
    <t>Initial compliance strategy report</t>
  </si>
  <si>
    <t>Compliance strategy report update</t>
  </si>
  <si>
    <t>Semiannual summary report</t>
  </si>
  <si>
    <t>Continuous monitoring / exceedance report</t>
  </si>
  <si>
    <t>Notification of construction / reconstruction</t>
  </si>
  <si>
    <t>Notification of actual startup</t>
  </si>
  <si>
    <r>
      <rPr>
        <vertAlign val="superscript"/>
        <sz val="10"/>
        <color rgb="FF000000"/>
        <rFont val="Times New Roman"/>
        <family val="1"/>
      </rPr>
      <t>a</t>
    </r>
    <r>
      <rPr>
        <sz val="10"/>
        <color rgb="FF000000"/>
        <rFont val="Times New Roman"/>
        <family val="1"/>
      </rPr>
      <t xml:space="preserve">  We estimate all respondents will submit semiannual reports, 15% of respondents will need to submit continuous monitoring/exceedance reorts, 15% of respondents will rebuild one or more process units in a given year and thus need to submit notifications of reconstruction, actual startup, and performance tests. In addition respondents need to perform repeat performance tests every five years.</t>
    </r>
  </si>
  <si>
    <r>
      <t xml:space="preserve">        a. Provide documentation that vent streams are introduced to the flame zone of a boiler, lime kiln, or </t>
    </r>
    <r>
      <rPr>
        <sz val="9"/>
        <rFont val="Times New Roman"/>
        <family val="1"/>
      </rPr>
      <t>recovery furnace, or</t>
    </r>
    <r>
      <rPr>
        <sz val="9"/>
        <color rgb="FF000000"/>
        <rFont val="Times New Roman"/>
        <family val="1"/>
      </rPr>
      <t xml:space="preserve"> </t>
    </r>
    <r>
      <rPr>
        <vertAlign val="superscript"/>
        <sz val="9"/>
        <color rgb="FF000000"/>
        <rFont val="Times New Roman"/>
        <family val="1"/>
      </rPr>
      <t>c, e</t>
    </r>
  </si>
  <si>
    <r>
      <t>b</t>
    </r>
    <r>
      <rPr>
        <sz val="10"/>
        <rFont val="Times New Roman"/>
        <family val="1"/>
      </rPr>
      <t xml:space="preserve">  This ICR uses the following labor rates: Managerial $157.61 ($75.05 + 110%);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the benefit packages available to those employed by private industry.</t>
    </r>
  </si>
  <si>
    <r>
      <t xml:space="preserve">   A. Read and Understand Rule Requirements</t>
    </r>
    <r>
      <rPr>
        <vertAlign val="superscript"/>
        <sz val="9"/>
        <color rgb="FF000000"/>
        <rFont val="Times New Roman"/>
        <family val="1"/>
      </rPr>
      <t xml:space="preserve"> d</t>
    </r>
  </si>
  <si>
    <r>
      <t>f</t>
    </r>
    <r>
      <rPr>
        <sz val="10"/>
        <rFont val="Times New Roman"/>
        <family val="1"/>
      </rPr>
      <t xml:space="preserve">  Approximately 15% of mills use incineration for pulping lines (assuming half of these provide acceptable design specs (7), and half conduct performance tests (7)). Per footnote "c", 5% of 7 = 1</t>
    </r>
  </si>
  <si>
    <r>
      <rPr>
        <vertAlign val="superscript"/>
        <sz val="10"/>
        <color theme="1"/>
        <rFont val="Times New Roman"/>
        <family val="1"/>
      </rPr>
      <t xml:space="preserve">b  </t>
    </r>
    <r>
      <rPr>
        <sz val="10"/>
        <color theme="1"/>
        <rFont val="Times New Roman"/>
        <family val="1"/>
      </rPr>
      <t>We estimate that 8 respondents need to complete Method 308 testing (1 pulping process (non-sulfite), 1 pulping process (sulfite), and 6 repeat performance tests).</t>
    </r>
  </si>
  <si>
    <r>
      <rPr>
        <vertAlign val="superscript"/>
        <sz val="10"/>
        <color theme="1"/>
        <rFont val="Times New Roman"/>
        <family val="1"/>
      </rPr>
      <t>c</t>
    </r>
    <r>
      <rPr>
        <sz val="10"/>
        <color theme="1"/>
        <rFont val="Times New Roman"/>
        <family val="1"/>
      </rPr>
      <t xml:space="preserve"> We estimate that 34 respondents need to complete Method 26A testing (4 bleaching process vent scrubbers and 30 repeat performance tests).</t>
    </r>
  </si>
  <si>
    <r>
      <t>b</t>
    </r>
    <r>
      <rPr>
        <sz val="10"/>
        <rFont val="Times New Roman"/>
        <family val="1"/>
      </rPr>
      <t xml:space="preserve">  This cost is based on the average hourly labor rate as follows: Managerial $70.56 (GS-13, Step 5, $44.10 + 60%); Technical $52.37 (GS-12, Step 1, $32.73 + 60%); and Clerical $28.34 (GS-6, Step 3, $17.17 + 60%). This ICR assumes that Managerial hours are 5 percent of Technical hours, and Clerical hours are 10 percent of Technical hours. These rates are from the Office of Personnel Management (OPM), 2021 General Schedule, which excludes locality, rates of pay. The rates have been increased by 60 percent to account for the benefit packages available to government employees.</t>
    </r>
  </si>
  <si>
    <r>
      <t xml:space="preserve">        a. Review documentation that vent streams are introduced to the flame zone of a boiler, lime kiln, or recovery furnace, or </t>
    </r>
    <r>
      <rPr>
        <vertAlign val="superscript"/>
        <sz val="9"/>
        <rFont val="Times New Roman"/>
        <family val="1"/>
      </rPr>
      <t>c, d</t>
    </r>
  </si>
  <si>
    <r>
      <t>e</t>
    </r>
    <r>
      <rPr>
        <sz val="10"/>
        <rFont val="Times New Roman"/>
        <family val="1"/>
      </rPr>
      <t xml:space="preserve">  Approximately 15% of mills use incineration for pulping lines (assuming half of these provide acceptable design specs (7), and half conduct performance tests (7)). Per footnote "c", 5% of 7 = 1</t>
    </r>
  </si>
  <si>
    <r>
      <t xml:space="preserve">     1.2) Pulping Processes (Sulfite) </t>
    </r>
    <r>
      <rPr>
        <vertAlign val="superscript"/>
        <sz val="9"/>
        <color rgb="FF000000"/>
        <rFont val="Times New Roman"/>
        <family val="1"/>
      </rPr>
      <t>c, f, j</t>
    </r>
  </si>
  <si>
    <r>
      <t>f</t>
    </r>
    <r>
      <rPr>
        <sz val="10"/>
        <rFont val="Times New Roman"/>
        <family val="1"/>
      </rPr>
      <t xml:space="preserve">   Assume that 4 sulfite pulping mills will conduct performance tests. Per footnote "c", 5% of 4 = 1</t>
    </r>
  </si>
  <si>
    <r>
      <t>6) Review Continuous Monitoring/Exceedance Reports</t>
    </r>
    <r>
      <rPr>
        <vertAlign val="superscript"/>
        <sz val="9"/>
        <color rgb="FF000000"/>
        <rFont val="Times New Roman"/>
        <family val="1"/>
      </rPr>
      <t xml:space="preserve">  m</t>
    </r>
  </si>
  <si>
    <r>
      <t xml:space="preserve">n </t>
    </r>
    <r>
      <rPr>
        <sz val="10"/>
        <rFont val="Times New Roman"/>
        <family val="1"/>
      </rPr>
      <t>EPA must be notified of all tests including out-year repeat performance tests and tests conducted at 5-year intervals.</t>
    </r>
  </si>
  <si>
    <r>
      <t xml:space="preserve">7) Review Notification of Performance Test </t>
    </r>
    <r>
      <rPr>
        <vertAlign val="superscript"/>
        <sz val="9"/>
        <color rgb="FF000000"/>
        <rFont val="Times New Roman"/>
        <family val="1"/>
      </rPr>
      <t>c, n</t>
    </r>
  </si>
  <si>
    <r>
      <t xml:space="preserve">9) Review Notification of Actual Startup </t>
    </r>
    <r>
      <rPr>
        <vertAlign val="superscript"/>
        <sz val="9"/>
        <color rgb="FF000000"/>
        <rFont val="Times New Roman"/>
        <family val="1"/>
      </rPr>
      <t>c, o</t>
    </r>
  </si>
  <si>
    <r>
      <t xml:space="preserve">8) Review Notification of Construction / Reconstruction </t>
    </r>
    <r>
      <rPr>
        <vertAlign val="superscript"/>
        <sz val="9"/>
        <color rgb="FF000000"/>
        <rFont val="Times New Roman"/>
        <family val="1"/>
      </rPr>
      <t>c, o</t>
    </r>
  </si>
  <si>
    <r>
      <t xml:space="preserve">p </t>
    </r>
    <r>
      <rPr>
        <sz val="10"/>
        <rFont val="Times New Roman"/>
        <family val="1"/>
      </rPr>
      <t>The requirement for a compliance strategy report is now obsolete (required before 2006 only).</t>
    </r>
  </si>
  <si>
    <r>
      <t xml:space="preserve">4) Review Compliance Strategy Report Update </t>
    </r>
    <r>
      <rPr>
        <vertAlign val="superscript"/>
        <sz val="9"/>
        <color rgb="FF000000"/>
        <rFont val="Times New Roman"/>
        <family val="1"/>
      </rPr>
      <t>c, p</t>
    </r>
  </si>
  <si>
    <r>
      <t>3) Review Initial Compliance Strategy Report</t>
    </r>
    <r>
      <rPr>
        <vertAlign val="superscript"/>
        <sz val="9"/>
        <color rgb="FF000000"/>
        <rFont val="Times New Roman"/>
        <family val="1"/>
      </rPr>
      <t xml:space="preserve"> c, p</t>
    </r>
  </si>
  <si>
    <r>
      <t xml:space="preserve">     4.1) Repeat of performance test (5-yr intervals) </t>
    </r>
    <r>
      <rPr>
        <vertAlign val="superscript"/>
        <sz val="9"/>
        <color rgb="FF000000"/>
        <rFont val="Times New Roman"/>
        <family val="1"/>
      </rPr>
      <t>j, q</t>
    </r>
  </si>
  <si>
    <r>
      <t xml:space="preserve">r </t>
    </r>
    <r>
      <rPr>
        <sz val="10"/>
        <rFont val="Times New Roman"/>
        <family val="1"/>
      </rPr>
      <t>Assumes no affirmative defense review.</t>
    </r>
  </si>
  <si>
    <r>
      <t xml:space="preserve">10) Review Affirmative Defense </t>
    </r>
    <r>
      <rPr>
        <vertAlign val="superscript"/>
        <sz val="9"/>
        <color rgb="FF000000"/>
        <rFont val="Times New Roman"/>
        <family val="1"/>
      </rPr>
      <t>r</t>
    </r>
  </si>
  <si>
    <r>
      <t>s</t>
    </r>
    <r>
      <rPr>
        <sz val="10"/>
        <rFont val="Times New Roman"/>
        <family val="1"/>
      </rPr>
      <t xml:space="preserve">  Totals have been rounded to 3 significant figures. Figures may not add exactly due to rounding.</t>
    </r>
  </si>
  <si>
    <r>
      <t xml:space="preserve">TOTAL (rounded) </t>
    </r>
    <r>
      <rPr>
        <b/>
        <vertAlign val="superscript"/>
        <sz val="10"/>
        <rFont val="Times New Roman"/>
        <family val="1"/>
      </rPr>
      <t>s</t>
    </r>
  </si>
  <si>
    <r>
      <t xml:space="preserve">d </t>
    </r>
    <r>
      <rPr>
        <sz val="10"/>
        <rFont val="Times New Roman"/>
        <family val="1"/>
      </rPr>
      <t xml:space="preserve"> All MACT I category mills are affected by this rule. The only MACT III category mills affected by this rule are those bleaching with chlorinated compounds (3 mills). Total number of mills affected by this rule is 101 + 3 = 102.</t>
    </r>
  </si>
  <si>
    <r>
      <t>e</t>
    </r>
    <r>
      <rPr>
        <sz val="10"/>
        <rFont val="Times New Roman"/>
        <family val="1"/>
      </rPr>
      <t xml:space="preserve">  Approximately 85% of mills use a recovery boiler, power boiler, or lime kiln for control of pulping vents. There are 97 non-sulfite pulping mills. (85% of 97 = 82). Per footnote "c," 5% of 82= 4.</t>
    </r>
  </si>
  <si>
    <r>
      <t xml:space="preserve">j. </t>
    </r>
    <r>
      <rPr>
        <sz val="10"/>
        <rFont val="Times New Roman"/>
        <family val="1"/>
      </rPr>
      <t>63 MACT I and 3 MACT III category mills have bleaching lines that use chlorinated compounds. Per footnote "c", 5% of 66 = 3 facilities. Per footnote "n", 15% of 3 = 1 facility. 3 + 1 = 4 facilities total.</t>
    </r>
    <r>
      <rPr>
        <vertAlign val="superscript"/>
        <sz val="10"/>
        <rFont val="Times New Roman"/>
        <family val="1"/>
      </rPr>
      <t xml:space="preserve"> </t>
    </r>
  </si>
  <si>
    <r>
      <rPr>
        <vertAlign val="superscript"/>
        <sz val="10"/>
        <rFont val="Times New Roman"/>
        <family val="1"/>
      </rPr>
      <t>k.</t>
    </r>
    <r>
      <rPr>
        <sz val="10"/>
        <rFont val="Times New Roman"/>
        <family val="1"/>
      </rPr>
      <t xml:space="preserve"> Estimated that each kraft mill has one pulping wastewater control device, with 60% of mills using stream strippers (60% of 89 = 53). Per footnote "c," 5% of 53= 3. Per footnote "n", 15% of 3 = 1 facility. 3 + 1 = 4 facilities total.  Facilities with steam strippers are assumed to perform initial condensate segregation and performance tests.</t>
    </r>
  </si>
  <si>
    <r>
      <t xml:space="preserve">o. </t>
    </r>
    <r>
      <rPr>
        <sz val="10"/>
        <rFont val="Times New Roman"/>
        <family val="1"/>
      </rPr>
      <t>Initial and annual activity. Assumed that EPA is notified each year of the testing. Assumed 2/3 of all MACT I mills have positive pressure points in their vent systems and will have to test using method 21 (2/3 x 101 = 67). Monthly visual inspections are to be conducted by chemical pulp mills (101).</t>
    </r>
  </si>
  <si>
    <r>
      <t xml:space="preserve">q. </t>
    </r>
    <r>
      <rPr>
        <sz val="10"/>
        <rFont val="Times New Roman"/>
        <family val="1"/>
      </rPr>
      <t>Assumed that 15% of all affected mills during any one quarter will be required to submit an exceedance report in addition to the summary report. (15% of 104 = 16).</t>
    </r>
  </si>
  <si>
    <r>
      <t>s.</t>
    </r>
    <r>
      <rPr>
        <sz val="10"/>
        <rFont val="Times New Roman"/>
        <family val="1"/>
      </rPr>
      <t xml:space="preserve"> Assumed 15% of all affected mills conduct construction or reconstruction per year. (15% of 104 = 16).</t>
    </r>
  </si>
  <si>
    <r>
      <t xml:space="preserve">t. </t>
    </r>
    <r>
      <rPr>
        <sz val="10"/>
        <rFont val="Times New Roman"/>
        <family val="1"/>
      </rPr>
      <t>Kraft/soda/semichemical mills using compliance options requiring testing (7 mills) are likely to have 3 emission points that would require 5-year repeat testing (LVHC, HVLC, and stripper off gases).  Sulfite mills (4) are likely to have 1 emission point to be tested. Total no. M308 tests = [(7 mills x 3 points) + (4 mills x 1 point)] x 1.15 = 29. Annual no. of 5-year repeat M308 tests = 29/5 = 6 tests. Mills bleaching with chlorinated compounds (66 mills) are likely to have two emission points requiring M26A testing. Total no. of M26A tests = (66 x 2) x 1.15 = 152. Annual no. of 5-yr repeat M26A tests = 152/5=30 tests.</t>
    </r>
  </si>
  <si>
    <r>
      <t>d</t>
    </r>
    <r>
      <rPr>
        <sz val="10"/>
        <rFont val="Times New Roman"/>
        <family val="1"/>
      </rPr>
      <t xml:space="preserve">  Approximately 85% of mills use a recovery boiler, power boiler, or lime kiln for control of pulping vents. There are 97 non-sulfite pulping mills. (85% of 97 = 82). Per footnote "c," 5% of 82= 4.</t>
    </r>
  </si>
  <si>
    <r>
      <t>g</t>
    </r>
    <r>
      <rPr>
        <sz val="10"/>
        <rFont val="Times New Roman"/>
        <family val="1"/>
      </rPr>
      <t xml:space="preserve">  63 MACT I and 3 MACT III category mills have bleaching lines that use chlorinated compounds. Per footnote "c", 5% of 66 = 3 facilities. Per footnote "n", 15% of 3 = 1 facility. 3 + 1 = 4 facilities total. </t>
    </r>
  </si>
  <si>
    <r>
      <t xml:space="preserve">h </t>
    </r>
    <r>
      <rPr>
        <sz val="10"/>
        <rFont val="Times New Roman"/>
        <family val="1"/>
      </rPr>
      <t>Estimated that each kraft mill has one pulping wastewater control device, with 60% of mills using stream strippers (60% of 89 = 53). Per footnote "c," 5% of 53= 3. Per footnote "n", 15% of 3 = 1 facility. 3 + 1 = 4 facilities total.  Facilities with steam strippers are assumed to perform initial condensate segregation and performance tests.</t>
    </r>
  </si>
  <si>
    <r>
      <t xml:space="preserve">i </t>
    </r>
    <r>
      <rPr>
        <sz val="10"/>
        <rFont val="Times New Roman"/>
        <family val="1"/>
      </rPr>
      <t>Approximately 40% of kraft mills use biotreatment. (40% of 89 = 36) Per footnote "c," 5% of 36 = 2. Per footnote "n", 15% of 2 = 1 facility. 2 + 1 = 3 facilities total.Facilities with biotreatment control will perform initial performance tests.</t>
    </r>
  </si>
  <si>
    <r>
      <t xml:space="preserve">k </t>
    </r>
    <r>
      <rPr>
        <sz val="10"/>
        <rFont val="Times New Roman"/>
        <family val="1"/>
      </rPr>
      <t>Initial and annual activity. Assumed that EPA is notified each year of the testing. Assumed 2/3 of all MACT I mills have positive pressure points in their vent systems and will have to test using method 21 (2/3 x 101 = 67). Monthly visual inspections are to be conducted by chemical pulp mills (101).</t>
    </r>
  </si>
  <si>
    <r>
      <t xml:space="preserve">l </t>
    </r>
    <r>
      <rPr>
        <sz val="10"/>
        <rFont val="Times New Roman"/>
        <family val="1"/>
      </rPr>
      <t>Performed for all affected mills. (104)</t>
    </r>
  </si>
  <si>
    <r>
      <t xml:space="preserve">m </t>
    </r>
    <r>
      <rPr>
        <sz val="10"/>
        <rFont val="Times New Roman"/>
        <family val="1"/>
      </rPr>
      <t>Assumed that 15% of all mills during any one quarter will be required to submit an exceedance report in addition to the summary report. (15% of 104 = 16)</t>
    </r>
  </si>
  <si>
    <r>
      <t xml:space="preserve">o </t>
    </r>
    <r>
      <rPr>
        <sz val="10"/>
        <rFont val="Times New Roman"/>
        <family val="1"/>
      </rPr>
      <t>Assumed 15% of mills conduct construction or reconstruction per year. (15% of 104 = 16)</t>
    </r>
  </si>
  <si>
    <r>
      <t xml:space="preserve">q </t>
    </r>
    <r>
      <rPr>
        <sz val="10"/>
        <rFont val="Times New Roman"/>
        <family val="1"/>
      </rPr>
      <t>Kraft/soda/semichemical mills using compliance options requiring testing (7 mills) are likely to have 3 emission points that would require 5-year repeat testing (LVHC, HVLC, and stripper off gases).  Sulfite mills (4) are likely to have 1 emission point to be tested. Total no. M308 tests = [(7 mills x 3 points) + (4 mills x 1 point)] x 1.15 = 29. Annual no. of 5-year repeat M308 tests = 29/5 = 6 tests. Mills bleaching with chlorinated compounds (66 mills) are likely to have two emission points requiring M26A testing. Total no. of M26A tests = (66 x 2) x 1.15 = 152. Annual no. of 5-yr repeat M26A tests = 152/5=30 tests.</t>
    </r>
  </si>
  <si>
    <r>
      <rPr>
        <vertAlign val="superscript"/>
        <sz val="10"/>
        <color theme="1"/>
        <rFont val="Times New Roman"/>
        <family val="1"/>
      </rPr>
      <t>f</t>
    </r>
    <r>
      <rPr>
        <sz val="10"/>
        <color theme="1"/>
        <rFont val="Times New Roman"/>
        <family val="1"/>
      </rPr>
      <t xml:space="preserve"> We estimate that 67 respondents need to complete Method 21 testing (Inspection of enclosures, closed vents, and wastewater conveyance systems).</t>
    </r>
  </si>
  <si>
    <r>
      <t xml:space="preserve">a </t>
    </r>
    <r>
      <rPr>
        <sz val="10"/>
        <color rgb="FF000000"/>
        <rFont val="Times New Roman"/>
        <family val="1"/>
      </rPr>
      <t xml:space="preserve">  New respondents include sources with constructed and reconstructed, and modified affected facilities. 16 respondents will rebuild one or more process units in a given year. In this standard, existing respondents submit initial notifications.</t>
    </r>
  </si>
  <si>
    <r>
      <t>a</t>
    </r>
    <r>
      <rPr>
        <sz val="10"/>
        <rFont val="Times New Roman"/>
        <family val="1"/>
      </rPr>
      <t xml:space="preserve">  We assume that an average of 104 respondents (101 chemical pulp mills and 3 non-integrated paper mills) will be subject to this rule. We assume that one new source each year will become subject to the rule over the three-year period of the ICR. We also assume that 15% of facilities (15) will rebuild one or more existing process units in a given year.</t>
    </r>
  </si>
  <si>
    <r>
      <t>a</t>
    </r>
    <r>
      <rPr>
        <sz val="10"/>
        <rFont val="Times New Roman"/>
        <family val="1"/>
      </rPr>
      <t xml:space="preserve">  We assume that an average of 104 respondents (101 chemical pulp mills and 3 non-integrated paper mills) will be subject to this rule. We assume that one new source each year will become subject to the rule over the three-year period of the ICR. We also assume that 15% of facilities (16) will rebuild one or more existing process units in a given year.</t>
    </r>
  </si>
  <si>
    <r>
      <t>i.</t>
    </r>
    <r>
      <rPr>
        <sz val="10"/>
        <rFont val="Times New Roman"/>
        <family val="1"/>
      </rPr>
      <t xml:space="preserve"> Assume that 4 sulfite pulping mills will conduct performance tests. Per footnote "c", 5% of 4 = 1.</t>
    </r>
  </si>
  <si>
    <r>
      <t xml:space="preserve">l. </t>
    </r>
    <r>
      <rPr>
        <sz val="10"/>
        <rFont val="Times New Roman"/>
        <family val="1"/>
      </rPr>
      <t>Approximately 40% of kraft mills use biotreatment. (40% of 89 = 36) Per footnote "c," 5% of 36 = 2. Per footnote "n", 15% of 2 = 1 facility. 2 + 1 = 3 facilities total. Facilities with biotreatment control will perform initial performance tests.</t>
    </r>
  </si>
  <si>
    <t>&lt;--totals match with rows 12, 14, and 23 of Table 1</t>
  </si>
  <si>
    <t>&lt;--totals match with rows 16 and 24 of Table 1</t>
  </si>
  <si>
    <t>&lt;--totals match with rows 19 of Table 1</t>
  </si>
  <si>
    <t>&lt;--totals match with rows 18 and 21 of Table 1</t>
  </si>
  <si>
    <t>&lt;--totals match with rows 26 of Table 1</t>
  </si>
  <si>
    <t>Notes for 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</si>
</sst>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34"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10"/>
      <name val="Calibri"/>
      <family val="2"/>
      <scheme val="minor"/>
    </font>
    <font>
      <sz val="8"/>
      <name val="Calibri"/>
      <family val="2"/>
      <scheme val="minor"/>
    </font>
    <font>
      <sz val="12"/>
      <color theme="1"/>
      <name val="Times New Roman"/>
      <family val="1"/>
    </font>
    <font>
      <sz val="12"/>
      <color rgb="FF000000"/>
      <name val="Times New Roman"/>
      <family val="1"/>
    </font>
    <font>
      <sz val="9"/>
      <color rgb="FF000000"/>
      <name val="Times New Roman"/>
      <family val="1"/>
    </font>
    <font>
      <vertAlign val="superscript"/>
      <sz val="9"/>
      <color rgb="FF000000"/>
      <name val="Times New Roman"/>
      <family val="1"/>
    </font>
    <font>
      <sz val="9"/>
      <name val="Times New Roman"/>
      <family val="1"/>
    </font>
    <font>
      <vertAlign val="superscript"/>
      <sz val="9"/>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164" fontId="11" fillId="0" borderId="0"/>
  </cellStyleXfs>
  <cellXfs count="150">
    <xf numFmtId="0" fontId="0" fillId="0" borderId="0" xfId="0"/>
    <xf numFmtId="0" fontId="2" fillId="0" borderId="0" xfId="0" applyFont="1"/>
    <xf numFmtId="0" fontId="2" fillId="0" borderId="1" xfId="0" applyFont="1" applyBorder="1" applyAlignment="1">
      <alignment horizontal="center" wrapText="1"/>
    </xf>
    <xf numFmtId="0" fontId="9" fillId="0" borderId="0" xfId="0" applyFont="1"/>
    <xf numFmtId="164" fontId="13" fillId="0" borderId="0" xfId="1" applyFont="1" applyAlignment="1">
      <alignment horizontal="center" vertical="center" wrapText="1"/>
    </xf>
    <xf numFmtId="164" fontId="10" fillId="0" borderId="0" xfId="1" applyFont="1" applyAlignment="1">
      <alignment horizontal="center" vertical="center" wrapText="1"/>
    </xf>
    <xf numFmtId="165" fontId="10" fillId="0" borderId="0" xfId="1" applyNumberFormat="1" applyFont="1" applyAlignment="1">
      <alignment horizontal="right" wrapText="1"/>
    </xf>
    <xf numFmtId="0" fontId="10" fillId="0" borderId="0" xfId="0" applyFont="1"/>
    <xf numFmtId="0" fontId="2" fillId="0" borderId="0" xfId="0" applyFont="1" applyAlignment="1">
      <alignment horizontal="right"/>
    </xf>
    <xf numFmtId="0" fontId="9" fillId="0" borderId="0" xfId="0" applyFont="1" applyAlignment="1">
      <alignment wrapText="1"/>
    </xf>
    <xf numFmtId="0" fontId="10" fillId="0" borderId="1" xfId="0" applyFont="1" applyBorder="1" applyAlignment="1">
      <alignment horizontal="center" wrapText="1"/>
    </xf>
    <xf numFmtId="8" fontId="10" fillId="0" borderId="1" xfId="0" applyNumberFormat="1" applyFont="1" applyBorder="1" applyAlignment="1">
      <alignment horizontal="right" wrapText="1"/>
    </xf>
    <xf numFmtId="0" fontId="18" fillId="0" borderId="0" xfId="0" applyFont="1"/>
    <xf numFmtId="0" fontId="15" fillId="0" borderId="1" xfId="0" applyFont="1" applyBorder="1"/>
    <xf numFmtId="41" fontId="18" fillId="0" borderId="0" xfId="0" applyNumberFormat="1" applyFont="1"/>
    <xf numFmtId="41" fontId="18" fillId="0" borderId="5" xfId="0" applyNumberFormat="1" applyFont="1" applyBorder="1"/>
    <xf numFmtId="164" fontId="13" fillId="0" borderId="0" xfId="1" applyFont="1" applyAlignment="1">
      <alignment wrapText="1"/>
    </xf>
    <xf numFmtId="0" fontId="24" fillId="0" borderId="0" xfId="0" applyFont="1"/>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24" fillId="0" borderId="0" xfId="0" applyFont="1" applyAlignment="1">
      <alignment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5" fillId="0" borderId="0" xfId="0" applyFont="1" applyAlignment="1">
      <alignment vertical="top" wrapText="1"/>
    </xf>
    <xf numFmtId="165" fontId="10" fillId="0" borderId="1" xfId="0" applyNumberFormat="1" applyFont="1" applyBorder="1"/>
    <xf numFmtId="0" fontId="10" fillId="0" borderId="1" xfId="0" applyFont="1" applyBorder="1" applyAlignment="1">
      <alignment horizontal="left" vertical="center" wrapText="1"/>
    </xf>
    <xf numFmtId="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wrapText="1"/>
    </xf>
    <xf numFmtId="0" fontId="10" fillId="0" borderId="1" xfId="0" applyFont="1" applyBorder="1" applyAlignment="1">
      <alignment vertical="center" wrapText="1"/>
    </xf>
    <xf numFmtId="0" fontId="1" fillId="0" borderId="0" xfId="0" applyFont="1"/>
    <xf numFmtId="0" fontId="2" fillId="0" borderId="1" xfId="0" applyFont="1" applyBorder="1" applyAlignment="1">
      <alignment horizontal="right" wrapText="1"/>
    </xf>
    <xf numFmtId="8" fontId="2" fillId="0" borderId="1" xfId="0" applyNumberFormat="1" applyFont="1" applyBorder="1" applyAlignment="1">
      <alignment horizontal="right" vertical="center" wrapText="1"/>
    </xf>
    <xf numFmtId="167"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6" fontId="7" fillId="0" borderId="1" xfId="0" applyNumberFormat="1" applyFont="1" applyBorder="1" applyAlignment="1">
      <alignment horizontal="right" wrapText="1"/>
    </xf>
    <xf numFmtId="8" fontId="2" fillId="0" borderId="1" xfId="0" applyNumberFormat="1" applyFont="1" applyBorder="1" applyAlignment="1">
      <alignment horizontal="right" wrapText="1"/>
    </xf>
    <xf numFmtId="0" fontId="10" fillId="0" borderId="1" xfId="0" applyFont="1" applyBorder="1" applyAlignment="1">
      <alignment horizontal="right" wrapText="1"/>
    </xf>
    <xf numFmtId="3" fontId="2" fillId="0" borderId="0" xfId="0" applyNumberFormat="1" applyFont="1"/>
    <xf numFmtId="0" fontId="3" fillId="0" borderId="0" xfId="0" applyFont="1"/>
    <xf numFmtId="0" fontId="2" fillId="0" borderId="0" xfId="0" applyFont="1" applyAlignment="1">
      <alignment vertical="top" wrapText="1"/>
    </xf>
    <xf numFmtId="0" fontId="25" fillId="0" borderId="0" xfId="0" applyFont="1" applyAlignment="1">
      <alignment vertical="top" wrapText="1"/>
    </xf>
    <xf numFmtId="41" fontId="10" fillId="0" borderId="0" xfId="0" applyNumberFormat="1" applyFont="1"/>
    <xf numFmtId="6" fontId="10" fillId="0" borderId="1" xfId="0" applyNumberFormat="1" applyFont="1" applyBorder="1" applyAlignment="1">
      <alignment horizontal="right" wrapText="1"/>
    </xf>
    <xf numFmtId="0" fontId="12" fillId="0" borderId="1" xfId="0" applyFont="1" applyBorder="1" applyAlignment="1">
      <alignment wrapText="1"/>
    </xf>
    <xf numFmtId="3" fontId="9" fillId="0" borderId="0" xfId="0" applyNumberFormat="1" applyFont="1"/>
    <xf numFmtId="0" fontId="22"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8" fillId="0" borderId="0" xfId="0" applyFont="1" applyAlignment="1">
      <alignment vertical="top" wrapText="1"/>
    </xf>
    <xf numFmtId="3" fontId="7" fillId="0" borderId="0" xfId="0" applyNumberFormat="1" applyFont="1" applyAlignment="1">
      <alignment wrapText="1"/>
    </xf>
    <xf numFmtId="6" fontId="7" fillId="0" borderId="0" xfId="0" applyNumberFormat="1" applyFont="1" applyAlignment="1">
      <alignment horizontal="right" wrapText="1"/>
    </xf>
    <xf numFmtId="0" fontId="3" fillId="0" borderId="0" xfId="0" applyFont="1" applyAlignment="1">
      <alignment wrapText="1"/>
    </xf>
    <xf numFmtId="0" fontId="15" fillId="0" borderId="0" xfId="0" applyFont="1" applyAlignment="1">
      <alignment vertical="top"/>
    </xf>
    <xf numFmtId="0" fontId="21" fillId="0" borderId="1" xfId="0" applyFont="1" applyBorder="1" applyAlignment="1">
      <alignment vertical="top" wrapText="1"/>
    </xf>
    <xf numFmtId="167" fontId="10" fillId="0" borderId="1" xfId="0" applyNumberFormat="1" applyFont="1" applyBorder="1" applyAlignment="1">
      <alignment horizontal="center" wrapText="1"/>
    </xf>
    <xf numFmtId="3" fontId="2" fillId="0" borderId="1" xfId="0" applyNumberFormat="1" applyFont="1" applyBorder="1" applyAlignment="1">
      <alignment horizontal="center" vertical="center" wrapText="1"/>
    </xf>
    <xf numFmtId="3" fontId="10" fillId="0" borderId="1" xfId="0" applyNumberFormat="1" applyFont="1" applyBorder="1" applyAlignment="1">
      <alignment horizontal="center" wrapText="1"/>
    </xf>
    <xf numFmtId="1" fontId="10" fillId="0" borderId="1" xfId="0" applyNumberFormat="1" applyFont="1" applyBorder="1" applyAlignment="1">
      <alignment horizontal="center" wrapText="1"/>
    </xf>
    <xf numFmtId="164" fontId="9" fillId="0" borderId="0" xfId="1" applyFont="1" applyAlignment="1">
      <alignment vertical="center"/>
    </xf>
    <xf numFmtId="164" fontId="9" fillId="0" borderId="0" xfId="1" applyFont="1"/>
    <xf numFmtId="0" fontId="28" fillId="0" borderId="0" xfId="0" applyFont="1" applyAlignment="1">
      <alignment vertical="center" wrapText="1"/>
    </xf>
    <xf numFmtId="0" fontId="29" fillId="0" borderId="0" xfId="0" applyFont="1" applyAlignment="1">
      <alignment vertical="center" wrapText="1"/>
    </xf>
    <xf numFmtId="1" fontId="3"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6" fontId="24" fillId="0" borderId="0" xfId="0" applyNumberFormat="1" applyFont="1"/>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2" fillId="0" borderId="1" xfId="0" applyFont="1" applyBorder="1" applyAlignment="1">
      <alignment horizontal="center" vertical="top" wrapText="1"/>
    </xf>
    <xf numFmtId="0" fontId="10" fillId="0" borderId="1" xfId="0" applyFont="1" applyBorder="1" applyAlignment="1">
      <alignment horizontal="center" vertical="top" wrapText="1"/>
    </xf>
    <xf numFmtId="1" fontId="10" fillId="0" borderId="1" xfId="0" applyNumberFormat="1" applyFont="1" applyBorder="1" applyAlignment="1">
      <alignment horizontal="center" vertical="center" wrapText="1"/>
    </xf>
    <xf numFmtId="164" fontId="9" fillId="0" borderId="0" xfId="1" applyFont="1" applyAlignment="1">
      <alignment horizontal="left" vertical="center"/>
    </xf>
    <xf numFmtId="6" fontId="21" fillId="0" borderId="1" xfId="0" applyNumberFormat="1" applyFont="1" applyBorder="1" applyAlignment="1">
      <alignment horizontal="right" wrapText="1"/>
    </xf>
    <xf numFmtId="6" fontId="12" fillId="0" borderId="1" xfId="0" applyNumberFormat="1" applyFont="1" applyBorder="1" applyAlignment="1">
      <alignment horizontal="right" wrapText="1"/>
    </xf>
    <xf numFmtId="41" fontId="0" fillId="0" borderId="0" xfId="0" applyNumberFormat="1"/>
    <xf numFmtId="3" fontId="0" fillId="0" borderId="0" xfId="0" applyNumberFormat="1"/>
    <xf numFmtId="6" fontId="0" fillId="0" borderId="0" xfId="0" applyNumberFormat="1"/>
    <xf numFmtId="1" fontId="0" fillId="0" borderId="0" xfId="0" applyNumberFormat="1"/>
    <xf numFmtId="0" fontId="30" fillId="0" borderId="1" xfId="0" applyFont="1" applyBorder="1" applyAlignment="1">
      <alignment vertical="center"/>
    </xf>
    <xf numFmtId="0" fontId="30" fillId="0" borderId="1" xfId="0" applyFont="1" applyBorder="1" applyAlignment="1">
      <alignment horizontal="left" vertical="center" indent="1"/>
    </xf>
    <xf numFmtId="0" fontId="2" fillId="0" borderId="4" xfId="0" applyFont="1" applyBorder="1" applyAlignment="1">
      <alignment horizontal="center" vertical="center" wrapText="1"/>
    </xf>
    <xf numFmtId="0" fontId="2" fillId="0" borderId="4" xfId="0" applyFont="1" applyBorder="1" applyAlignment="1">
      <alignment horizontal="center" wrapText="1"/>
    </xf>
    <xf numFmtId="0" fontId="30" fillId="0" borderId="1" xfId="0" applyFont="1" applyBorder="1" applyAlignment="1">
      <alignment vertical="center" wrapText="1"/>
    </xf>
    <xf numFmtId="0" fontId="30" fillId="0" borderId="1" xfId="0" applyFont="1" applyBorder="1" applyAlignment="1">
      <alignment horizontal="left" vertical="center" wrapText="1"/>
    </xf>
    <xf numFmtId="6" fontId="2" fillId="0" borderId="1" xfId="0" applyNumberFormat="1" applyFont="1" applyBorder="1" applyAlignment="1">
      <alignment horizontal="right" vertical="center" wrapText="1"/>
    </xf>
    <xf numFmtId="0" fontId="30" fillId="0" borderId="1" xfId="0" applyFont="1" applyBorder="1" applyAlignment="1">
      <alignment horizontal="left" vertical="center" wrapText="1" indent="2"/>
    </xf>
    <xf numFmtId="0" fontId="24" fillId="0" borderId="1" xfId="0" applyFont="1" applyBorder="1" applyAlignment="1">
      <alignment horizontal="center" vertical="center"/>
    </xf>
    <xf numFmtId="166" fontId="26" fillId="0" borderId="1" xfId="0" applyNumberFormat="1" applyFont="1" applyBorder="1" applyAlignment="1">
      <alignment horizontal="center" vertical="center"/>
    </xf>
    <xf numFmtId="166" fontId="2" fillId="0" borderId="1" xfId="0" applyNumberFormat="1" applyFont="1" applyBorder="1" applyAlignment="1">
      <alignment horizontal="center" vertical="center" wrapText="1"/>
    </xf>
    <xf numFmtId="166" fontId="24" fillId="0" borderId="1" xfId="0" applyNumberFormat="1" applyFont="1" applyBorder="1" applyAlignment="1">
      <alignment horizontal="center" vertical="center"/>
    </xf>
    <xf numFmtId="166" fontId="10" fillId="0" borderId="1" xfId="0" applyNumberFormat="1" applyFont="1" applyBorder="1" applyAlignment="1">
      <alignment horizontal="center" vertical="center" wrapText="1"/>
    </xf>
    <xf numFmtId="0" fontId="26" fillId="0" borderId="1" xfId="0" applyFont="1" applyBorder="1" applyAlignment="1">
      <alignment horizontal="center" vertical="center"/>
    </xf>
    <xf numFmtId="0" fontId="30" fillId="0" borderId="1" xfId="0" applyFont="1" applyBorder="1" applyAlignment="1">
      <alignment horizontal="center" vertical="center" wrapText="1"/>
    </xf>
    <xf numFmtId="164" fontId="10" fillId="0" borderId="0" xfId="1" applyFont="1" applyAlignment="1">
      <alignment vertical="top" wrapText="1"/>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9" fillId="0" borderId="0" xfId="0" quotePrefix="1" applyFont="1"/>
    <xf numFmtId="0" fontId="25" fillId="0" borderId="0" xfId="0" applyFont="1"/>
    <xf numFmtId="0" fontId="32" fillId="0" borderId="1" xfId="0" applyFont="1" applyBorder="1" applyAlignment="1">
      <alignment horizontal="left" vertical="center" wrapText="1"/>
    </xf>
    <xf numFmtId="0" fontId="10" fillId="0" borderId="1" xfId="0" applyFont="1" applyFill="1" applyBorder="1" applyAlignment="1">
      <alignment horizontal="center" wrapText="1"/>
    </xf>
    <xf numFmtId="0" fontId="30" fillId="0" borderId="1" xfId="0" applyFont="1" applyFill="1" applyBorder="1" applyAlignment="1">
      <alignment horizontal="center" vertical="center" wrapText="1"/>
    </xf>
    <xf numFmtId="0" fontId="0" fillId="0" borderId="0" xfId="0" applyAlignment="1">
      <alignment horizontal="center"/>
    </xf>
    <xf numFmtId="0" fontId="19" fillId="0" borderId="0" xfId="0" applyFont="1" applyAlignment="1">
      <alignment horizontal="left" vertical="top" wrapText="1"/>
    </xf>
    <xf numFmtId="0" fontId="19" fillId="0" borderId="0" xfId="0" applyFont="1" applyFill="1" applyAlignment="1">
      <alignment horizontal="left" vertical="top" wrapText="1"/>
    </xf>
    <xf numFmtId="0" fontId="10" fillId="0" borderId="0" xfId="0" applyFont="1" applyFill="1" applyAlignment="1">
      <alignment horizontal="left" vertical="top" wrapText="1"/>
    </xf>
    <xf numFmtId="0" fontId="15" fillId="0" borderId="1" xfId="0" applyFont="1" applyBorder="1" applyAlignment="1">
      <alignment horizontal="center"/>
    </xf>
    <xf numFmtId="0" fontId="7" fillId="0" borderId="1" xfId="0" applyFont="1" applyBorder="1" applyAlignment="1">
      <alignment horizontal="left" vertical="top" wrapText="1"/>
    </xf>
    <xf numFmtId="3" fontId="6" fillId="0" borderId="1" xfId="0" applyNumberFormat="1" applyFont="1" applyBorder="1" applyAlignment="1">
      <alignment horizontal="center" wrapText="1"/>
    </xf>
    <xf numFmtId="0" fontId="21" fillId="0" borderId="1" xfId="0" applyFont="1" applyBorder="1" applyAlignment="1">
      <alignment horizontal="center" vertical="top" wrapText="1"/>
    </xf>
    <xf numFmtId="0" fontId="12" fillId="0" borderId="1" xfId="0" applyFont="1" applyBorder="1" applyAlignment="1">
      <alignment horizont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3" fontId="21" fillId="0" borderId="1" xfId="0" applyNumberFormat="1" applyFont="1" applyBorder="1" applyAlignment="1">
      <alignment horizontal="center" wrapText="1"/>
    </xf>
    <xf numFmtId="0" fontId="19" fillId="0" borderId="0" xfId="0" applyFont="1" applyAlignment="1">
      <alignment vertical="center" wrapText="1"/>
    </xf>
    <xf numFmtId="0" fontId="10" fillId="0" borderId="0" xfId="0" applyFont="1" applyAlignment="1">
      <alignment wrapText="1"/>
    </xf>
    <xf numFmtId="0" fontId="19" fillId="0" borderId="0" xfId="0" applyFont="1" applyAlignment="1">
      <alignment wrapText="1"/>
    </xf>
    <xf numFmtId="0" fontId="19" fillId="0" borderId="0" xfId="0" applyFont="1" applyFill="1" applyAlignment="1">
      <alignment wrapText="1"/>
    </xf>
    <xf numFmtId="0" fontId="10" fillId="0" borderId="0" xfId="0" applyFont="1" applyFill="1" applyAlignment="1">
      <alignment wrapText="1"/>
    </xf>
    <xf numFmtId="0" fontId="10" fillId="0" borderId="0" xfId="0" applyFont="1" applyAlignment="1">
      <alignment horizontal="left" vertical="top" wrapText="1"/>
    </xf>
    <xf numFmtId="3" fontId="12" fillId="0" borderId="1" xfId="0" applyNumberFormat="1" applyFont="1" applyBorder="1" applyAlignment="1">
      <alignment horizontal="center" wrapText="1"/>
    </xf>
    <xf numFmtId="0" fontId="19" fillId="0" borderId="0" xfId="0" applyFont="1" applyFill="1" applyAlignment="1">
      <alignment horizontal="left" wrapText="1"/>
    </xf>
    <xf numFmtId="0" fontId="12" fillId="0" borderId="0" xfId="0" applyFont="1" applyAlignment="1">
      <alignment horizontal="left"/>
    </xf>
    <xf numFmtId="0" fontId="10" fillId="0" borderId="6" xfId="0" applyFont="1" applyBorder="1" applyAlignment="1">
      <alignment horizontal="left" vertical="top"/>
    </xf>
    <xf numFmtId="0" fontId="2" fillId="0" borderId="0" xfId="0" applyFont="1" applyAlignment="1">
      <alignment horizontal="left" vertical="top" wrapText="1"/>
    </xf>
    <xf numFmtId="0" fontId="2" fillId="0" borderId="0" xfId="0" applyFont="1" applyAlignment="1">
      <alignment vertical="center" wrapText="1"/>
    </xf>
    <xf numFmtId="0" fontId="24" fillId="0" borderId="0" xfId="0" applyFont="1" applyAlignment="1">
      <alignment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0" xfId="0" applyFont="1" applyAlignment="1">
      <alignment horizontal="left" vertical="top" wrapText="1"/>
    </xf>
    <xf numFmtId="0" fontId="16" fillId="0" borderId="1" xfId="0" applyFont="1" applyBorder="1" applyAlignment="1">
      <alignment vertical="center" wrapText="1"/>
    </xf>
    <xf numFmtId="0" fontId="23" fillId="0" borderId="6" xfId="0" applyFont="1" applyBorder="1" applyAlignment="1">
      <alignment horizontal="left" vertical="top"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tabSelected="1" workbookViewId="0">
      <selection activeCell="B7" sqref="B7"/>
    </sheetView>
  </sheetViews>
  <sheetFormatPr defaultRowHeight="14.5" x14ac:dyDescent="0.35"/>
  <cols>
    <col min="1" max="1" width="26.81640625" bestFit="1" customWidth="1"/>
    <col min="2" max="2" width="10.54296875" bestFit="1" customWidth="1"/>
  </cols>
  <sheetData>
    <row r="1" spans="1:2" x14ac:dyDescent="0.35">
      <c r="A1" s="118" t="s">
        <v>0</v>
      </c>
      <c r="B1" s="118"/>
    </row>
    <row r="2" spans="1:2" x14ac:dyDescent="0.35">
      <c r="A2" t="s">
        <v>1</v>
      </c>
      <c r="B2" s="91">
        <f>'Table 1'!M4</f>
        <v>79.177377892030847</v>
      </c>
    </row>
    <row r="3" spans="1:2" x14ac:dyDescent="0.35">
      <c r="A3" t="s">
        <v>2</v>
      </c>
      <c r="B3">
        <f>Respondents!F8</f>
        <v>104</v>
      </c>
    </row>
    <row r="4" spans="1:2" x14ac:dyDescent="0.35">
      <c r="A4" t="s">
        <v>3</v>
      </c>
      <c r="B4" s="92">
        <f>'Table 1'!F54</f>
        <v>30800</v>
      </c>
    </row>
    <row r="5" spans="1:2" x14ac:dyDescent="0.35">
      <c r="A5" t="s">
        <v>4</v>
      </c>
      <c r="B5" s="93">
        <f>'Table 1'!I56</f>
        <v>4470000</v>
      </c>
    </row>
    <row r="6" spans="1:2" x14ac:dyDescent="0.35">
      <c r="A6" t="s">
        <v>5</v>
      </c>
      <c r="B6" s="93">
        <f>'Capital O&amp;M'!G10</f>
        <v>766000</v>
      </c>
    </row>
    <row r="7" spans="1:2" x14ac:dyDescent="0.35">
      <c r="A7" t="s">
        <v>6</v>
      </c>
      <c r="B7" s="94">
        <f>Responses!E13</f>
        <v>389</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101"/>
  <sheetViews>
    <sheetView topLeftCell="A31" zoomScaleNormal="100" workbookViewId="0">
      <selection activeCell="E21" sqref="E21"/>
    </sheetView>
  </sheetViews>
  <sheetFormatPr defaultRowHeight="14.5" x14ac:dyDescent="0.35"/>
  <cols>
    <col min="1" max="1" width="44.1796875" customWidth="1"/>
    <col min="2" max="8" width="11" customWidth="1"/>
    <col min="9" max="9" width="12.7265625" customWidth="1"/>
    <col min="10" max="10" width="6.7265625" customWidth="1"/>
    <col min="11" max="11" width="11.453125" customWidth="1"/>
    <col min="12" max="12" width="7.7265625" customWidth="1"/>
    <col min="13" max="13" width="23.453125" customWidth="1"/>
    <col min="14" max="14" width="12.1796875" customWidth="1"/>
    <col min="21" max="21" width="11.7265625" customWidth="1"/>
  </cols>
  <sheetData>
    <row r="1" spans="1:21" ht="20" x14ac:dyDescent="0.4">
      <c r="A1" s="38" t="s">
        <v>64</v>
      </c>
      <c r="B1" s="1"/>
      <c r="C1" s="1"/>
      <c r="D1" s="1"/>
      <c r="E1" s="1"/>
      <c r="F1" s="1"/>
      <c r="G1" s="1"/>
      <c r="H1" s="1"/>
      <c r="I1" s="8"/>
      <c r="J1" s="1"/>
      <c r="K1" s="1"/>
      <c r="L1" s="1"/>
      <c r="M1" s="54"/>
      <c r="N1" s="12"/>
    </row>
    <row r="2" spans="1:21" s="1" customFormat="1" ht="13" x14ac:dyDescent="0.3">
      <c r="F2" s="7"/>
      <c r="G2" s="7"/>
      <c r="H2" s="7"/>
      <c r="I2" s="8"/>
      <c r="J2" s="3"/>
    </row>
    <row r="3" spans="1:21" s="1" customFormat="1" ht="78" x14ac:dyDescent="0.3">
      <c r="A3" s="19" t="s">
        <v>7</v>
      </c>
      <c r="B3" s="85" t="s">
        <v>8</v>
      </c>
      <c r="C3" s="85" t="s">
        <v>9</v>
      </c>
      <c r="D3" s="85" t="s">
        <v>10</v>
      </c>
      <c r="E3" s="85" t="s">
        <v>11</v>
      </c>
      <c r="F3" s="85" t="s">
        <v>12</v>
      </c>
      <c r="G3" s="85" t="s">
        <v>13</v>
      </c>
      <c r="H3" s="85" t="s">
        <v>14</v>
      </c>
      <c r="I3" s="85" t="s">
        <v>15</v>
      </c>
      <c r="J3" s="3"/>
      <c r="M3" s="55"/>
      <c r="N3" s="55"/>
      <c r="O3" s="55"/>
      <c r="P3" s="55"/>
      <c r="Q3" s="55"/>
      <c r="R3" s="55"/>
      <c r="S3" s="55"/>
      <c r="T3" s="55"/>
      <c r="U3" s="55"/>
    </row>
    <row r="4" spans="1:21" s="1" customFormat="1" ht="13" x14ac:dyDescent="0.3">
      <c r="A4" s="99" t="s">
        <v>65</v>
      </c>
      <c r="B4" s="98" t="s">
        <v>66</v>
      </c>
      <c r="C4" s="2"/>
      <c r="D4" s="2"/>
      <c r="E4" s="2"/>
      <c r="F4" s="2"/>
      <c r="G4" s="2"/>
      <c r="H4" s="2"/>
      <c r="I4" s="39"/>
      <c r="J4" s="3"/>
      <c r="K4" s="122" t="s">
        <v>16</v>
      </c>
      <c r="L4" s="122"/>
      <c r="M4" s="50">
        <f>F54/Responses!E13</f>
        <v>79.177377892030847</v>
      </c>
      <c r="N4" s="50" t="s">
        <v>17</v>
      </c>
      <c r="O4" s="57"/>
      <c r="P4" s="57"/>
      <c r="Q4" s="57"/>
      <c r="R4" s="57"/>
      <c r="S4" s="57"/>
      <c r="T4" s="57"/>
      <c r="U4" s="58"/>
    </row>
    <row r="5" spans="1:21" s="1" customFormat="1" ht="13" x14ac:dyDescent="0.3">
      <c r="A5" s="99" t="s">
        <v>67</v>
      </c>
      <c r="B5" s="97" t="s">
        <v>66</v>
      </c>
      <c r="C5" s="19"/>
      <c r="D5" s="19"/>
      <c r="E5" s="19"/>
      <c r="F5" s="70"/>
      <c r="G5" s="42"/>
      <c r="H5" s="42"/>
      <c r="I5" s="40"/>
      <c r="J5" s="9"/>
      <c r="K5" s="13" t="s">
        <v>18</v>
      </c>
      <c r="L5" s="32">
        <v>157.61000000000001</v>
      </c>
      <c r="M5" s="56"/>
      <c r="N5" s="57"/>
      <c r="O5" s="57"/>
      <c r="P5" s="57"/>
      <c r="Q5" s="57"/>
      <c r="R5" s="59"/>
      <c r="S5" s="57"/>
      <c r="T5" s="57"/>
      <c r="U5" s="60"/>
    </row>
    <row r="6" spans="1:21" s="1" customFormat="1" ht="13" x14ac:dyDescent="0.3">
      <c r="A6" s="99" t="s">
        <v>68</v>
      </c>
      <c r="B6" s="97"/>
      <c r="C6" s="19"/>
      <c r="D6" s="19"/>
      <c r="E6" s="19"/>
      <c r="F6" s="19"/>
      <c r="G6" s="19"/>
      <c r="H6" s="19"/>
      <c r="I6" s="40"/>
      <c r="J6" s="3"/>
      <c r="K6" s="13" t="s">
        <v>19</v>
      </c>
      <c r="L6" s="32">
        <v>123.94</v>
      </c>
      <c r="M6" s="56"/>
      <c r="N6" s="57"/>
      <c r="O6" s="57"/>
      <c r="P6" s="57"/>
      <c r="Q6" s="57"/>
      <c r="R6" s="57"/>
      <c r="S6" s="57"/>
      <c r="T6" s="57"/>
      <c r="U6" s="60"/>
    </row>
    <row r="7" spans="1:21" s="1" customFormat="1" ht="14" x14ac:dyDescent="0.3">
      <c r="A7" s="100" t="s">
        <v>169</v>
      </c>
      <c r="B7" s="97">
        <v>4</v>
      </c>
      <c r="C7" s="19">
        <v>1</v>
      </c>
      <c r="D7" s="19">
        <f>B7*C7</f>
        <v>4</v>
      </c>
      <c r="E7" s="19">
        <v>104</v>
      </c>
      <c r="F7" s="19">
        <f>D7*E7</f>
        <v>416</v>
      </c>
      <c r="G7" s="19">
        <f>F7*0.05</f>
        <v>20.8</v>
      </c>
      <c r="H7" s="19">
        <f>F7*0.1</f>
        <v>41.6</v>
      </c>
      <c r="I7" s="40">
        <f>F7*$L$6+G7*$L$5+H7*$L$7</f>
        <v>57438.16</v>
      </c>
      <c r="J7" s="3"/>
      <c r="K7" s="13" t="s">
        <v>20</v>
      </c>
      <c r="L7" s="32">
        <v>62.52</v>
      </c>
      <c r="M7" s="56"/>
      <c r="N7" s="57"/>
      <c r="O7" s="57"/>
      <c r="P7" s="57"/>
      <c r="Q7" s="57"/>
      <c r="R7" s="57"/>
      <c r="S7" s="57"/>
      <c r="T7" s="57"/>
      <c r="U7" s="60"/>
    </row>
    <row r="8" spans="1:21" s="1" customFormat="1" ht="13" x14ac:dyDescent="0.3">
      <c r="A8" s="100" t="s">
        <v>81</v>
      </c>
      <c r="B8" s="97"/>
      <c r="C8" s="19"/>
      <c r="D8" s="19"/>
      <c r="E8" s="19"/>
      <c r="F8" s="19"/>
      <c r="G8" s="19"/>
      <c r="H8" s="19"/>
      <c r="I8" s="40"/>
      <c r="J8" s="3"/>
      <c r="K8" s="74"/>
      <c r="L8" s="16"/>
      <c r="M8" s="56"/>
      <c r="N8" s="57"/>
      <c r="O8" s="57"/>
      <c r="P8" s="57"/>
      <c r="Q8" s="61"/>
      <c r="R8" s="61"/>
      <c r="S8" s="61"/>
      <c r="T8" s="61"/>
      <c r="U8" s="60"/>
    </row>
    <row r="9" spans="1:21" s="1" customFormat="1" ht="13" x14ac:dyDescent="0.3">
      <c r="A9" s="100" t="s">
        <v>82</v>
      </c>
      <c r="B9" s="97"/>
      <c r="C9" s="19"/>
      <c r="D9" s="19"/>
      <c r="E9" s="19"/>
      <c r="F9" s="19"/>
      <c r="G9" s="19"/>
      <c r="H9" s="19"/>
      <c r="I9" s="40"/>
      <c r="J9" s="3"/>
      <c r="K9" s="88"/>
      <c r="L9" s="4"/>
      <c r="M9" s="56"/>
      <c r="N9" s="57"/>
      <c r="O9" s="57"/>
      <c r="P9" s="57"/>
      <c r="Q9" s="61"/>
      <c r="R9" s="61"/>
      <c r="S9" s="61"/>
      <c r="T9" s="61"/>
      <c r="U9" s="60"/>
    </row>
    <row r="10" spans="1:21" s="1" customFormat="1" ht="39.5" x14ac:dyDescent="0.3">
      <c r="A10" s="100" t="s">
        <v>167</v>
      </c>
      <c r="B10" s="97">
        <v>24</v>
      </c>
      <c r="C10" s="19">
        <v>1</v>
      </c>
      <c r="D10" s="19">
        <f>B10*C10</f>
        <v>24</v>
      </c>
      <c r="E10" s="111">
        <v>4</v>
      </c>
      <c r="F10" s="19">
        <f>D10*E10</f>
        <v>96</v>
      </c>
      <c r="G10" s="19">
        <f>F10*0.05</f>
        <v>4.8000000000000007</v>
      </c>
      <c r="H10" s="19">
        <f>F10*0.1</f>
        <v>9.6000000000000014</v>
      </c>
      <c r="I10" s="40">
        <f>F10*$L$6+G10*$L$5+H10*$L$7</f>
        <v>13254.960000000001</v>
      </c>
      <c r="J10" s="3"/>
      <c r="K10" s="4"/>
      <c r="L10" s="4"/>
      <c r="M10" s="56"/>
      <c r="N10" s="57"/>
      <c r="O10" s="57"/>
      <c r="P10" s="57"/>
      <c r="Q10" s="61"/>
      <c r="R10" s="61"/>
      <c r="S10" s="61"/>
      <c r="T10" s="61"/>
      <c r="U10" s="60"/>
    </row>
    <row r="11" spans="1:21" s="1" customFormat="1" ht="40.15" customHeight="1" x14ac:dyDescent="0.3">
      <c r="A11" s="100" t="s">
        <v>83</v>
      </c>
      <c r="B11" s="97">
        <v>60</v>
      </c>
      <c r="C11" s="19">
        <v>1</v>
      </c>
      <c r="D11" s="19">
        <f>B11*C11</f>
        <v>60</v>
      </c>
      <c r="E11" s="111">
        <v>1</v>
      </c>
      <c r="F11" s="19">
        <f>D11*E11</f>
        <v>60</v>
      </c>
      <c r="G11" s="19">
        <f>F11*0.05</f>
        <v>3</v>
      </c>
      <c r="H11" s="19">
        <f>F11*0.1</f>
        <v>6</v>
      </c>
      <c r="I11" s="40">
        <f>F11*$L$6+G11*$L$5+H11*$L$7</f>
        <v>8284.35</v>
      </c>
      <c r="J11" s="3"/>
      <c r="K11" s="5"/>
      <c r="L11" s="6"/>
      <c r="M11" s="56"/>
      <c r="N11" s="57"/>
      <c r="O11" s="57"/>
      <c r="P11" s="57"/>
      <c r="Q11" s="61"/>
      <c r="R11" s="61"/>
      <c r="S11" s="62"/>
      <c r="T11" s="62"/>
      <c r="U11" s="60"/>
    </row>
    <row r="12" spans="1:21" s="1" customFormat="1" ht="28" x14ac:dyDescent="0.3">
      <c r="A12" s="100" t="s">
        <v>84</v>
      </c>
      <c r="B12" s="97">
        <v>24</v>
      </c>
      <c r="C12" s="19">
        <f>'Capital O&amp;M'!C7</f>
        <v>0</v>
      </c>
      <c r="D12" s="19">
        <f>B12*C12</f>
        <v>0</v>
      </c>
      <c r="E12" s="111">
        <v>1</v>
      </c>
      <c r="F12" s="19">
        <f>D12*E12</f>
        <v>0</v>
      </c>
      <c r="G12" s="19">
        <f>F12*0.05</f>
        <v>0</v>
      </c>
      <c r="H12" s="19">
        <f>F12*0.1</f>
        <v>0</v>
      </c>
      <c r="I12" s="40">
        <f>F12*$L$6+G12*$L$5+H12*$L$7</f>
        <v>0</v>
      </c>
      <c r="J12" s="3"/>
      <c r="K12" s="5"/>
      <c r="L12" s="6"/>
      <c r="M12" s="56"/>
      <c r="N12" s="57"/>
      <c r="O12" s="57"/>
      <c r="P12" s="57"/>
      <c r="Q12" s="61"/>
      <c r="R12" s="61"/>
      <c r="S12" s="62"/>
      <c r="T12" s="62"/>
      <c r="U12" s="60"/>
    </row>
    <row r="13" spans="1:21" s="1" customFormat="1" ht="14" x14ac:dyDescent="0.3">
      <c r="A13" s="100" t="s">
        <v>85</v>
      </c>
      <c r="B13" s="97"/>
      <c r="C13" s="19"/>
      <c r="D13" s="19"/>
      <c r="E13" s="19"/>
      <c r="F13" s="19"/>
      <c r="G13" s="19"/>
      <c r="H13" s="19"/>
      <c r="I13" s="40"/>
      <c r="J13" s="3"/>
      <c r="K13" s="5"/>
      <c r="L13" s="6"/>
      <c r="M13" s="56"/>
      <c r="N13" s="57"/>
      <c r="O13" s="57"/>
      <c r="P13" s="57"/>
      <c r="Q13" s="57"/>
      <c r="R13" s="57"/>
      <c r="S13" s="57"/>
      <c r="T13" s="57"/>
      <c r="U13" s="60"/>
    </row>
    <row r="14" spans="1:21" s="1" customFormat="1" ht="18" customHeight="1" x14ac:dyDescent="0.3">
      <c r="A14" s="100" t="s">
        <v>86</v>
      </c>
      <c r="B14" s="97">
        <v>24</v>
      </c>
      <c r="C14" s="19">
        <v>1</v>
      </c>
      <c r="D14" s="19">
        <f t="shared" ref="D14" si="0">B14*C14</f>
        <v>24</v>
      </c>
      <c r="E14" s="112">
        <v>1</v>
      </c>
      <c r="F14" s="42">
        <f t="shared" ref="F14:F16" si="1">D14*E14</f>
        <v>24</v>
      </c>
      <c r="G14" s="42">
        <f t="shared" ref="G14:G16" si="2">F14*0.05</f>
        <v>1.2000000000000002</v>
      </c>
      <c r="H14" s="42">
        <f t="shared" ref="H14:H16" si="3">F14*0.1</f>
        <v>2.4000000000000004</v>
      </c>
      <c r="I14" s="40">
        <f t="shared" ref="I14:I16" si="4">F14*$L$6+G14*$L$5+H14*$L$7</f>
        <v>3313.7400000000002</v>
      </c>
      <c r="J14" s="3"/>
      <c r="K14" s="73"/>
      <c r="L14" s="6"/>
      <c r="M14" s="56"/>
      <c r="N14" s="57"/>
      <c r="O14" s="57"/>
      <c r="P14" s="57"/>
      <c r="Q14" s="57"/>
      <c r="R14" s="57"/>
      <c r="S14" s="57"/>
      <c r="T14" s="57"/>
      <c r="U14" s="60"/>
    </row>
    <row r="15" spans="1:21" s="1" customFormat="1" ht="14" x14ac:dyDescent="0.3">
      <c r="A15" s="100" t="s">
        <v>87</v>
      </c>
      <c r="B15" s="97"/>
      <c r="C15" s="19"/>
      <c r="D15" s="19"/>
      <c r="E15" s="42"/>
      <c r="F15" s="19"/>
      <c r="G15" s="19"/>
      <c r="H15" s="19"/>
      <c r="I15" s="40"/>
      <c r="J15" s="3"/>
      <c r="K15" s="73"/>
      <c r="M15" s="56"/>
      <c r="N15" s="57"/>
      <c r="O15" s="57"/>
      <c r="P15" s="57"/>
      <c r="Q15" s="57"/>
      <c r="R15" s="57"/>
      <c r="S15" s="57"/>
      <c r="T15" s="57"/>
      <c r="U15" s="60"/>
    </row>
    <row r="16" spans="1:21" s="1" customFormat="1" ht="27.75" customHeight="1" x14ac:dyDescent="0.3">
      <c r="A16" s="100" t="s">
        <v>88</v>
      </c>
      <c r="B16" s="97">
        <v>24</v>
      </c>
      <c r="C16" s="19">
        <v>1</v>
      </c>
      <c r="D16" s="19">
        <f t="shared" ref="D16" si="5">B16*C16</f>
        <v>24</v>
      </c>
      <c r="E16" s="42">
        <v>4</v>
      </c>
      <c r="F16" s="42">
        <f t="shared" si="1"/>
        <v>96</v>
      </c>
      <c r="G16" s="19">
        <f t="shared" si="2"/>
        <v>4.8000000000000007</v>
      </c>
      <c r="H16" s="41">
        <f t="shared" si="3"/>
        <v>9.6000000000000014</v>
      </c>
      <c r="I16" s="40">
        <f t="shared" si="4"/>
        <v>13254.960000000001</v>
      </c>
      <c r="J16" s="113"/>
      <c r="K16" s="73"/>
      <c r="M16" s="56"/>
      <c r="N16" s="57"/>
      <c r="O16" s="57"/>
      <c r="P16" s="57"/>
      <c r="Q16" s="57"/>
      <c r="R16" s="57"/>
      <c r="S16" s="57"/>
      <c r="T16" s="57"/>
      <c r="U16" s="60"/>
    </row>
    <row r="17" spans="1:21" s="1" customFormat="1" ht="13" x14ac:dyDescent="0.3">
      <c r="A17" s="100" t="s">
        <v>89</v>
      </c>
      <c r="B17" s="97"/>
      <c r="C17" s="19"/>
      <c r="D17" s="19"/>
      <c r="E17" s="42"/>
      <c r="F17" s="19"/>
      <c r="G17" s="19"/>
      <c r="H17" s="19"/>
      <c r="I17" s="40"/>
      <c r="J17" s="3"/>
      <c r="K17" s="73"/>
      <c r="M17" s="56"/>
      <c r="N17" s="57"/>
      <c r="O17" s="57"/>
      <c r="P17" s="57"/>
      <c r="Q17" s="57"/>
      <c r="R17" s="57"/>
      <c r="S17" s="57"/>
      <c r="T17" s="57"/>
      <c r="U17" s="60"/>
    </row>
    <row r="18" spans="1:21" s="1" customFormat="1" ht="32.5" customHeight="1" x14ac:dyDescent="0.3">
      <c r="A18" s="100" t="s">
        <v>90</v>
      </c>
      <c r="B18" s="97">
        <v>24</v>
      </c>
      <c r="C18" s="19">
        <v>1</v>
      </c>
      <c r="D18" s="19">
        <f t="shared" ref="D18:D27" si="6">B18*C18</f>
        <v>24</v>
      </c>
      <c r="E18" s="42">
        <v>4</v>
      </c>
      <c r="F18" s="70">
        <f t="shared" ref="F18:F27" si="7">D18*E18</f>
        <v>96</v>
      </c>
      <c r="G18" s="19">
        <f t="shared" ref="G18:G27" si="8">F18*0.05</f>
        <v>4.8000000000000007</v>
      </c>
      <c r="H18" s="19">
        <f t="shared" ref="H18:H27" si="9">F18*0.1</f>
        <v>9.6000000000000014</v>
      </c>
      <c r="I18" s="40">
        <f>F18*$L$6+G18*$L$5+H18*$L$7</f>
        <v>13254.960000000001</v>
      </c>
      <c r="J18" s="3"/>
      <c r="K18" s="73"/>
      <c r="M18" s="56"/>
      <c r="N18" s="57"/>
      <c r="O18" s="57"/>
      <c r="P18" s="57"/>
      <c r="Q18" s="57"/>
      <c r="R18" s="57"/>
      <c r="S18" s="57"/>
      <c r="T18" s="57"/>
      <c r="U18" s="60"/>
    </row>
    <row r="19" spans="1:21" s="1" customFormat="1" ht="28" x14ac:dyDescent="0.3">
      <c r="A19" s="100" t="s">
        <v>152</v>
      </c>
      <c r="B19" s="19">
        <v>24</v>
      </c>
      <c r="C19" s="19">
        <v>1</v>
      </c>
      <c r="D19" s="19">
        <f t="shared" si="6"/>
        <v>24</v>
      </c>
      <c r="E19" s="19">
        <v>3</v>
      </c>
      <c r="F19" s="70">
        <f t="shared" si="7"/>
        <v>72</v>
      </c>
      <c r="G19" s="19">
        <f t="shared" si="8"/>
        <v>3.6</v>
      </c>
      <c r="H19" s="19">
        <f t="shared" si="9"/>
        <v>7.2</v>
      </c>
      <c r="I19" s="40">
        <f>F19*$L$6+G19*$L$5+H19*$L$7</f>
        <v>9941.2200000000012</v>
      </c>
      <c r="J19" s="3"/>
      <c r="K19" s="3"/>
      <c r="M19" s="56"/>
      <c r="N19" s="57"/>
      <c r="O19" s="57"/>
      <c r="P19" s="57"/>
      <c r="Q19" s="57"/>
      <c r="R19" s="57"/>
      <c r="S19" s="57"/>
      <c r="T19" s="57"/>
      <c r="U19" s="60"/>
    </row>
    <row r="20" spans="1:21" s="1" customFormat="1" ht="16.149999999999999" customHeight="1" x14ac:dyDescent="0.3">
      <c r="A20" s="100" t="s">
        <v>91</v>
      </c>
      <c r="B20" s="19"/>
      <c r="C20" s="19"/>
      <c r="D20" s="19"/>
      <c r="E20" s="19"/>
      <c r="F20" s="70"/>
      <c r="G20" s="19"/>
      <c r="H20" s="19"/>
      <c r="I20" s="40"/>
      <c r="J20" s="3"/>
      <c r="K20" s="3"/>
      <c r="M20" s="56"/>
      <c r="N20" s="57"/>
      <c r="O20" s="57"/>
      <c r="P20" s="57"/>
      <c r="Q20" s="57"/>
      <c r="R20" s="57"/>
      <c r="S20" s="57"/>
      <c r="T20" s="57"/>
      <c r="U20" s="60"/>
    </row>
    <row r="21" spans="1:21" s="1" customFormat="1" ht="16.149999999999999" customHeight="1" x14ac:dyDescent="0.3">
      <c r="A21" s="100" t="s">
        <v>92</v>
      </c>
      <c r="B21" s="19">
        <v>24</v>
      </c>
      <c r="C21" s="19">
        <v>1</v>
      </c>
      <c r="D21" s="19">
        <f t="shared" si="6"/>
        <v>24</v>
      </c>
      <c r="E21" s="19">
        <v>1</v>
      </c>
      <c r="F21" s="70">
        <f t="shared" si="7"/>
        <v>24</v>
      </c>
      <c r="G21" s="19">
        <f t="shared" si="8"/>
        <v>1.2000000000000002</v>
      </c>
      <c r="H21" s="19">
        <f t="shared" si="9"/>
        <v>2.4000000000000004</v>
      </c>
      <c r="I21" s="40">
        <f>F21*$L$6+G21*$L$5+H21*$L$7</f>
        <v>3313.7400000000002</v>
      </c>
      <c r="J21" s="3"/>
      <c r="K21" s="3"/>
      <c r="M21" s="56"/>
      <c r="N21" s="57"/>
      <c r="O21" s="57"/>
      <c r="P21" s="57"/>
      <c r="Q21" s="57"/>
      <c r="R21" s="57"/>
      <c r="S21" s="57"/>
      <c r="T21" s="57"/>
      <c r="U21" s="60"/>
    </row>
    <row r="22" spans="1:21" s="1" customFormat="1" ht="16.149999999999999" customHeight="1" x14ac:dyDescent="0.3">
      <c r="A22" s="100" t="s">
        <v>93</v>
      </c>
      <c r="B22" s="19"/>
      <c r="C22" s="19"/>
      <c r="D22" s="19"/>
      <c r="E22" s="19"/>
      <c r="F22" s="70"/>
      <c r="G22" s="19"/>
      <c r="H22" s="19"/>
      <c r="I22" s="40"/>
      <c r="J22" s="3"/>
      <c r="K22" s="3"/>
      <c r="M22" s="56"/>
      <c r="N22" s="57"/>
      <c r="O22" s="57"/>
      <c r="P22" s="57"/>
      <c r="Q22" s="57"/>
      <c r="R22" s="57"/>
      <c r="S22" s="57"/>
      <c r="T22" s="57"/>
      <c r="U22" s="60"/>
    </row>
    <row r="23" spans="1:21" s="1" customFormat="1" ht="16.149999999999999" customHeight="1" x14ac:dyDescent="0.3">
      <c r="A23" s="100" t="s">
        <v>94</v>
      </c>
      <c r="B23" s="19">
        <v>24</v>
      </c>
      <c r="C23" s="19">
        <v>1</v>
      </c>
      <c r="D23" s="19">
        <f t="shared" si="6"/>
        <v>24</v>
      </c>
      <c r="E23" s="19">
        <v>6</v>
      </c>
      <c r="F23" s="70">
        <f t="shared" si="7"/>
        <v>144</v>
      </c>
      <c r="G23" s="19">
        <f t="shared" si="8"/>
        <v>7.2</v>
      </c>
      <c r="H23" s="19">
        <f t="shared" si="9"/>
        <v>14.4</v>
      </c>
      <c r="I23" s="40">
        <f>F23*$L$6+G23*$L$5+H23*$L$7</f>
        <v>19882.440000000002</v>
      </c>
      <c r="J23" s="3"/>
      <c r="K23" s="3"/>
      <c r="M23" s="56"/>
      <c r="N23" s="57"/>
      <c r="O23" s="57"/>
      <c r="P23" s="57"/>
      <c r="Q23" s="57"/>
      <c r="R23" s="57"/>
      <c r="S23" s="57"/>
      <c r="T23" s="57"/>
      <c r="U23" s="60"/>
    </row>
    <row r="24" spans="1:21" s="1" customFormat="1" ht="16.149999999999999" customHeight="1" x14ac:dyDescent="0.3">
      <c r="A24" s="100" t="s">
        <v>95</v>
      </c>
      <c r="B24" s="19">
        <v>24</v>
      </c>
      <c r="C24" s="19">
        <v>1</v>
      </c>
      <c r="D24" s="19">
        <f t="shared" si="6"/>
        <v>24</v>
      </c>
      <c r="E24" s="19">
        <v>30</v>
      </c>
      <c r="F24" s="70">
        <f t="shared" si="7"/>
        <v>720</v>
      </c>
      <c r="G24" s="19">
        <f t="shared" si="8"/>
        <v>36</v>
      </c>
      <c r="H24" s="19">
        <f t="shared" si="9"/>
        <v>72</v>
      </c>
      <c r="I24" s="40">
        <f>F24*$L$6+G24*$L$5+H24*$L$7</f>
        <v>99412.200000000012</v>
      </c>
      <c r="J24" s="3"/>
      <c r="K24" s="3"/>
      <c r="M24" s="56"/>
      <c r="N24" s="57"/>
      <c r="O24" s="57"/>
      <c r="P24" s="57"/>
      <c r="Q24" s="57"/>
      <c r="R24" s="57"/>
      <c r="S24" s="57"/>
      <c r="T24" s="57"/>
      <c r="U24" s="60"/>
    </row>
    <row r="25" spans="1:21" s="1" customFormat="1" ht="24.65" customHeight="1" x14ac:dyDescent="0.3">
      <c r="A25" s="100" t="s">
        <v>96</v>
      </c>
      <c r="B25" s="19"/>
      <c r="C25" s="19"/>
      <c r="D25" s="19"/>
      <c r="E25" s="19"/>
      <c r="F25" s="70"/>
      <c r="G25" s="19"/>
      <c r="H25" s="19"/>
      <c r="I25" s="40"/>
      <c r="J25" s="3"/>
      <c r="K25" s="3"/>
      <c r="M25" s="56"/>
      <c r="N25" s="57"/>
      <c r="O25" s="57"/>
      <c r="P25" s="57"/>
      <c r="Q25" s="57"/>
      <c r="R25" s="57"/>
      <c r="S25" s="57"/>
      <c r="T25" s="57"/>
      <c r="U25" s="60"/>
    </row>
    <row r="26" spans="1:21" s="1" customFormat="1" ht="16.149999999999999" customHeight="1" x14ac:dyDescent="0.3">
      <c r="A26" s="100" t="s">
        <v>97</v>
      </c>
      <c r="B26" s="19">
        <v>8</v>
      </c>
      <c r="C26" s="19">
        <v>1</v>
      </c>
      <c r="D26" s="19">
        <f t="shared" si="6"/>
        <v>8</v>
      </c>
      <c r="E26" s="19">
        <v>67</v>
      </c>
      <c r="F26" s="70">
        <f t="shared" si="7"/>
        <v>536</v>
      </c>
      <c r="G26" s="19">
        <f t="shared" si="8"/>
        <v>26.8</v>
      </c>
      <c r="H26" s="19">
        <f t="shared" si="9"/>
        <v>53.6</v>
      </c>
      <c r="I26" s="40">
        <f>F26*$L$6+G26*$L$5+H26*$L$7</f>
        <v>74006.86</v>
      </c>
      <c r="J26" s="3"/>
      <c r="K26" s="3"/>
      <c r="M26" s="56"/>
      <c r="N26" s="57"/>
      <c r="O26" s="57"/>
      <c r="P26" s="57"/>
      <c r="Q26" s="57"/>
      <c r="R26" s="57"/>
      <c r="S26" s="57"/>
      <c r="T26" s="57"/>
      <c r="U26" s="60"/>
    </row>
    <row r="27" spans="1:21" s="1" customFormat="1" ht="16.149999999999999" customHeight="1" x14ac:dyDescent="0.3">
      <c r="A27" s="100" t="s">
        <v>98</v>
      </c>
      <c r="B27" s="19">
        <v>4</v>
      </c>
      <c r="C27" s="19">
        <v>12</v>
      </c>
      <c r="D27" s="19">
        <f t="shared" si="6"/>
        <v>48</v>
      </c>
      <c r="E27" s="19">
        <v>101</v>
      </c>
      <c r="F27" s="70">
        <f t="shared" si="7"/>
        <v>4848</v>
      </c>
      <c r="G27" s="19">
        <f t="shared" si="8"/>
        <v>242.4</v>
      </c>
      <c r="H27" s="19">
        <f t="shared" si="9"/>
        <v>484.8</v>
      </c>
      <c r="I27" s="40">
        <f>F27*$L$6+G27*$L$5+H27*$L$7</f>
        <v>669375.48</v>
      </c>
      <c r="J27" s="3"/>
      <c r="K27" s="3"/>
      <c r="M27" s="56"/>
      <c r="N27" s="57"/>
      <c r="O27" s="57"/>
      <c r="P27" s="57"/>
      <c r="Q27" s="57"/>
      <c r="R27" s="57"/>
      <c r="S27" s="57"/>
      <c r="T27" s="57"/>
      <c r="U27" s="60"/>
    </row>
    <row r="28" spans="1:21" s="1" customFormat="1" ht="16.149999999999999" customHeight="1" x14ac:dyDescent="0.3">
      <c r="A28" s="100" t="s">
        <v>69</v>
      </c>
      <c r="B28" s="19" t="s">
        <v>70</v>
      </c>
      <c r="C28" s="19"/>
      <c r="D28" s="19"/>
      <c r="E28" s="19"/>
      <c r="F28" s="70"/>
      <c r="G28" s="19"/>
      <c r="H28" s="19"/>
      <c r="I28" s="40"/>
      <c r="J28" s="3"/>
      <c r="K28" s="3"/>
      <c r="M28" s="56"/>
      <c r="N28" s="57"/>
      <c r="O28" s="57"/>
      <c r="P28" s="57"/>
      <c r="Q28" s="57"/>
      <c r="R28" s="57"/>
      <c r="S28" s="57"/>
      <c r="T28" s="57"/>
      <c r="U28" s="60"/>
    </row>
    <row r="29" spans="1:21" s="1" customFormat="1" ht="16.149999999999999" customHeight="1" x14ac:dyDescent="0.3">
      <c r="A29" s="100" t="s">
        <v>71</v>
      </c>
      <c r="B29" s="19" t="s">
        <v>70</v>
      </c>
      <c r="C29" s="19"/>
      <c r="D29" s="19"/>
      <c r="E29" s="19"/>
      <c r="F29" s="70"/>
      <c r="G29" s="19"/>
      <c r="H29" s="19"/>
      <c r="I29" s="40"/>
      <c r="J29" s="3"/>
      <c r="K29" s="3"/>
      <c r="M29" s="56"/>
      <c r="N29" s="57"/>
      <c r="O29" s="57"/>
      <c r="P29" s="57"/>
      <c r="Q29" s="57"/>
      <c r="R29" s="57"/>
      <c r="S29" s="57"/>
      <c r="T29" s="57"/>
      <c r="U29" s="60"/>
    </row>
    <row r="30" spans="1:21" s="1" customFormat="1" ht="16.149999999999999" customHeight="1" x14ac:dyDescent="0.3">
      <c r="A30" s="100" t="s">
        <v>72</v>
      </c>
      <c r="B30" s="19"/>
      <c r="C30" s="19"/>
      <c r="D30" s="19"/>
      <c r="E30" s="19"/>
      <c r="F30" s="70"/>
      <c r="G30" s="19"/>
      <c r="H30" s="19"/>
      <c r="I30" s="40"/>
      <c r="J30" s="3"/>
      <c r="K30" s="3"/>
      <c r="M30" s="56"/>
      <c r="N30" s="57"/>
      <c r="O30" s="57"/>
      <c r="P30" s="57"/>
      <c r="Q30" s="57"/>
      <c r="R30" s="57"/>
      <c r="S30" s="57"/>
      <c r="T30" s="57"/>
      <c r="U30" s="60"/>
    </row>
    <row r="31" spans="1:21" s="1" customFormat="1" ht="24" customHeight="1" x14ac:dyDescent="0.3">
      <c r="A31" s="100" t="s">
        <v>99</v>
      </c>
      <c r="B31" s="19">
        <v>16</v>
      </c>
      <c r="C31" s="19">
        <v>1</v>
      </c>
      <c r="D31" s="19">
        <f t="shared" ref="D31:D40" si="10">B31*C31</f>
        <v>16</v>
      </c>
      <c r="E31" s="19">
        <v>0</v>
      </c>
      <c r="F31" s="70">
        <f t="shared" ref="F31" si="11">D31*E31</f>
        <v>0</v>
      </c>
      <c r="G31" s="19">
        <f t="shared" ref="G31" si="12">F31*0.05</f>
        <v>0</v>
      </c>
      <c r="H31" s="19">
        <f t="shared" ref="H31" si="13">F31*0.1</f>
        <v>0</v>
      </c>
      <c r="I31" s="101">
        <f t="shared" ref="I31:I40" si="14">F31*$L$6+G31*$L$5+H31*$L$7</f>
        <v>0</v>
      </c>
      <c r="J31" s="3"/>
      <c r="K31" s="3"/>
      <c r="M31" s="56"/>
      <c r="N31" s="57"/>
      <c r="O31" s="57"/>
      <c r="P31" s="57"/>
      <c r="Q31" s="57"/>
      <c r="R31" s="57"/>
      <c r="S31" s="57"/>
      <c r="T31" s="57"/>
      <c r="U31" s="60"/>
    </row>
    <row r="32" spans="1:21" s="1" customFormat="1" ht="16.149999999999999" customHeight="1" x14ac:dyDescent="0.3">
      <c r="A32" s="100" t="s">
        <v>100</v>
      </c>
      <c r="B32" s="19">
        <v>16</v>
      </c>
      <c r="C32" s="19">
        <v>1</v>
      </c>
      <c r="D32" s="19">
        <f t="shared" si="10"/>
        <v>16</v>
      </c>
      <c r="E32" s="19">
        <v>0</v>
      </c>
      <c r="F32" s="70">
        <f t="shared" ref="F32" si="15">D32*E32</f>
        <v>0</v>
      </c>
      <c r="G32" s="19">
        <f t="shared" ref="G32" si="16">F32*0.05</f>
        <v>0</v>
      </c>
      <c r="H32" s="19">
        <f t="shared" ref="H32" si="17">F32*0.1</f>
        <v>0</v>
      </c>
      <c r="I32" s="101">
        <f t="shared" si="14"/>
        <v>0</v>
      </c>
      <c r="J32" s="3"/>
      <c r="K32" s="3"/>
      <c r="M32" s="56"/>
      <c r="N32" s="57"/>
      <c r="O32" s="57"/>
      <c r="P32" s="57"/>
      <c r="Q32" s="57"/>
      <c r="R32" s="57"/>
      <c r="S32" s="57"/>
      <c r="T32" s="57"/>
      <c r="U32" s="60"/>
    </row>
    <row r="33" spans="1:21" s="1" customFormat="1" ht="16.149999999999999" customHeight="1" x14ac:dyDescent="0.3">
      <c r="A33" s="102" t="s">
        <v>73</v>
      </c>
      <c r="B33" s="19">
        <v>40</v>
      </c>
      <c r="C33" s="19">
        <v>1</v>
      </c>
      <c r="D33" s="19">
        <f t="shared" si="10"/>
        <v>40</v>
      </c>
      <c r="E33" s="19">
        <v>0</v>
      </c>
      <c r="F33" s="70">
        <f t="shared" ref="F33" si="18">D33*E33</f>
        <v>0</v>
      </c>
      <c r="G33" s="19">
        <f t="shared" ref="G33" si="19">F33*0.05</f>
        <v>0</v>
      </c>
      <c r="H33" s="19">
        <f t="shared" ref="H33" si="20">F33*0.1</f>
        <v>0</v>
      </c>
      <c r="I33" s="101">
        <f t="shared" si="14"/>
        <v>0</v>
      </c>
      <c r="J33" s="3"/>
      <c r="K33" s="3"/>
      <c r="M33" s="56"/>
      <c r="N33" s="57"/>
      <c r="O33" s="57"/>
      <c r="P33" s="57"/>
      <c r="Q33" s="57"/>
      <c r="R33" s="57"/>
      <c r="S33" s="57"/>
      <c r="T33" s="57"/>
      <c r="U33" s="60"/>
    </row>
    <row r="34" spans="1:21" s="1" customFormat="1" ht="16.149999999999999" customHeight="1" x14ac:dyDescent="0.3">
      <c r="A34" s="102" t="s">
        <v>74</v>
      </c>
      <c r="B34" s="19">
        <v>16</v>
      </c>
      <c r="C34" s="19">
        <v>1</v>
      </c>
      <c r="D34" s="19">
        <f t="shared" si="10"/>
        <v>16</v>
      </c>
      <c r="E34" s="19">
        <v>0</v>
      </c>
      <c r="F34" s="70">
        <f t="shared" ref="F34:F40" si="21">D34*E34</f>
        <v>0</v>
      </c>
      <c r="G34" s="19">
        <f t="shared" ref="G34:G40" si="22">F34*0.05</f>
        <v>0</v>
      </c>
      <c r="H34" s="19">
        <f t="shared" ref="H34:H40" si="23">F34*0.1</f>
        <v>0</v>
      </c>
      <c r="I34" s="101">
        <f t="shared" si="14"/>
        <v>0</v>
      </c>
      <c r="J34" s="3"/>
      <c r="K34" s="3"/>
      <c r="M34" s="56"/>
      <c r="N34" s="57"/>
      <c r="O34" s="57"/>
      <c r="P34" s="57"/>
      <c r="Q34" s="57"/>
      <c r="R34" s="57"/>
      <c r="S34" s="57"/>
      <c r="T34" s="57"/>
      <c r="U34" s="60"/>
    </row>
    <row r="35" spans="1:21" s="1" customFormat="1" ht="16.149999999999999" customHeight="1" x14ac:dyDescent="0.3">
      <c r="A35" s="102" t="s">
        <v>75</v>
      </c>
      <c r="B35" s="19">
        <v>16</v>
      </c>
      <c r="C35" s="19">
        <v>2</v>
      </c>
      <c r="D35" s="19">
        <f t="shared" si="10"/>
        <v>32</v>
      </c>
      <c r="E35" s="19">
        <v>104</v>
      </c>
      <c r="F35" s="70">
        <f t="shared" si="21"/>
        <v>3328</v>
      </c>
      <c r="G35" s="19">
        <f t="shared" si="22"/>
        <v>166.4</v>
      </c>
      <c r="H35" s="19">
        <f t="shared" si="23"/>
        <v>332.8</v>
      </c>
      <c r="I35" s="40">
        <f t="shared" si="14"/>
        <v>459505.28</v>
      </c>
      <c r="J35" s="3"/>
      <c r="K35" s="3"/>
      <c r="M35" s="56"/>
      <c r="N35" s="57"/>
      <c r="O35" s="57"/>
      <c r="P35" s="57"/>
      <c r="Q35" s="57"/>
      <c r="R35" s="57"/>
      <c r="S35" s="57"/>
      <c r="T35" s="57"/>
      <c r="U35" s="60"/>
    </row>
    <row r="36" spans="1:21" s="1" customFormat="1" ht="16.149999999999999" customHeight="1" x14ac:dyDescent="0.3">
      <c r="A36" s="102" t="s">
        <v>76</v>
      </c>
      <c r="B36" s="19">
        <v>24</v>
      </c>
      <c r="C36" s="19">
        <v>2</v>
      </c>
      <c r="D36" s="19">
        <f t="shared" si="10"/>
        <v>48</v>
      </c>
      <c r="E36" s="19">
        <v>16</v>
      </c>
      <c r="F36" s="70">
        <f t="shared" si="21"/>
        <v>768</v>
      </c>
      <c r="G36" s="19">
        <f t="shared" si="22"/>
        <v>38.400000000000006</v>
      </c>
      <c r="H36" s="19">
        <f t="shared" si="23"/>
        <v>76.800000000000011</v>
      </c>
      <c r="I36" s="40">
        <f t="shared" si="14"/>
        <v>106039.68000000001</v>
      </c>
      <c r="J36" s="3"/>
      <c r="K36" s="3"/>
      <c r="M36" s="56"/>
      <c r="N36" s="57"/>
      <c r="O36" s="57"/>
      <c r="P36" s="57"/>
      <c r="Q36" s="57"/>
      <c r="R36" s="57"/>
      <c r="S36" s="57"/>
      <c r="T36" s="57"/>
      <c r="U36" s="60"/>
    </row>
    <row r="37" spans="1:21" s="1" customFormat="1" ht="28" x14ac:dyDescent="0.3">
      <c r="A37" s="102" t="s">
        <v>77</v>
      </c>
      <c r="B37" s="19">
        <v>4</v>
      </c>
      <c r="C37" s="19">
        <v>1</v>
      </c>
      <c r="D37" s="19">
        <f t="shared" si="10"/>
        <v>4</v>
      </c>
      <c r="E37" s="111">
        <v>117</v>
      </c>
      <c r="F37" s="70">
        <f t="shared" si="21"/>
        <v>468</v>
      </c>
      <c r="G37" s="19">
        <f t="shared" si="22"/>
        <v>23.400000000000002</v>
      </c>
      <c r="H37" s="19">
        <f t="shared" si="23"/>
        <v>46.800000000000004</v>
      </c>
      <c r="I37" s="40">
        <f t="shared" si="14"/>
        <v>64617.93</v>
      </c>
      <c r="J37" s="3"/>
      <c r="K37" s="3"/>
      <c r="M37" s="56"/>
      <c r="N37" s="57"/>
      <c r="O37" s="57"/>
      <c r="P37" s="57"/>
      <c r="Q37" s="57"/>
      <c r="R37" s="57"/>
      <c r="S37" s="57"/>
      <c r="T37" s="57"/>
      <c r="U37" s="60"/>
    </row>
    <row r="38" spans="1:21" s="1" customFormat="1" ht="25.5" x14ac:dyDescent="0.3">
      <c r="A38" s="102" t="s">
        <v>78</v>
      </c>
      <c r="B38" s="19">
        <v>4</v>
      </c>
      <c r="C38" s="19">
        <v>1</v>
      </c>
      <c r="D38" s="19">
        <f t="shared" si="10"/>
        <v>4</v>
      </c>
      <c r="E38" s="19">
        <v>16</v>
      </c>
      <c r="F38" s="70">
        <f t="shared" si="21"/>
        <v>64</v>
      </c>
      <c r="G38" s="19">
        <f t="shared" si="22"/>
        <v>3.2</v>
      </c>
      <c r="H38" s="19">
        <f t="shared" si="23"/>
        <v>6.4</v>
      </c>
      <c r="I38" s="40">
        <f t="shared" si="14"/>
        <v>8836.6400000000012</v>
      </c>
      <c r="J38" s="3"/>
      <c r="K38" s="3"/>
      <c r="M38" s="56"/>
      <c r="N38" s="57"/>
      <c r="O38" s="57"/>
      <c r="P38" s="57"/>
      <c r="Q38" s="57"/>
      <c r="R38" s="57"/>
      <c r="S38" s="57"/>
      <c r="T38" s="57"/>
      <c r="U38" s="60"/>
    </row>
    <row r="39" spans="1:21" s="1" customFormat="1" ht="25.9" customHeight="1" x14ac:dyDescent="0.3">
      <c r="A39" s="102" t="s">
        <v>79</v>
      </c>
      <c r="B39" s="19">
        <v>4</v>
      </c>
      <c r="C39" s="19">
        <v>1</v>
      </c>
      <c r="D39" s="19">
        <f t="shared" si="10"/>
        <v>4</v>
      </c>
      <c r="E39" s="19">
        <v>16</v>
      </c>
      <c r="F39" s="70">
        <f t="shared" si="21"/>
        <v>64</v>
      </c>
      <c r="G39" s="19">
        <f t="shared" si="22"/>
        <v>3.2</v>
      </c>
      <c r="H39" s="19">
        <f t="shared" si="23"/>
        <v>6.4</v>
      </c>
      <c r="I39" s="40">
        <f t="shared" si="14"/>
        <v>8836.6400000000012</v>
      </c>
      <c r="J39" s="3"/>
      <c r="K39" s="3"/>
      <c r="M39" s="56"/>
      <c r="N39" s="57"/>
      <c r="O39" s="57"/>
      <c r="P39" s="57"/>
      <c r="Q39" s="57"/>
      <c r="R39" s="57"/>
      <c r="S39" s="57"/>
      <c r="T39" s="57"/>
      <c r="U39" s="60"/>
    </row>
    <row r="40" spans="1:21" s="1" customFormat="1" ht="16.149999999999999" customHeight="1" x14ac:dyDescent="0.3">
      <c r="A40" s="102" t="s">
        <v>80</v>
      </c>
      <c r="B40" s="19">
        <v>30</v>
      </c>
      <c r="C40" s="19">
        <v>1</v>
      </c>
      <c r="D40" s="19">
        <f t="shared" si="10"/>
        <v>30</v>
      </c>
      <c r="E40" s="19">
        <v>0</v>
      </c>
      <c r="F40" s="70">
        <f t="shared" si="21"/>
        <v>0</v>
      </c>
      <c r="G40" s="19">
        <f t="shared" si="22"/>
        <v>0</v>
      </c>
      <c r="H40" s="19">
        <f t="shared" si="23"/>
        <v>0</v>
      </c>
      <c r="I40" s="101">
        <f t="shared" si="14"/>
        <v>0</v>
      </c>
      <c r="J40" s="3"/>
      <c r="K40" s="3"/>
      <c r="M40" s="56"/>
      <c r="N40" s="57"/>
      <c r="O40" s="57"/>
      <c r="P40" s="57"/>
      <c r="Q40" s="57"/>
      <c r="R40" s="57"/>
      <c r="S40" s="57"/>
      <c r="T40" s="57"/>
      <c r="U40" s="60"/>
    </row>
    <row r="41" spans="1:21" s="1" customFormat="1" ht="13.5" x14ac:dyDescent="0.35">
      <c r="A41" s="123" t="s">
        <v>21</v>
      </c>
      <c r="B41" s="123"/>
      <c r="C41" s="123"/>
      <c r="D41" s="123"/>
      <c r="E41" s="123"/>
      <c r="F41" s="124">
        <f>SUM(F5:H40)</f>
        <v>13597.599999999997</v>
      </c>
      <c r="G41" s="124"/>
      <c r="H41" s="124"/>
      <c r="I41" s="43">
        <f>SUM(I5:I40)</f>
        <v>1632569.2399999998</v>
      </c>
      <c r="J41" s="3"/>
      <c r="M41" s="56"/>
      <c r="N41" s="57"/>
      <c r="O41" s="57"/>
      <c r="P41" s="57"/>
      <c r="Q41" s="57"/>
      <c r="R41" s="57"/>
      <c r="S41" s="57"/>
      <c r="T41" s="57"/>
      <c r="U41" s="60"/>
    </row>
    <row r="42" spans="1:21" s="1" customFormat="1" ht="13" x14ac:dyDescent="0.3">
      <c r="A42" s="95" t="s">
        <v>101</v>
      </c>
      <c r="B42" s="2"/>
      <c r="C42" s="2"/>
      <c r="D42" s="2"/>
      <c r="E42" s="2"/>
      <c r="F42" s="2"/>
      <c r="G42" s="2"/>
      <c r="H42" s="2"/>
      <c r="I42" s="39"/>
      <c r="J42" s="3"/>
      <c r="M42" s="56"/>
      <c r="N42" s="57"/>
      <c r="O42" s="57"/>
      <c r="P42" s="57"/>
      <c r="Q42" s="57"/>
      <c r="R42" s="59"/>
      <c r="S42" s="57"/>
      <c r="T42" s="57"/>
      <c r="U42" s="60"/>
    </row>
    <row r="43" spans="1:21" s="1" customFormat="1" ht="13.5" x14ac:dyDescent="0.35">
      <c r="A43" s="96" t="s">
        <v>102</v>
      </c>
      <c r="B43" s="2" t="s">
        <v>112</v>
      </c>
      <c r="C43" s="2"/>
      <c r="D43" s="2"/>
      <c r="E43" s="2"/>
      <c r="F43" s="2"/>
      <c r="G43" s="2"/>
      <c r="H43" s="2"/>
      <c r="I43" s="44"/>
      <c r="J43" s="3"/>
      <c r="K43" s="3"/>
      <c r="M43" s="63"/>
      <c r="N43" s="63"/>
      <c r="O43" s="63"/>
      <c r="P43" s="63"/>
      <c r="Q43" s="63"/>
      <c r="R43" s="64"/>
      <c r="S43" s="64"/>
      <c r="T43" s="64"/>
      <c r="U43" s="65"/>
    </row>
    <row r="44" spans="1:21" s="1" customFormat="1" ht="13" x14ac:dyDescent="0.3">
      <c r="A44" s="96" t="s">
        <v>103</v>
      </c>
      <c r="B44" s="10" t="s">
        <v>70</v>
      </c>
      <c r="C44" s="10"/>
      <c r="D44" s="10"/>
      <c r="E44" s="10"/>
      <c r="F44" s="10"/>
      <c r="G44" s="10"/>
      <c r="H44" s="10"/>
      <c r="I44" s="11"/>
      <c r="J44" s="3"/>
      <c r="K44" s="3"/>
      <c r="M44" s="56"/>
      <c r="N44" s="57"/>
      <c r="O44" s="57"/>
      <c r="P44" s="57"/>
      <c r="Q44" s="57"/>
      <c r="R44" s="57"/>
      <c r="S44" s="57"/>
      <c r="T44" s="57"/>
      <c r="U44" s="58"/>
    </row>
    <row r="45" spans="1:21" s="1" customFormat="1" ht="13" x14ac:dyDescent="0.3">
      <c r="A45" s="96" t="s">
        <v>104</v>
      </c>
      <c r="B45" s="10" t="s">
        <v>70</v>
      </c>
      <c r="C45" s="10"/>
      <c r="D45" s="10"/>
      <c r="E45" s="10"/>
      <c r="F45" s="71"/>
      <c r="G45" s="10"/>
      <c r="H45" s="10"/>
      <c r="I45" s="11"/>
      <c r="J45" s="3"/>
      <c r="K45" s="3"/>
      <c r="M45" s="56"/>
      <c r="N45" s="57"/>
      <c r="O45" s="57"/>
      <c r="P45" s="57"/>
      <c r="Q45" s="57"/>
      <c r="R45" s="57"/>
      <c r="S45" s="57"/>
      <c r="T45" s="57"/>
      <c r="U45" s="60"/>
    </row>
    <row r="46" spans="1:21" s="1" customFormat="1" ht="14" x14ac:dyDescent="0.3">
      <c r="A46" s="96" t="s">
        <v>105</v>
      </c>
      <c r="B46" s="10">
        <v>40</v>
      </c>
      <c r="C46" s="10">
        <v>1</v>
      </c>
      <c r="D46" s="10">
        <f t="shared" ref="D46:D48" si="24">B46*C46</f>
        <v>40</v>
      </c>
      <c r="E46" s="10">
        <v>0</v>
      </c>
      <c r="F46" s="10">
        <f t="shared" ref="F46:F48" si="25">D46*E46</f>
        <v>0</v>
      </c>
      <c r="G46" s="10">
        <f t="shared" ref="G46:G48" si="26">F46*0.05</f>
        <v>0</v>
      </c>
      <c r="H46" s="10">
        <f t="shared" ref="H46:H48" si="27">F46*0.1</f>
        <v>0</v>
      </c>
      <c r="I46" s="51">
        <f>F46*$L$6+G46*$L$5+H46*$L$7</f>
        <v>0</v>
      </c>
      <c r="J46" s="3"/>
      <c r="M46" s="56"/>
      <c r="N46" s="57"/>
      <c r="O46" s="57"/>
      <c r="P46" s="57"/>
      <c r="Q46" s="57"/>
      <c r="R46" s="57"/>
      <c r="S46" s="57"/>
      <c r="T46" s="57"/>
      <c r="U46" s="60"/>
    </row>
    <row r="47" spans="1:21" s="1" customFormat="1" ht="13" x14ac:dyDescent="0.3">
      <c r="A47" s="96" t="s">
        <v>106</v>
      </c>
      <c r="B47" s="10"/>
      <c r="C47" s="10"/>
      <c r="D47" s="10"/>
      <c r="E47" s="10"/>
      <c r="F47" s="10"/>
      <c r="G47" s="10"/>
      <c r="H47" s="10"/>
      <c r="I47" s="11"/>
      <c r="J47" s="3"/>
      <c r="K47" s="3"/>
      <c r="M47" s="56"/>
      <c r="N47" s="57"/>
      <c r="O47" s="57"/>
      <c r="P47" s="57"/>
      <c r="Q47" s="57"/>
      <c r="R47" s="59"/>
      <c r="S47" s="57"/>
      <c r="T47" s="57"/>
      <c r="U47" s="60"/>
    </row>
    <row r="48" spans="1:21" s="1" customFormat="1" ht="25.9" customHeight="1" x14ac:dyDescent="0.3">
      <c r="A48" s="102" t="s">
        <v>107</v>
      </c>
      <c r="B48" s="10">
        <v>2</v>
      </c>
      <c r="C48" s="10">
        <v>52</v>
      </c>
      <c r="D48" s="10">
        <f t="shared" si="24"/>
        <v>104</v>
      </c>
      <c r="E48" s="10">
        <v>104</v>
      </c>
      <c r="F48" s="10">
        <f t="shared" si="25"/>
        <v>10816</v>
      </c>
      <c r="G48" s="10">
        <f t="shared" si="26"/>
        <v>540.80000000000007</v>
      </c>
      <c r="H48" s="10">
        <f t="shared" si="27"/>
        <v>1081.6000000000001</v>
      </c>
      <c r="I48" s="11">
        <f>F48*$L$6+G48*$L$5+H48*$L$7</f>
        <v>1493392.16</v>
      </c>
      <c r="J48" s="3"/>
      <c r="K48" s="3"/>
      <c r="M48" s="56"/>
      <c r="N48" s="57"/>
      <c r="O48" s="57"/>
      <c r="P48" s="57"/>
      <c r="Q48" s="57"/>
      <c r="R48" s="57"/>
      <c r="S48" s="57"/>
      <c r="T48" s="57"/>
      <c r="U48" s="60"/>
    </row>
    <row r="49" spans="1:21" s="1" customFormat="1" ht="25.5" x14ac:dyDescent="0.3">
      <c r="A49" s="102" t="s">
        <v>108</v>
      </c>
      <c r="B49" s="10" t="s">
        <v>70</v>
      </c>
      <c r="C49" s="10"/>
      <c r="D49" s="10"/>
      <c r="E49" s="10"/>
      <c r="F49" s="10"/>
      <c r="G49" s="10"/>
      <c r="H49" s="10"/>
      <c r="I49" s="45"/>
      <c r="J49" s="3"/>
      <c r="K49" s="3"/>
      <c r="M49" s="56"/>
      <c r="N49" s="57"/>
      <c r="O49" s="57"/>
      <c r="P49" s="57"/>
      <c r="Q49" s="57"/>
      <c r="R49" s="57"/>
      <c r="S49" s="57"/>
      <c r="T49" s="57"/>
      <c r="U49" s="60"/>
    </row>
    <row r="50" spans="1:21" s="1" customFormat="1" ht="14" x14ac:dyDescent="0.3">
      <c r="A50" s="96" t="s">
        <v>109</v>
      </c>
      <c r="B50" s="10">
        <v>2</v>
      </c>
      <c r="C50" s="10">
        <v>12</v>
      </c>
      <c r="D50" s="10">
        <f t="shared" ref="D50:D52" si="28">B50*C50</f>
        <v>24</v>
      </c>
      <c r="E50" s="10">
        <v>104</v>
      </c>
      <c r="F50" s="10">
        <f t="shared" ref="F50" si="29">D50*E50</f>
        <v>2496</v>
      </c>
      <c r="G50" s="10">
        <f t="shared" ref="G50" si="30">F50*0.05</f>
        <v>124.80000000000001</v>
      </c>
      <c r="H50" s="10">
        <f t="shared" ref="H50" si="31">F50*0.1</f>
        <v>249.60000000000002</v>
      </c>
      <c r="I50" s="11">
        <f>F50*$L$6+G50*$L$5+H50*$L$7</f>
        <v>344628.96</v>
      </c>
      <c r="J50" s="3"/>
      <c r="K50" s="3"/>
      <c r="M50" s="56"/>
      <c r="N50" s="57"/>
      <c r="O50" s="57"/>
      <c r="P50" s="57"/>
      <c r="Q50" s="57"/>
      <c r="R50" s="57"/>
      <c r="S50" s="57"/>
      <c r="T50" s="57"/>
      <c r="U50" s="60"/>
    </row>
    <row r="51" spans="1:21" s="1" customFormat="1" ht="13" x14ac:dyDescent="0.3">
      <c r="A51" s="96" t="s">
        <v>110</v>
      </c>
      <c r="B51" s="10" t="s">
        <v>66</v>
      </c>
      <c r="C51" s="10"/>
      <c r="D51" s="10"/>
      <c r="E51" s="10"/>
      <c r="F51" s="10"/>
      <c r="G51" s="10"/>
      <c r="H51" s="10"/>
      <c r="I51" s="11"/>
      <c r="J51" s="3"/>
      <c r="K51" s="3"/>
      <c r="M51" s="56"/>
      <c r="N51" s="57"/>
      <c r="O51" s="57"/>
      <c r="P51" s="57"/>
      <c r="Q51" s="57"/>
      <c r="R51" s="57"/>
      <c r="S51" s="57"/>
      <c r="T51" s="57"/>
      <c r="U51" s="60"/>
    </row>
    <row r="52" spans="1:21" s="1" customFormat="1" ht="13" x14ac:dyDescent="0.3">
      <c r="A52" s="95" t="s">
        <v>111</v>
      </c>
      <c r="B52" s="10">
        <v>8</v>
      </c>
      <c r="C52" s="10">
        <v>2</v>
      </c>
      <c r="D52" s="10">
        <f t="shared" si="28"/>
        <v>16</v>
      </c>
      <c r="E52" s="10">
        <v>104</v>
      </c>
      <c r="F52" s="10">
        <f t="shared" ref="F52" si="32">D52*E52</f>
        <v>1664</v>
      </c>
      <c r="G52" s="10">
        <f t="shared" ref="G52" si="33">F52*0.05</f>
        <v>83.2</v>
      </c>
      <c r="H52" s="10">
        <f t="shared" ref="H52" si="34">F52*0.1</f>
        <v>166.4</v>
      </c>
      <c r="I52" s="11">
        <f>F52*$L$6+G52*$L$5+H52*$L$7</f>
        <v>229752.64</v>
      </c>
      <c r="J52" s="3"/>
      <c r="K52" s="3"/>
      <c r="M52" s="56"/>
      <c r="N52" s="57"/>
      <c r="O52" s="57"/>
      <c r="P52" s="57"/>
      <c r="Q52" s="57"/>
      <c r="R52" s="57"/>
      <c r="S52" s="57"/>
      <c r="T52" s="57"/>
      <c r="U52" s="60"/>
    </row>
    <row r="53" spans="1:21" s="1" customFormat="1" ht="13.5" x14ac:dyDescent="0.35">
      <c r="A53" s="68" t="s">
        <v>22</v>
      </c>
      <c r="B53" s="125"/>
      <c r="C53" s="125"/>
      <c r="D53" s="125"/>
      <c r="E53" s="125"/>
      <c r="F53" s="130">
        <f>SUM(F43:H52)</f>
        <v>17222.400000000001</v>
      </c>
      <c r="G53" s="130"/>
      <c r="H53" s="130"/>
      <c r="I53" s="89">
        <f>SUM(I43:I52)</f>
        <v>2067773.7599999998</v>
      </c>
      <c r="J53" s="15"/>
      <c r="M53" s="56"/>
      <c r="N53" s="57"/>
      <c r="O53" s="57"/>
      <c r="P53" s="57"/>
      <c r="Q53" s="57"/>
      <c r="R53" s="57"/>
      <c r="S53" s="57"/>
      <c r="T53" s="57"/>
      <c r="U53" s="60"/>
    </row>
    <row r="54" spans="1:21" s="1" customFormat="1" ht="13.5" customHeight="1" x14ac:dyDescent="0.35">
      <c r="A54" s="52" t="s">
        <v>122</v>
      </c>
      <c r="B54" s="126"/>
      <c r="C54" s="126"/>
      <c r="D54" s="126"/>
      <c r="E54" s="126"/>
      <c r="F54" s="130">
        <f>ROUND(SUM(F41,F53), -2)</f>
        <v>30800</v>
      </c>
      <c r="G54" s="130"/>
      <c r="H54" s="130"/>
      <c r="I54" s="89">
        <f>ROUND(SUM(I53,I41), -4)</f>
        <v>3700000</v>
      </c>
      <c r="J54" s="15"/>
      <c r="K54" s="14"/>
      <c r="L54" s="3"/>
      <c r="M54" s="56"/>
      <c r="N54" s="57"/>
      <c r="O54" s="57"/>
      <c r="P54" s="57"/>
      <c r="Q54" s="57"/>
      <c r="R54" s="57"/>
      <c r="S54" s="57"/>
      <c r="T54" s="57"/>
      <c r="U54" s="60"/>
    </row>
    <row r="55" spans="1:21" s="1" customFormat="1" ht="13.5" customHeight="1" x14ac:dyDescent="0.35">
      <c r="A55" s="52" t="s">
        <v>123</v>
      </c>
      <c r="B55" s="127"/>
      <c r="C55" s="128"/>
      <c r="D55" s="128"/>
      <c r="E55" s="128"/>
      <c r="F55" s="128"/>
      <c r="G55" s="128"/>
      <c r="H55" s="129"/>
      <c r="I55" s="89">
        <f>ROUND('Capital O&amp;M'!G10+'Capital O&amp;M'!D10,-3)</f>
        <v>766000</v>
      </c>
      <c r="J55" s="3"/>
      <c r="M55" s="63"/>
      <c r="N55" s="63"/>
      <c r="O55" s="63"/>
      <c r="P55" s="63"/>
      <c r="Q55" s="63"/>
      <c r="R55" s="64"/>
      <c r="S55" s="64"/>
      <c r="T55" s="64"/>
      <c r="U55" s="65"/>
    </row>
    <row r="56" spans="1:21" s="1" customFormat="1" ht="13.5" customHeight="1" x14ac:dyDescent="0.35">
      <c r="A56" s="52" t="s">
        <v>124</v>
      </c>
      <c r="B56" s="127"/>
      <c r="C56" s="128"/>
      <c r="D56" s="128"/>
      <c r="E56" s="128"/>
      <c r="F56" s="128"/>
      <c r="G56" s="128"/>
      <c r="H56" s="129"/>
      <c r="I56" s="89">
        <f>ROUND(SUM(I54:I55), -4)</f>
        <v>4470000</v>
      </c>
      <c r="J56" s="3"/>
      <c r="M56" s="66"/>
      <c r="N56" s="66"/>
      <c r="O56" s="66"/>
      <c r="P56" s="66"/>
      <c r="Q56" s="66"/>
      <c r="R56" s="64"/>
      <c r="S56" s="64"/>
      <c r="T56" s="64"/>
      <c r="U56" s="65"/>
    </row>
    <row r="57" spans="1:21" s="1" customFormat="1" ht="13.5" x14ac:dyDescent="0.35">
      <c r="G57" s="46"/>
      <c r="I57" s="8"/>
      <c r="J57" s="3"/>
      <c r="M57" s="66"/>
      <c r="N57" s="66"/>
      <c r="O57" s="66"/>
      <c r="P57" s="66"/>
      <c r="Q57" s="66"/>
      <c r="R57" s="66"/>
      <c r="S57" s="66"/>
      <c r="T57" s="66"/>
      <c r="U57" s="65"/>
    </row>
    <row r="58" spans="1:21" s="1" customFormat="1" ht="13.5" x14ac:dyDescent="0.35">
      <c r="A58" s="47" t="s">
        <v>23</v>
      </c>
      <c r="I58" s="8"/>
      <c r="J58" s="3"/>
      <c r="M58" s="66"/>
      <c r="N58" s="66"/>
      <c r="O58" s="66"/>
      <c r="P58" s="66"/>
      <c r="Q58" s="66"/>
      <c r="R58" s="66"/>
      <c r="S58" s="66"/>
      <c r="T58" s="66"/>
      <c r="U58" s="65"/>
    </row>
    <row r="59" spans="1:21" s="1" customFormat="1" ht="45.65" customHeight="1" x14ac:dyDescent="0.3">
      <c r="A59" s="120" t="s">
        <v>210</v>
      </c>
      <c r="B59" s="121"/>
      <c r="C59" s="121"/>
      <c r="D59" s="121"/>
      <c r="E59" s="121"/>
      <c r="F59" s="121"/>
      <c r="G59" s="121"/>
      <c r="H59" s="121"/>
      <c r="I59" s="121"/>
      <c r="J59" s="3"/>
      <c r="M59" s="31"/>
      <c r="N59" s="31"/>
      <c r="O59" s="31"/>
      <c r="P59" s="31"/>
      <c r="Q59" s="31"/>
      <c r="R59" s="31"/>
      <c r="S59" s="31"/>
      <c r="T59" s="31"/>
      <c r="U59" s="31"/>
    </row>
    <row r="60" spans="1:21" s="1" customFormat="1" ht="47.5" customHeight="1" x14ac:dyDescent="0.3">
      <c r="A60" s="120" t="s">
        <v>168</v>
      </c>
      <c r="B60" s="120"/>
      <c r="C60" s="120"/>
      <c r="D60" s="120"/>
      <c r="E60" s="120"/>
      <c r="F60" s="120"/>
      <c r="G60" s="120"/>
      <c r="H60" s="120"/>
      <c r="I60" s="120"/>
      <c r="J60" s="3"/>
      <c r="M60" s="31"/>
      <c r="N60" s="31"/>
      <c r="O60" s="31"/>
      <c r="P60" s="31"/>
      <c r="Q60" s="31"/>
      <c r="R60" s="31"/>
      <c r="S60" s="31"/>
      <c r="T60" s="31"/>
      <c r="U60" s="31"/>
    </row>
    <row r="61" spans="1:21" s="1" customFormat="1" ht="13" x14ac:dyDescent="0.3">
      <c r="A61" s="133" t="s">
        <v>113</v>
      </c>
      <c r="B61" s="132"/>
      <c r="C61" s="132"/>
      <c r="D61" s="132"/>
      <c r="E61" s="132"/>
      <c r="F61" s="132"/>
      <c r="G61" s="132"/>
      <c r="H61" s="132"/>
      <c r="I61" s="132"/>
      <c r="J61" s="9"/>
      <c r="M61" s="31"/>
      <c r="N61" s="31"/>
      <c r="O61" s="31"/>
      <c r="P61" s="31"/>
      <c r="Q61" s="31"/>
      <c r="R61" s="31"/>
      <c r="S61" s="31"/>
      <c r="T61" s="31"/>
      <c r="U61" s="31"/>
    </row>
    <row r="62" spans="1:21" s="1" customFormat="1" ht="28.15" customHeight="1" x14ac:dyDescent="0.3">
      <c r="A62" s="134" t="s">
        <v>191</v>
      </c>
      <c r="B62" s="135"/>
      <c r="C62" s="135"/>
      <c r="D62" s="135"/>
      <c r="E62" s="135"/>
      <c r="F62" s="135"/>
      <c r="G62" s="135"/>
      <c r="H62" s="135"/>
      <c r="I62" s="135"/>
      <c r="J62" s="3"/>
      <c r="M62" s="31"/>
      <c r="N62" s="31"/>
      <c r="O62" s="31"/>
      <c r="P62" s="31"/>
      <c r="Q62" s="31"/>
      <c r="R62" s="31"/>
      <c r="S62" s="31"/>
      <c r="T62" s="31"/>
      <c r="U62" s="31"/>
    </row>
    <row r="63" spans="1:21" s="1" customFormat="1" ht="26.5" customHeight="1" x14ac:dyDescent="0.3">
      <c r="A63" s="134" t="s">
        <v>192</v>
      </c>
      <c r="B63" s="135"/>
      <c r="C63" s="135"/>
      <c r="D63" s="135"/>
      <c r="E63" s="135"/>
      <c r="F63" s="135"/>
      <c r="G63" s="135"/>
      <c r="H63" s="135"/>
      <c r="I63" s="135"/>
      <c r="J63" s="3"/>
      <c r="M63" s="31"/>
      <c r="N63" s="31"/>
      <c r="O63" s="31"/>
      <c r="P63" s="31"/>
      <c r="Q63" s="31"/>
      <c r="R63" s="31"/>
      <c r="S63" s="31"/>
      <c r="T63" s="31"/>
      <c r="U63" s="31"/>
    </row>
    <row r="64" spans="1:21" s="1" customFormat="1" ht="27" customHeight="1" x14ac:dyDescent="0.3">
      <c r="A64" s="134" t="s">
        <v>170</v>
      </c>
      <c r="B64" s="135"/>
      <c r="C64" s="135"/>
      <c r="D64" s="135"/>
      <c r="E64" s="135"/>
      <c r="F64" s="135"/>
      <c r="G64" s="135"/>
      <c r="H64" s="135"/>
      <c r="I64" s="135"/>
      <c r="J64" s="3"/>
      <c r="M64" s="31"/>
      <c r="N64" s="31"/>
      <c r="O64" s="31"/>
      <c r="P64" s="31"/>
      <c r="Q64" s="31"/>
      <c r="R64" s="31"/>
      <c r="S64" s="31"/>
      <c r="T64" s="31"/>
      <c r="U64" s="31"/>
    </row>
    <row r="65" spans="1:21" s="1" customFormat="1" ht="13" x14ac:dyDescent="0.3">
      <c r="A65" s="133" t="s">
        <v>114</v>
      </c>
      <c r="B65" s="132"/>
      <c r="C65" s="132"/>
      <c r="D65" s="132"/>
      <c r="E65" s="132"/>
      <c r="F65" s="132"/>
      <c r="G65" s="132"/>
      <c r="H65" s="132"/>
      <c r="I65" s="132"/>
      <c r="M65" s="67"/>
      <c r="N65" s="67"/>
      <c r="O65" s="67"/>
      <c r="P65" s="67"/>
      <c r="Q65" s="67"/>
      <c r="R65" s="67"/>
      <c r="S65" s="67"/>
      <c r="T65" s="67"/>
      <c r="U65" s="67"/>
    </row>
    <row r="66" spans="1:21" s="1" customFormat="1" ht="13" x14ac:dyDescent="0.3">
      <c r="A66" s="131" t="s">
        <v>115</v>
      </c>
      <c r="B66" s="132"/>
      <c r="C66" s="132"/>
      <c r="D66" s="132"/>
      <c r="E66" s="132"/>
      <c r="F66" s="132"/>
      <c r="G66" s="132"/>
      <c r="H66" s="132"/>
      <c r="I66" s="132"/>
      <c r="M66" s="31"/>
      <c r="N66" s="31"/>
      <c r="O66" s="31"/>
      <c r="P66" s="31"/>
      <c r="Q66" s="31"/>
      <c r="R66" s="31"/>
      <c r="S66" s="31"/>
      <c r="T66" s="31"/>
      <c r="U66" s="31"/>
    </row>
    <row r="67" spans="1:21" s="1" customFormat="1" ht="18" customHeight="1" x14ac:dyDescent="0.3">
      <c r="A67" s="119" t="s">
        <v>212</v>
      </c>
      <c r="B67" s="119"/>
      <c r="C67" s="119"/>
      <c r="D67" s="119"/>
      <c r="E67" s="119"/>
      <c r="F67" s="119"/>
      <c r="G67" s="119"/>
      <c r="H67" s="119"/>
      <c r="I67" s="119"/>
      <c r="J67" s="3"/>
      <c r="M67" s="31"/>
      <c r="N67" s="31"/>
      <c r="O67" s="31"/>
      <c r="P67" s="31"/>
      <c r="Q67" s="31"/>
      <c r="R67" s="31"/>
      <c r="S67" s="31"/>
      <c r="T67" s="31"/>
      <c r="U67" s="31"/>
    </row>
    <row r="68" spans="1:21" s="1" customFormat="1" ht="30" customHeight="1" x14ac:dyDescent="0.3">
      <c r="A68" s="119" t="s">
        <v>193</v>
      </c>
      <c r="B68" s="119"/>
      <c r="C68" s="119"/>
      <c r="D68" s="119"/>
      <c r="E68" s="119"/>
      <c r="F68" s="119"/>
      <c r="G68" s="119"/>
      <c r="H68" s="119"/>
      <c r="I68" s="119"/>
      <c r="J68" s="113"/>
      <c r="M68" s="31"/>
      <c r="N68" s="31"/>
      <c r="O68" s="31"/>
      <c r="P68" s="31"/>
      <c r="Q68" s="31"/>
      <c r="R68" s="31"/>
      <c r="S68" s="31"/>
      <c r="T68" s="31"/>
      <c r="U68" s="31"/>
    </row>
    <row r="69" spans="1:21" s="1" customFormat="1" ht="32.5" customHeight="1" x14ac:dyDescent="0.3">
      <c r="A69" s="136" t="s">
        <v>194</v>
      </c>
      <c r="B69" s="136"/>
      <c r="C69" s="136"/>
      <c r="D69" s="136"/>
      <c r="E69" s="136"/>
      <c r="F69" s="136"/>
      <c r="G69" s="136"/>
      <c r="H69" s="136"/>
      <c r="I69" s="136"/>
      <c r="J69" s="3"/>
      <c r="M69" s="31"/>
      <c r="N69" s="31"/>
      <c r="O69" s="31"/>
      <c r="P69" s="31"/>
      <c r="Q69" s="31"/>
      <c r="R69" s="31"/>
      <c r="S69" s="31"/>
      <c r="T69" s="31"/>
      <c r="U69" s="31"/>
    </row>
    <row r="70" spans="1:21" s="1" customFormat="1" ht="29.5" customHeight="1" x14ac:dyDescent="0.3">
      <c r="A70" s="119" t="s">
        <v>213</v>
      </c>
      <c r="B70" s="119"/>
      <c r="C70" s="119"/>
      <c r="D70" s="119"/>
      <c r="E70" s="119"/>
      <c r="F70" s="119"/>
      <c r="G70" s="119"/>
      <c r="H70" s="119"/>
      <c r="I70" s="119"/>
      <c r="J70" s="3"/>
      <c r="M70" s="31"/>
      <c r="N70" s="31"/>
      <c r="O70" s="31"/>
      <c r="P70" s="31"/>
      <c r="Q70" s="31"/>
      <c r="R70" s="31"/>
      <c r="S70" s="31"/>
      <c r="T70" s="31"/>
      <c r="U70" s="31"/>
    </row>
    <row r="71" spans="1:21" s="1" customFormat="1" ht="15.5" x14ac:dyDescent="0.3">
      <c r="A71" s="119" t="s">
        <v>116</v>
      </c>
      <c r="B71" s="119"/>
      <c r="C71" s="119"/>
      <c r="D71" s="119"/>
      <c r="E71" s="119"/>
      <c r="F71" s="119"/>
      <c r="G71" s="119"/>
      <c r="H71" s="119"/>
      <c r="I71" s="119"/>
      <c r="M71" s="31"/>
      <c r="N71" s="31"/>
      <c r="O71" s="31"/>
      <c r="P71" s="31"/>
      <c r="Q71" s="31"/>
      <c r="R71" s="31"/>
      <c r="S71" s="31"/>
      <c r="T71" s="31"/>
      <c r="U71" s="31"/>
    </row>
    <row r="72" spans="1:21" s="1" customFormat="1" ht="15.5" x14ac:dyDescent="0.3">
      <c r="A72" s="119" t="s">
        <v>117</v>
      </c>
      <c r="B72" s="119"/>
      <c r="C72" s="119"/>
      <c r="D72" s="119"/>
      <c r="E72" s="119"/>
      <c r="F72" s="119"/>
      <c r="G72" s="119"/>
      <c r="H72" s="119"/>
      <c r="I72" s="119"/>
      <c r="M72" s="31"/>
      <c r="N72" s="31"/>
      <c r="O72" s="31"/>
      <c r="P72" s="31"/>
      <c r="Q72" s="31"/>
      <c r="R72" s="31"/>
      <c r="S72" s="31"/>
      <c r="T72" s="31"/>
      <c r="U72" s="31"/>
    </row>
    <row r="73" spans="1:21" s="1" customFormat="1" ht="33" customHeight="1" x14ac:dyDescent="0.3">
      <c r="A73" s="119" t="s">
        <v>195</v>
      </c>
      <c r="B73" s="119"/>
      <c r="C73" s="119"/>
      <c r="D73" s="119"/>
      <c r="E73" s="119"/>
      <c r="F73" s="119"/>
      <c r="G73" s="119"/>
      <c r="H73" s="119"/>
      <c r="I73" s="119"/>
      <c r="M73" s="31"/>
      <c r="N73" s="31"/>
      <c r="O73" s="31"/>
      <c r="P73" s="31"/>
      <c r="Q73" s="31"/>
      <c r="R73" s="31"/>
      <c r="S73" s="31"/>
      <c r="T73" s="31"/>
      <c r="U73" s="31"/>
    </row>
    <row r="74" spans="1:21" s="1" customFormat="1" ht="15.5" x14ac:dyDescent="0.3">
      <c r="A74" s="119" t="s">
        <v>118</v>
      </c>
      <c r="B74" s="119"/>
      <c r="C74" s="119"/>
      <c r="D74" s="119"/>
      <c r="E74" s="119"/>
      <c r="F74" s="119"/>
      <c r="G74" s="119"/>
      <c r="H74" s="119"/>
      <c r="I74" s="119"/>
      <c r="M74" s="31"/>
      <c r="N74" s="31"/>
      <c r="O74" s="31"/>
      <c r="P74" s="31"/>
      <c r="Q74" s="31"/>
      <c r="R74" s="31"/>
      <c r="S74" s="31"/>
      <c r="T74" s="31"/>
      <c r="U74" s="31"/>
    </row>
    <row r="75" spans="1:21" s="1" customFormat="1" ht="15.5" x14ac:dyDescent="0.3">
      <c r="A75" s="119" t="s">
        <v>196</v>
      </c>
      <c r="B75" s="119"/>
      <c r="C75" s="119"/>
      <c r="D75" s="119"/>
      <c r="E75" s="119"/>
      <c r="F75" s="119"/>
      <c r="G75" s="119"/>
      <c r="H75" s="119"/>
      <c r="I75" s="119"/>
      <c r="M75" s="31"/>
      <c r="N75" s="31"/>
      <c r="O75" s="31"/>
      <c r="P75" s="31"/>
      <c r="Q75" s="31"/>
      <c r="R75" s="31"/>
      <c r="S75" s="31"/>
      <c r="T75" s="31"/>
      <c r="U75" s="31"/>
    </row>
    <row r="76" spans="1:21" s="1" customFormat="1" ht="15.5" x14ac:dyDescent="0.3">
      <c r="A76" s="119" t="s">
        <v>119</v>
      </c>
      <c r="B76" s="119"/>
      <c r="C76" s="119"/>
      <c r="D76" s="119"/>
      <c r="E76" s="119"/>
      <c r="F76" s="119"/>
      <c r="G76" s="119"/>
      <c r="H76" s="119"/>
      <c r="I76" s="119"/>
      <c r="J76" s="3"/>
      <c r="M76" s="31"/>
      <c r="N76" s="31"/>
      <c r="O76" s="31"/>
      <c r="P76" s="31"/>
      <c r="Q76" s="31"/>
      <c r="R76" s="31"/>
      <c r="S76" s="31"/>
      <c r="T76" s="31"/>
      <c r="U76" s="31"/>
    </row>
    <row r="77" spans="1:21" s="1" customFormat="1" ht="15.5" x14ac:dyDescent="0.3">
      <c r="A77" s="119" t="s">
        <v>197</v>
      </c>
      <c r="B77" s="119"/>
      <c r="C77" s="119"/>
      <c r="D77" s="119"/>
      <c r="E77" s="119"/>
      <c r="F77" s="119"/>
      <c r="G77" s="119"/>
      <c r="H77" s="119"/>
      <c r="I77" s="119"/>
      <c r="M77" s="31"/>
      <c r="N77" s="31"/>
      <c r="O77" s="31"/>
      <c r="P77" s="31"/>
      <c r="Q77" s="31"/>
      <c r="R77" s="31"/>
      <c r="S77" s="31"/>
      <c r="T77" s="31"/>
      <c r="U77" s="31"/>
    </row>
    <row r="78" spans="1:21" s="1" customFormat="1" ht="60.65" customHeight="1" x14ac:dyDescent="0.3">
      <c r="A78" s="119" t="s">
        <v>198</v>
      </c>
      <c r="B78" s="119"/>
      <c r="C78" s="119"/>
      <c r="D78" s="119"/>
      <c r="E78" s="119"/>
      <c r="F78" s="119"/>
      <c r="G78" s="119"/>
      <c r="H78" s="119"/>
      <c r="I78" s="119"/>
      <c r="M78" s="31"/>
      <c r="N78" s="31"/>
      <c r="O78" s="31"/>
      <c r="P78" s="31"/>
      <c r="Q78" s="31"/>
      <c r="R78" s="31"/>
      <c r="S78" s="31"/>
      <c r="T78" s="31"/>
      <c r="U78" s="31"/>
    </row>
    <row r="79" spans="1:21" s="1" customFormat="1" ht="15.5" x14ac:dyDescent="0.3">
      <c r="A79" s="119" t="s">
        <v>120</v>
      </c>
      <c r="B79" s="119"/>
      <c r="C79" s="119"/>
      <c r="D79" s="119"/>
      <c r="E79" s="119"/>
      <c r="F79" s="119"/>
      <c r="G79" s="119"/>
      <c r="H79" s="119"/>
      <c r="I79" s="119"/>
      <c r="M79" s="31"/>
      <c r="N79" s="31"/>
      <c r="O79" s="31"/>
      <c r="P79" s="31"/>
      <c r="Q79" s="31"/>
      <c r="R79" s="31"/>
      <c r="S79" s="31"/>
      <c r="T79" s="31"/>
      <c r="U79" s="31"/>
    </row>
    <row r="80" spans="1:21" s="1" customFormat="1" ht="17.25" customHeight="1" x14ac:dyDescent="0.3">
      <c r="A80" s="131" t="s">
        <v>121</v>
      </c>
      <c r="B80" s="132"/>
      <c r="C80" s="132"/>
      <c r="D80" s="132"/>
      <c r="E80" s="132"/>
      <c r="F80" s="132"/>
      <c r="G80" s="132"/>
      <c r="H80" s="132"/>
      <c r="I80" s="132"/>
      <c r="M80" s="31"/>
      <c r="N80" s="31"/>
      <c r="O80" s="31"/>
      <c r="P80" s="31"/>
      <c r="Q80" s="31"/>
      <c r="R80" s="31"/>
      <c r="S80" s="31"/>
      <c r="T80" s="31"/>
      <c r="U80" s="31"/>
    </row>
    <row r="81" spans="1:21" s="1" customFormat="1" ht="30" customHeight="1" x14ac:dyDescent="0.3">
      <c r="A81" s="48"/>
      <c r="B81" s="48"/>
      <c r="C81" s="48"/>
      <c r="D81" s="48"/>
      <c r="E81" s="48"/>
      <c r="F81" s="48"/>
      <c r="G81" s="48"/>
      <c r="H81" s="48"/>
      <c r="I81" s="48"/>
      <c r="M81" s="31"/>
      <c r="N81" s="31"/>
      <c r="O81" s="31"/>
      <c r="P81" s="31"/>
      <c r="Q81" s="31"/>
      <c r="R81" s="31"/>
      <c r="S81" s="31"/>
      <c r="T81" s="31"/>
      <c r="U81" s="31"/>
    </row>
    <row r="86" spans="1:21" ht="15.5" x14ac:dyDescent="0.35">
      <c r="A86" s="76"/>
      <c r="B86" s="76"/>
      <c r="C86" s="76"/>
    </row>
    <row r="87" spans="1:21" ht="15.5" x14ac:dyDescent="0.35">
      <c r="A87" s="75"/>
      <c r="B87" s="75"/>
      <c r="C87" s="75"/>
    </row>
    <row r="88" spans="1:21" ht="15.5" x14ac:dyDescent="0.35">
      <c r="A88" s="75"/>
      <c r="B88" s="75"/>
      <c r="C88" s="75"/>
    </row>
    <row r="89" spans="1:21" ht="15.5" x14ac:dyDescent="0.35">
      <c r="A89" s="75"/>
      <c r="B89" s="75"/>
      <c r="C89" s="75"/>
    </row>
    <row r="90" spans="1:21" ht="15.5" x14ac:dyDescent="0.35">
      <c r="A90" s="76"/>
      <c r="B90" s="76"/>
      <c r="C90" s="76"/>
    </row>
    <row r="91" spans="1:21" ht="15.5" x14ac:dyDescent="0.35">
      <c r="A91" s="75"/>
      <c r="B91" s="75"/>
      <c r="C91" s="75"/>
    </row>
    <row r="92" spans="1:21" ht="15.5" x14ac:dyDescent="0.35">
      <c r="A92" s="75"/>
      <c r="B92" s="75"/>
      <c r="C92" s="75"/>
    </row>
    <row r="93" spans="1:21" ht="15.5" x14ac:dyDescent="0.35">
      <c r="A93" s="76"/>
      <c r="B93" s="76"/>
      <c r="C93" s="76"/>
    </row>
    <row r="94" spans="1:21" ht="15.5" x14ac:dyDescent="0.35">
      <c r="A94" s="76"/>
      <c r="B94" s="76"/>
      <c r="C94" s="76"/>
    </row>
    <row r="95" spans="1:21" ht="15.75" customHeight="1" x14ac:dyDescent="0.35">
      <c r="A95" s="75"/>
      <c r="B95" s="75"/>
      <c r="C95" s="75"/>
    </row>
    <row r="96" spans="1:21" ht="15" customHeight="1" x14ac:dyDescent="0.35">
      <c r="A96" s="75"/>
      <c r="B96" s="75"/>
      <c r="C96" s="75"/>
    </row>
    <row r="97" spans="1:3" ht="15.5" x14ac:dyDescent="0.35">
      <c r="A97" s="75"/>
      <c r="B97" s="75"/>
      <c r="C97" s="75"/>
    </row>
    <row r="98" spans="1:3" ht="15.5" x14ac:dyDescent="0.35">
      <c r="A98" s="76"/>
      <c r="B98" s="76"/>
      <c r="C98" s="76"/>
    </row>
    <row r="99" spans="1:3" ht="15.5" x14ac:dyDescent="0.35">
      <c r="A99" s="76"/>
      <c r="B99" s="75"/>
      <c r="C99" s="75"/>
    </row>
    <row r="100" spans="1:3" ht="15.5" x14ac:dyDescent="0.35">
      <c r="A100" s="75"/>
      <c r="B100" s="75"/>
      <c r="C100" s="75"/>
    </row>
    <row r="101" spans="1:3" ht="15.5" x14ac:dyDescent="0.35">
      <c r="A101" s="76"/>
      <c r="B101" s="75"/>
      <c r="C101" s="75"/>
    </row>
  </sheetData>
  <sortState xmlns:xlrd2="http://schemas.microsoft.com/office/spreadsheetml/2017/richdata2" ref="A86:C101">
    <sortCondition ref="C86:C101"/>
  </sortState>
  <mergeCells count="31">
    <mergeCell ref="A80:I80"/>
    <mergeCell ref="A66:I66"/>
    <mergeCell ref="A61:I61"/>
    <mergeCell ref="A62:I62"/>
    <mergeCell ref="A63:I63"/>
    <mergeCell ref="A64:I64"/>
    <mergeCell ref="A65:I65"/>
    <mergeCell ref="A69:I69"/>
    <mergeCell ref="A70:I70"/>
    <mergeCell ref="A71:I71"/>
    <mergeCell ref="A72:I72"/>
    <mergeCell ref="A73:I73"/>
    <mergeCell ref="A74:I74"/>
    <mergeCell ref="A75:I75"/>
    <mergeCell ref="A76:I76"/>
    <mergeCell ref="A77:I77"/>
    <mergeCell ref="K4:L4"/>
    <mergeCell ref="A60:I60"/>
    <mergeCell ref="A41:E41"/>
    <mergeCell ref="F41:H41"/>
    <mergeCell ref="B53:E53"/>
    <mergeCell ref="B54:E54"/>
    <mergeCell ref="B55:H55"/>
    <mergeCell ref="B56:H56"/>
    <mergeCell ref="F53:H53"/>
    <mergeCell ref="F54:H54"/>
    <mergeCell ref="A78:I78"/>
    <mergeCell ref="A79:I79"/>
    <mergeCell ref="A67:I67"/>
    <mergeCell ref="A68:I68"/>
    <mergeCell ref="A59:I59"/>
  </mergeCells>
  <phoneticPr fontId="27"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82"/>
  <sheetViews>
    <sheetView topLeftCell="A31" workbookViewId="0">
      <selection activeCell="E38" sqref="E38"/>
    </sheetView>
  </sheetViews>
  <sheetFormatPr defaultRowHeight="14.5" x14ac:dyDescent="0.35"/>
  <cols>
    <col min="1" max="1" width="37.54296875" customWidth="1"/>
    <col min="2" max="9" width="11.7265625" customWidth="1"/>
    <col min="10" max="10" width="8.1796875" customWidth="1"/>
    <col min="11" max="11" width="11.81640625" customWidth="1"/>
  </cols>
  <sheetData>
    <row r="1" spans="1:12" ht="15.5" x14ac:dyDescent="0.35">
      <c r="A1" s="38" t="s">
        <v>146</v>
      </c>
      <c r="B1" s="1"/>
      <c r="C1" s="1"/>
      <c r="D1" s="1"/>
      <c r="E1" s="1"/>
      <c r="F1" s="1"/>
      <c r="G1" s="1"/>
      <c r="H1" s="1"/>
      <c r="I1" s="1"/>
    </row>
    <row r="2" spans="1:12" x14ac:dyDescent="0.35">
      <c r="A2" s="1"/>
      <c r="B2" s="1"/>
      <c r="C2" s="1"/>
      <c r="D2" s="1"/>
      <c r="E2" s="1"/>
      <c r="F2" s="7"/>
      <c r="G2" s="7"/>
      <c r="H2" s="7"/>
      <c r="I2" s="7"/>
    </row>
    <row r="3" spans="1:12" ht="65" x14ac:dyDescent="0.35">
      <c r="A3" s="35" t="s">
        <v>24</v>
      </c>
      <c r="B3" s="86" t="s">
        <v>25</v>
      </c>
      <c r="C3" s="86" t="s">
        <v>26</v>
      </c>
      <c r="D3" s="86" t="s">
        <v>27</v>
      </c>
      <c r="E3" s="86" t="s">
        <v>28</v>
      </c>
      <c r="F3" s="86" t="s">
        <v>12</v>
      </c>
      <c r="G3" s="86" t="s">
        <v>29</v>
      </c>
      <c r="H3" s="86" t="s">
        <v>30</v>
      </c>
      <c r="I3" s="86" t="s">
        <v>31</v>
      </c>
      <c r="J3" s="1"/>
      <c r="K3" s="1"/>
      <c r="L3" s="1"/>
    </row>
    <row r="4" spans="1:12" x14ac:dyDescent="0.35">
      <c r="A4" s="99" t="s">
        <v>65</v>
      </c>
      <c r="B4" s="10" t="s">
        <v>66</v>
      </c>
      <c r="C4" s="10"/>
      <c r="D4" s="10"/>
      <c r="E4" s="10"/>
      <c r="F4" s="10"/>
      <c r="G4" s="10"/>
      <c r="H4" s="10"/>
      <c r="I4" s="11"/>
      <c r="J4" s="1"/>
      <c r="K4" s="122" t="s">
        <v>16</v>
      </c>
      <c r="L4" s="122"/>
    </row>
    <row r="5" spans="1:12" x14ac:dyDescent="0.35">
      <c r="A5" s="99" t="s">
        <v>67</v>
      </c>
      <c r="B5" s="10" t="s">
        <v>66</v>
      </c>
      <c r="C5" s="10"/>
      <c r="D5" s="10"/>
      <c r="E5" s="10"/>
      <c r="F5" s="10"/>
      <c r="G5" s="10"/>
      <c r="H5" s="10"/>
      <c r="I5" s="11"/>
      <c r="J5" s="1"/>
      <c r="K5" s="13" t="s">
        <v>18</v>
      </c>
      <c r="L5" s="32">
        <v>70.56</v>
      </c>
    </row>
    <row r="6" spans="1:12" x14ac:dyDescent="0.35">
      <c r="A6" s="99" t="s">
        <v>68</v>
      </c>
      <c r="B6" s="10"/>
      <c r="C6" s="10"/>
      <c r="D6" s="10"/>
      <c r="E6" s="10"/>
      <c r="F6" s="10"/>
      <c r="G6" s="10"/>
      <c r="H6" s="10"/>
      <c r="I6" s="51"/>
      <c r="J6" s="1"/>
      <c r="K6" s="13" t="s">
        <v>32</v>
      </c>
      <c r="L6" s="32">
        <v>52.37</v>
      </c>
    </row>
    <row r="7" spans="1:12" x14ac:dyDescent="0.35">
      <c r="A7" s="100" t="s">
        <v>126</v>
      </c>
      <c r="B7" s="10">
        <v>4</v>
      </c>
      <c r="C7" s="10">
        <v>1</v>
      </c>
      <c r="D7" s="10">
        <f t="shared" ref="D7:D28" si="0">B7*C7</f>
        <v>4</v>
      </c>
      <c r="E7" s="10">
        <v>104</v>
      </c>
      <c r="F7" s="10">
        <f t="shared" ref="F7" si="1">D7*E7</f>
        <v>416</v>
      </c>
      <c r="G7" s="10">
        <f t="shared" ref="G7" si="2">F7*0.05</f>
        <v>20.8</v>
      </c>
      <c r="H7" s="10">
        <f t="shared" ref="H7" si="3">F7*0.1</f>
        <v>41.6</v>
      </c>
      <c r="I7" s="11">
        <f>F7*$L$6+G7*$L$5+H7*$L$7</f>
        <v>24432.511999999999</v>
      </c>
      <c r="J7" s="1"/>
      <c r="K7" s="13" t="s">
        <v>20</v>
      </c>
      <c r="L7" s="32">
        <v>28.34</v>
      </c>
    </row>
    <row r="8" spans="1:12" x14ac:dyDescent="0.35">
      <c r="A8" s="100" t="s">
        <v>81</v>
      </c>
      <c r="B8" s="10"/>
      <c r="C8" s="10"/>
      <c r="D8" s="10"/>
      <c r="E8" s="10"/>
      <c r="F8" s="10"/>
      <c r="G8" s="10"/>
      <c r="H8" s="10"/>
      <c r="I8" s="11"/>
      <c r="J8" s="12"/>
      <c r="K8" s="12"/>
      <c r="L8" s="1"/>
    </row>
    <row r="9" spans="1:12" x14ac:dyDescent="0.35">
      <c r="A9" s="100" t="s">
        <v>125</v>
      </c>
      <c r="B9" s="10"/>
      <c r="C9" s="10"/>
      <c r="D9" s="10"/>
      <c r="E9" s="10"/>
      <c r="F9" s="10"/>
      <c r="G9" s="10"/>
      <c r="H9" s="10"/>
      <c r="I9" s="11"/>
      <c r="J9" s="12"/>
      <c r="K9" s="12"/>
      <c r="L9" s="1"/>
    </row>
    <row r="10" spans="1:12" ht="19.5" customHeight="1" x14ac:dyDescent="0.35">
      <c r="A10" s="100" t="s">
        <v>82</v>
      </c>
      <c r="B10" s="10"/>
      <c r="C10" s="10"/>
      <c r="D10" s="10"/>
      <c r="E10" s="10"/>
      <c r="F10" s="10"/>
      <c r="G10" s="10"/>
      <c r="H10" s="10"/>
      <c r="I10" s="11"/>
      <c r="J10" s="12"/>
      <c r="K10" s="12"/>
      <c r="L10" s="3"/>
    </row>
    <row r="11" spans="1:12" ht="37" x14ac:dyDescent="0.35">
      <c r="A11" s="115" t="s">
        <v>174</v>
      </c>
      <c r="B11" s="10">
        <v>8</v>
      </c>
      <c r="C11" s="10">
        <v>1</v>
      </c>
      <c r="D11" s="10">
        <f t="shared" si="0"/>
        <v>8</v>
      </c>
      <c r="E11" s="10">
        <v>4</v>
      </c>
      <c r="F11" s="72">
        <f t="shared" ref="F11:F12" si="4">D11*E11</f>
        <v>32</v>
      </c>
      <c r="G11" s="69">
        <f t="shared" ref="G11:G12" si="5">F11*0.05</f>
        <v>1.6</v>
      </c>
      <c r="H11" s="72">
        <f t="shared" ref="H11:H12" si="6">F11*0.1</f>
        <v>3.2</v>
      </c>
      <c r="I11" s="11">
        <f>F11*$L$6+G11*$L$5+H11*$L$7</f>
        <v>1879.424</v>
      </c>
      <c r="J11" s="14"/>
      <c r="K11" s="14"/>
      <c r="L11" s="53"/>
    </row>
    <row r="12" spans="1:12" ht="37" x14ac:dyDescent="0.35">
      <c r="A12" s="100" t="s">
        <v>132</v>
      </c>
      <c r="B12" s="10">
        <v>8</v>
      </c>
      <c r="C12" s="10">
        <v>1</v>
      </c>
      <c r="D12" s="10">
        <f t="shared" si="0"/>
        <v>8</v>
      </c>
      <c r="E12" s="10">
        <v>1</v>
      </c>
      <c r="F12" s="10">
        <f t="shared" si="4"/>
        <v>8</v>
      </c>
      <c r="G12" s="10">
        <f t="shared" si="5"/>
        <v>0.4</v>
      </c>
      <c r="H12" s="10">
        <f t="shared" si="6"/>
        <v>0.8</v>
      </c>
      <c r="I12" s="11">
        <f>F12*$L$6+G12*$L$5+H12*$L$7</f>
        <v>469.85599999999999</v>
      </c>
      <c r="J12" s="1"/>
      <c r="K12" s="1"/>
      <c r="L12" s="1"/>
    </row>
    <row r="13" spans="1:12" ht="25.5" x14ac:dyDescent="0.35">
      <c r="A13" s="100" t="s">
        <v>133</v>
      </c>
      <c r="B13" s="10">
        <v>8</v>
      </c>
      <c r="C13" s="10">
        <v>1</v>
      </c>
      <c r="D13" s="10">
        <f t="shared" si="0"/>
        <v>8</v>
      </c>
      <c r="E13" s="10">
        <v>1</v>
      </c>
      <c r="F13" s="10">
        <f t="shared" ref="F13" si="7">D13*E13</f>
        <v>8</v>
      </c>
      <c r="G13" s="10">
        <f t="shared" ref="G13" si="8">F13*0.05</f>
        <v>0.4</v>
      </c>
      <c r="H13" s="10">
        <f t="shared" ref="H13" si="9">F13*0.1</f>
        <v>0.8</v>
      </c>
      <c r="I13" s="11">
        <f>F13*$L$6+G13*$L$5+H13*$L$7</f>
        <v>469.85599999999999</v>
      </c>
      <c r="J13" s="1"/>
      <c r="K13" s="1"/>
      <c r="L13" s="1"/>
    </row>
    <row r="14" spans="1:12" x14ac:dyDescent="0.35">
      <c r="A14" s="100" t="s">
        <v>176</v>
      </c>
      <c r="B14" s="10"/>
      <c r="C14" s="10"/>
      <c r="D14" s="10"/>
      <c r="E14" s="10"/>
      <c r="F14" s="10"/>
      <c r="G14" s="10"/>
      <c r="H14" s="10"/>
      <c r="I14" s="11"/>
      <c r="J14" s="1"/>
      <c r="K14" s="1"/>
      <c r="L14" s="1"/>
    </row>
    <row r="15" spans="1:12" x14ac:dyDescent="0.35">
      <c r="A15" s="100" t="s">
        <v>127</v>
      </c>
      <c r="B15" s="10">
        <v>8</v>
      </c>
      <c r="C15" s="10">
        <v>1</v>
      </c>
      <c r="D15" s="10">
        <f t="shared" si="0"/>
        <v>8</v>
      </c>
      <c r="E15" s="10">
        <v>1</v>
      </c>
      <c r="F15" s="10">
        <f t="shared" ref="F15" si="10">D15*E15</f>
        <v>8</v>
      </c>
      <c r="G15" s="10">
        <f t="shared" ref="G15" si="11">F15*0.05</f>
        <v>0.4</v>
      </c>
      <c r="H15" s="10">
        <f t="shared" ref="H15" si="12">F15*0.1</f>
        <v>0.8</v>
      </c>
      <c r="I15" s="11">
        <f>F15*$L$6+G15*$L$5+H15*$L$7</f>
        <v>469.85599999999999</v>
      </c>
      <c r="J15" s="1"/>
      <c r="K15" s="1"/>
      <c r="L15" s="1"/>
    </row>
    <row r="16" spans="1:12" x14ac:dyDescent="0.35">
      <c r="A16" s="100" t="s">
        <v>134</v>
      </c>
      <c r="B16" s="10"/>
      <c r="C16" s="10"/>
      <c r="D16" s="10"/>
      <c r="E16" s="10"/>
      <c r="F16" s="10"/>
      <c r="G16" s="10"/>
      <c r="H16" s="10"/>
      <c r="I16" s="11"/>
      <c r="J16" s="1"/>
      <c r="K16" s="1"/>
      <c r="L16" s="1"/>
    </row>
    <row r="17" spans="1:12" ht="23" x14ac:dyDescent="0.35">
      <c r="A17" s="100" t="s">
        <v>128</v>
      </c>
      <c r="B17" s="10">
        <v>8</v>
      </c>
      <c r="C17" s="10">
        <v>1</v>
      </c>
      <c r="D17" s="10">
        <f t="shared" si="0"/>
        <v>8</v>
      </c>
      <c r="E17" s="10">
        <v>4</v>
      </c>
      <c r="F17" s="10">
        <f t="shared" ref="F17" si="13">D17*E17</f>
        <v>32</v>
      </c>
      <c r="G17" s="10">
        <f t="shared" ref="G17" si="14">F17*0.05</f>
        <v>1.6</v>
      </c>
      <c r="H17" s="10">
        <f t="shared" ref="H17" si="15">F17*0.1</f>
        <v>3.2</v>
      </c>
      <c r="I17" s="11">
        <f>F17*$L$6+G17*$L$5+H17*$L$7</f>
        <v>1879.424</v>
      </c>
      <c r="J17" s="1"/>
      <c r="K17" s="1"/>
      <c r="L17" s="1"/>
    </row>
    <row r="18" spans="1:12" x14ac:dyDescent="0.35">
      <c r="A18" s="100" t="s">
        <v>89</v>
      </c>
      <c r="B18" s="10"/>
      <c r="C18" s="10"/>
      <c r="D18" s="10"/>
      <c r="E18" s="10"/>
      <c r="F18" s="10"/>
      <c r="G18" s="10"/>
      <c r="H18" s="10"/>
      <c r="I18" s="11"/>
      <c r="J18" s="1"/>
      <c r="K18" s="1"/>
      <c r="L18" s="1"/>
    </row>
    <row r="19" spans="1:12" ht="25.5" x14ac:dyDescent="0.35">
      <c r="A19" s="100" t="s">
        <v>135</v>
      </c>
      <c r="B19" s="10">
        <v>8</v>
      </c>
      <c r="C19" s="10">
        <v>1</v>
      </c>
      <c r="D19" s="10">
        <f t="shared" si="0"/>
        <v>8</v>
      </c>
      <c r="E19" s="10">
        <v>4</v>
      </c>
      <c r="F19" s="10">
        <f t="shared" ref="F19" si="16">D19*E19</f>
        <v>32</v>
      </c>
      <c r="G19" s="10">
        <f t="shared" ref="G19" si="17">F19*0.05</f>
        <v>1.6</v>
      </c>
      <c r="H19" s="10">
        <f t="shared" ref="H19" si="18">F19*0.1</f>
        <v>3.2</v>
      </c>
      <c r="I19" s="11">
        <f>F19*$L$6+G19*$L$5+H19*$L$7</f>
        <v>1879.424</v>
      </c>
      <c r="J19" s="1"/>
      <c r="K19" s="1"/>
      <c r="L19" s="1"/>
    </row>
    <row r="20" spans="1:12" ht="25.5" x14ac:dyDescent="0.35">
      <c r="A20" s="100" t="s">
        <v>136</v>
      </c>
      <c r="B20" s="10">
        <v>8</v>
      </c>
      <c r="C20" s="10">
        <v>1</v>
      </c>
      <c r="D20" s="10">
        <f t="shared" si="0"/>
        <v>8</v>
      </c>
      <c r="E20" s="10">
        <v>3</v>
      </c>
      <c r="F20" s="10">
        <f t="shared" ref="F20" si="19">D20*E20</f>
        <v>24</v>
      </c>
      <c r="G20" s="10">
        <f t="shared" ref="G20" si="20">F20*0.05</f>
        <v>1.2000000000000002</v>
      </c>
      <c r="H20" s="10">
        <f t="shared" ref="H20" si="21">F20*0.1</f>
        <v>2.4000000000000004</v>
      </c>
      <c r="I20" s="11">
        <f>F20*$L$6+G20*$L$5+H20*$L$7</f>
        <v>1409.568</v>
      </c>
      <c r="J20" s="3"/>
      <c r="K20" s="1"/>
      <c r="L20" s="1"/>
    </row>
    <row r="21" spans="1:12" x14ac:dyDescent="0.35">
      <c r="A21" s="100" t="s">
        <v>137</v>
      </c>
      <c r="B21" s="10"/>
      <c r="C21" s="10"/>
      <c r="D21" s="10"/>
      <c r="E21" s="10"/>
      <c r="F21" s="10"/>
      <c r="G21" s="10"/>
      <c r="H21" s="10"/>
      <c r="I21" s="11"/>
      <c r="J21" s="1"/>
      <c r="K21" s="1"/>
      <c r="L21" s="1"/>
    </row>
    <row r="22" spans="1:12" x14ac:dyDescent="0.35">
      <c r="A22" s="100" t="s">
        <v>127</v>
      </c>
      <c r="B22" s="10">
        <v>8</v>
      </c>
      <c r="C22" s="10">
        <v>1</v>
      </c>
      <c r="D22" s="10">
        <f t="shared" si="0"/>
        <v>8</v>
      </c>
      <c r="E22" s="10">
        <v>1</v>
      </c>
      <c r="F22" s="10">
        <f t="shared" ref="F22" si="22">D22*E22</f>
        <v>8</v>
      </c>
      <c r="G22" s="10">
        <f t="shared" ref="G22" si="23">F22*0.05</f>
        <v>0.4</v>
      </c>
      <c r="H22" s="10">
        <f t="shared" ref="H22" si="24">F22*0.1</f>
        <v>0.8</v>
      </c>
      <c r="I22" s="11">
        <f>F22*$L$6+G22*$L$5+H22*$L$7</f>
        <v>469.85599999999999</v>
      </c>
      <c r="J22" s="1"/>
      <c r="K22" s="1"/>
      <c r="L22" s="1"/>
    </row>
    <row r="23" spans="1:12" x14ac:dyDescent="0.35">
      <c r="A23" s="100" t="s">
        <v>186</v>
      </c>
      <c r="B23" s="10"/>
      <c r="C23" s="10"/>
      <c r="D23" s="10"/>
      <c r="E23" s="10"/>
      <c r="F23" s="10"/>
      <c r="G23" s="10"/>
      <c r="H23" s="10"/>
      <c r="I23" s="11"/>
      <c r="J23" s="1"/>
      <c r="K23" s="1"/>
      <c r="L23" s="1"/>
    </row>
    <row r="24" spans="1:12" x14ac:dyDescent="0.35">
      <c r="A24" s="100" t="s">
        <v>94</v>
      </c>
      <c r="B24" s="10">
        <v>8</v>
      </c>
      <c r="C24" s="10">
        <v>1</v>
      </c>
      <c r="D24" s="10">
        <f t="shared" si="0"/>
        <v>8</v>
      </c>
      <c r="E24" s="10">
        <v>6</v>
      </c>
      <c r="F24" s="10">
        <f t="shared" ref="F24" si="25">D24*E24</f>
        <v>48</v>
      </c>
      <c r="G24" s="10">
        <f t="shared" ref="G24" si="26">F24*0.05</f>
        <v>2.4000000000000004</v>
      </c>
      <c r="H24" s="10">
        <f t="shared" ref="H24" si="27">F24*0.1</f>
        <v>4.8000000000000007</v>
      </c>
      <c r="I24" s="11">
        <f>F24*$L$6+G24*$L$5+H24*$L$7</f>
        <v>2819.136</v>
      </c>
      <c r="J24" s="1"/>
      <c r="K24" s="1"/>
      <c r="L24" s="1"/>
    </row>
    <row r="25" spans="1:12" x14ac:dyDescent="0.35">
      <c r="A25" s="100" t="s">
        <v>95</v>
      </c>
      <c r="B25" s="10">
        <v>8</v>
      </c>
      <c r="C25" s="10">
        <v>1</v>
      </c>
      <c r="D25" s="10">
        <f t="shared" si="0"/>
        <v>8</v>
      </c>
      <c r="E25" s="10">
        <v>30</v>
      </c>
      <c r="F25" s="10">
        <f t="shared" ref="F25" si="28">D25*E25</f>
        <v>240</v>
      </c>
      <c r="G25" s="10">
        <f t="shared" ref="G25" si="29">F25*0.05</f>
        <v>12</v>
      </c>
      <c r="H25" s="10">
        <f t="shared" ref="H25" si="30">F25*0.1</f>
        <v>24</v>
      </c>
      <c r="I25" s="11">
        <f>F25*$L$6+G25*$L$5+H25*$L$7</f>
        <v>14095.679999999998</v>
      </c>
      <c r="J25" s="1"/>
      <c r="K25" s="1"/>
      <c r="L25" s="1"/>
    </row>
    <row r="26" spans="1:12" ht="25.5" x14ac:dyDescent="0.35">
      <c r="A26" s="100" t="s">
        <v>138</v>
      </c>
      <c r="B26" s="10"/>
      <c r="C26" s="10"/>
      <c r="D26" s="10"/>
      <c r="E26" s="10"/>
      <c r="F26" s="10"/>
      <c r="G26" s="10"/>
      <c r="H26" s="10"/>
      <c r="I26" s="11"/>
      <c r="J26" s="1"/>
      <c r="K26" s="1"/>
      <c r="L26" s="1"/>
    </row>
    <row r="27" spans="1:12" x14ac:dyDescent="0.35">
      <c r="A27" s="100" t="s">
        <v>97</v>
      </c>
      <c r="B27" s="10">
        <v>0</v>
      </c>
      <c r="C27" s="10">
        <v>1</v>
      </c>
      <c r="D27" s="10">
        <f t="shared" si="0"/>
        <v>0</v>
      </c>
      <c r="E27" s="10">
        <v>67</v>
      </c>
      <c r="F27" s="10">
        <f t="shared" ref="F27" si="31">D27*E27</f>
        <v>0</v>
      </c>
      <c r="G27" s="10">
        <f t="shared" ref="G27" si="32">F27*0.05</f>
        <v>0</v>
      </c>
      <c r="H27" s="10">
        <f t="shared" ref="H27" si="33">F27*0.1</f>
        <v>0</v>
      </c>
      <c r="I27" s="51">
        <f>F27*$L$6+G27*$L$5+H27*$L$7</f>
        <v>0</v>
      </c>
      <c r="J27" s="1"/>
      <c r="K27" s="1"/>
      <c r="L27" s="1"/>
    </row>
    <row r="28" spans="1:12" x14ac:dyDescent="0.35">
      <c r="A28" s="100" t="s">
        <v>98</v>
      </c>
      <c r="B28" s="10">
        <v>0</v>
      </c>
      <c r="C28" s="10">
        <v>12</v>
      </c>
      <c r="D28" s="10">
        <f t="shared" si="0"/>
        <v>0</v>
      </c>
      <c r="E28" s="10">
        <v>101</v>
      </c>
      <c r="F28" s="10">
        <f t="shared" ref="F28" si="34">D28*E28</f>
        <v>0</v>
      </c>
      <c r="G28" s="10">
        <f t="shared" ref="G28" si="35">F28*0.05</f>
        <v>0</v>
      </c>
      <c r="H28" s="10">
        <f t="shared" ref="H28" si="36">F28*0.1</f>
        <v>0</v>
      </c>
      <c r="I28" s="51">
        <f>F28*$L$6+G28*$L$5+H28*$L$7</f>
        <v>0</v>
      </c>
      <c r="J28" s="1"/>
      <c r="K28" s="1"/>
      <c r="L28" s="1"/>
    </row>
    <row r="29" spans="1:12" x14ac:dyDescent="0.35">
      <c r="A29" s="100" t="s">
        <v>69</v>
      </c>
      <c r="B29" s="10" t="s">
        <v>70</v>
      </c>
      <c r="C29" s="10"/>
      <c r="D29" s="10"/>
      <c r="E29" s="10"/>
      <c r="F29" s="10"/>
      <c r="G29" s="10"/>
      <c r="H29" s="10"/>
      <c r="I29" s="11"/>
      <c r="J29" s="1"/>
      <c r="K29" s="1"/>
      <c r="L29" s="1"/>
    </row>
    <row r="30" spans="1:12" x14ac:dyDescent="0.35">
      <c r="A30" s="100" t="s">
        <v>71</v>
      </c>
      <c r="B30" s="10" t="s">
        <v>70</v>
      </c>
      <c r="C30" s="10"/>
      <c r="D30" s="10"/>
      <c r="E30" s="10"/>
      <c r="F30" s="10"/>
      <c r="G30" s="10"/>
      <c r="H30" s="10"/>
      <c r="I30" s="11"/>
      <c r="J30" s="1"/>
      <c r="K30" s="1"/>
      <c r="L30" s="1"/>
    </row>
    <row r="31" spans="1:12" x14ac:dyDescent="0.35">
      <c r="A31" s="100" t="s">
        <v>72</v>
      </c>
      <c r="B31" s="10"/>
      <c r="C31" s="10"/>
      <c r="D31" s="10"/>
      <c r="E31" s="10"/>
      <c r="F31" s="10"/>
      <c r="G31" s="10"/>
      <c r="H31" s="10"/>
      <c r="I31" s="11"/>
      <c r="J31" s="1"/>
      <c r="K31" s="1"/>
      <c r="L31" s="1"/>
    </row>
    <row r="32" spans="1:12" x14ac:dyDescent="0.35">
      <c r="A32" s="100" t="s">
        <v>139</v>
      </c>
      <c r="B32" s="10">
        <v>4</v>
      </c>
      <c r="C32" s="10">
        <v>1</v>
      </c>
      <c r="D32" s="10">
        <f t="shared" ref="D32:D41" si="37">B32*C32</f>
        <v>4</v>
      </c>
      <c r="E32" s="10">
        <v>0</v>
      </c>
      <c r="F32" s="10">
        <f t="shared" ref="F32" si="38">D32*E32</f>
        <v>0</v>
      </c>
      <c r="G32" s="10">
        <f t="shared" ref="G32" si="39">F32*0.05</f>
        <v>0</v>
      </c>
      <c r="H32" s="10">
        <f t="shared" ref="H32" si="40">F32*0.1</f>
        <v>0</v>
      </c>
      <c r="I32" s="51">
        <f t="shared" ref="I32:I41" si="41">F32*$L$6+G32*$L$5+H32*$L$7</f>
        <v>0</v>
      </c>
      <c r="J32" s="1"/>
      <c r="K32" s="1"/>
      <c r="L32" s="1"/>
    </row>
    <row r="33" spans="1:12" x14ac:dyDescent="0.35">
      <c r="A33" s="100" t="s">
        <v>140</v>
      </c>
      <c r="B33" s="10">
        <v>4</v>
      </c>
      <c r="C33" s="10">
        <v>1</v>
      </c>
      <c r="D33" s="10">
        <f t="shared" si="37"/>
        <v>4</v>
      </c>
      <c r="E33" s="10">
        <v>0</v>
      </c>
      <c r="F33" s="10">
        <f t="shared" ref="F33" si="42">D33*E33</f>
        <v>0</v>
      </c>
      <c r="G33" s="10">
        <f t="shared" ref="G33" si="43">F33*0.05</f>
        <v>0</v>
      </c>
      <c r="H33" s="10">
        <f t="shared" ref="H33" si="44">F33*0.1</f>
        <v>0</v>
      </c>
      <c r="I33" s="51">
        <f t="shared" si="41"/>
        <v>0</v>
      </c>
      <c r="J33" s="1"/>
      <c r="K33" s="1"/>
      <c r="L33" s="1"/>
    </row>
    <row r="34" spans="1:12" x14ac:dyDescent="0.35">
      <c r="A34" s="102" t="s">
        <v>185</v>
      </c>
      <c r="B34" s="10">
        <v>4</v>
      </c>
      <c r="C34" s="10">
        <v>1</v>
      </c>
      <c r="D34" s="10">
        <f t="shared" si="37"/>
        <v>4</v>
      </c>
      <c r="E34" s="10">
        <v>0</v>
      </c>
      <c r="F34" s="10">
        <f t="shared" ref="F34" si="45">D34*E34</f>
        <v>0</v>
      </c>
      <c r="G34" s="10">
        <f t="shared" ref="G34" si="46">F34*0.05</f>
        <v>0</v>
      </c>
      <c r="H34" s="10">
        <f t="shared" ref="H34" si="47">F34*0.1</f>
        <v>0</v>
      </c>
      <c r="I34" s="51">
        <f t="shared" si="41"/>
        <v>0</v>
      </c>
      <c r="J34" s="1"/>
      <c r="K34" s="1"/>
      <c r="L34" s="1"/>
    </row>
    <row r="35" spans="1:12" x14ac:dyDescent="0.35">
      <c r="A35" s="102" t="s">
        <v>184</v>
      </c>
      <c r="B35" s="10">
        <v>4</v>
      </c>
      <c r="C35" s="10">
        <v>1</v>
      </c>
      <c r="D35" s="10">
        <f t="shared" si="37"/>
        <v>4</v>
      </c>
      <c r="E35" s="10">
        <v>0</v>
      </c>
      <c r="F35" s="10">
        <f t="shared" ref="F35:F41" si="48">D35*E35</f>
        <v>0</v>
      </c>
      <c r="G35" s="10">
        <f t="shared" ref="G35:G41" si="49">F35*0.05</f>
        <v>0</v>
      </c>
      <c r="H35" s="10">
        <f t="shared" ref="H35:H41" si="50">F35*0.1</f>
        <v>0</v>
      </c>
      <c r="I35" s="51">
        <f t="shared" si="41"/>
        <v>0</v>
      </c>
      <c r="J35" s="1"/>
      <c r="K35" s="1"/>
      <c r="L35" s="1"/>
    </row>
    <row r="36" spans="1:12" x14ac:dyDescent="0.35">
      <c r="A36" s="102" t="s">
        <v>141</v>
      </c>
      <c r="B36" s="10">
        <v>2</v>
      </c>
      <c r="C36" s="10">
        <v>2</v>
      </c>
      <c r="D36" s="10">
        <f t="shared" si="37"/>
        <v>4</v>
      </c>
      <c r="E36" s="10">
        <v>104</v>
      </c>
      <c r="F36" s="10">
        <f t="shared" si="48"/>
        <v>416</v>
      </c>
      <c r="G36" s="10">
        <f t="shared" si="49"/>
        <v>20.8</v>
      </c>
      <c r="H36" s="10">
        <f t="shared" si="50"/>
        <v>41.6</v>
      </c>
      <c r="I36" s="11">
        <f t="shared" si="41"/>
        <v>24432.511999999999</v>
      </c>
      <c r="J36" s="1"/>
      <c r="K36" s="1"/>
      <c r="L36" s="1"/>
    </row>
    <row r="37" spans="1:12" ht="25.5" x14ac:dyDescent="0.35">
      <c r="A37" s="102" t="s">
        <v>178</v>
      </c>
      <c r="B37" s="10">
        <v>2</v>
      </c>
      <c r="C37" s="10">
        <v>2</v>
      </c>
      <c r="D37" s="10">
        <f t="shared" si="37"/>
        <v>4</v>
      </c>
      <c r="E37" s="10">
        <v>16</v>
      </c>
      <c r="F37" s="10">
        <f t="shared" si="48"/>
        <v>64</v>
      </c>
      <c r="G37" s="10">
        <f t="shared" si="49"/>
        <v>3.2</v>
      </c>
      <c r="H37" s="10">
        <f t="shared" si="50"/>
        <v>6.4</v>
      </c>
      <c r="I37" s="11">
        <f t="shared" si="41"/>
        <v>3758.848</v>
      </c>
      <c r="J37" s="1"/>
      <c r="K37" s="1"/>
      <c r="L37" s="1"/>
    </row>
    <row r="38" spans="1:12" x14ac:dyDescent="0.35">
      <c r="A38" s="102" t="s">
        <v>180</v>
      </c>
      <c r="B38" s="10">
        <v>4</v>
      </c>
      <c r="C38" s="10">
        <v>1</v>
      </c>
      <c r="D38" s="10">
        <f t="shared" si="37"/>
        <v>4</v>
      </c>
      <c r="E38" s="116">
        <v>117</v>
      </c>
      <c r="F38" s="10">
        <f t="shared" si="48"/>
        <v>468</v>
      </c>
      <c r="G38" s="10">
        <f t="shared" si="49"/>
        <v>23.400000000000002</v>
      </c>
      <c r="H38" s="10">
        <f t="shared" si="50"/>
        <v>46.800000000000004</v>
      </c>
      <c r="I38" s="11">
        <f t="shared" si="41"/>
        <v>27486.576000000001</v>
      </c>
      <c r="J38" s="3"/>
      <c r="K38" s="1"/>
      <c r="L38" s="1"/>
    </row>
    <row r="39" spans="1:12" ht="25.5" x14ac:dyDescent="0.35">
      <c r="A39" s="102" t="s">
        <v>182</v>
      </c>
      <c r="B39" s="10">
        <v>4</v>
      </c>
      <c r="C39" s="10">
        <v>1</v>
      </c>
      <c r="D39" s="10">
        <f t="shared" si="37"/>
        <v>4</v>
      </c>
      <c r="E39" s="10">
        <v>16</v>
      </c>
      <c r="F39" s="10">
        <f t="shared" si="48"/>
        <v>64</v>
      </c>
      <c r="G39" s="10">
        <f t="shared" si="49"/>
        <v>3.2</v>
      </c>
      <c r="H39" s="10">
        <f t="shared" si="50"/>
        <v>6.4</v>
      </c>
      <c r="I39" s="11">
        <f t="shared" si="41"/>
        <v>3758.848</v>
      </c>
      <c r="J39" s="1"/>
      <c r="K39" s="1"/>
      <c r="L39" s="1"/>
    </row>
    <row r="40" spans="1:12" x14ac:dyDescent="0.35">
      <c r="A40" s="102" t="s">
        <v>181</v>
      </c>
      <c r="B40" s="10">
        <v>4</v>
      </c>
      <c r="C40" s="10">
        <v>1</v>
      </c>
      <c r="D40" s="10">
        <f t="shared" si="37"/>
        <v>4</v>
      </c>
      <c r="E40" s="10">
        <v>16</v>
      </c>
      <c r="F40" s="10">
        <f t="shared" si="48"/>
        <v>64</v>
      </c>
      <c r="G40" s="10">
        <f t="shared" si="49"/>
        <v>3.2</v>
      </c>
      <c r="H40" s="10">
        <f t="shared" si="50"/>
        <v>6.4</v>
      </c>
      <c r="I40" s="11">
        <f t="shared" si="41"/>
        <v>3758.848</v>
      </c>
      <c r="J40" s="1"/>
      <c r="K40" s="1"/>
      <c r="L40" s="1"/>
    </row>
    <row r="41" spans="1:12" x14ac:dyDescent="0.35">
      <c r="A41" s="102" t="s">
        <v>188</v>
      </c>
      <c r="B41" s="10">
        <v>8</v>
      </c>
      <c r="C41" s="10">
        <v>1</v>
      </c>
      <c r="D41" s="10">
        <f t="shared" si="37"/>
        <v>8</v>
      </c>
      <c r="E41" s="10">
        <v>0</v>
      </c>
      <c r="F41" s="10">
        <f t="shared" si="48"/>
        <v>0</v>
      </c>
      <c r="G41" s="10">
        <f t="shared" si="49"/>
        <v>0</v>
      </c>
      <c r="H41" s="10">
        <f t="shared" si="50"/>
        <v>0</v>
      </c>
      <c r="I41" s="51">
        <f t="shared" si="41"/>
        <v>0</v>
      </c>
      <c r="J41" s="1"/>
      <c r="K41" s="1"/>
      <c r="L41" s="1"/>
    </row>
    <row r="42" spans="1:12" x14ac:dyDescent="0.35">
      <c r="A42" s="95" t="s">
        <v>101</v>
      </c>
      <c r="B42" s="10"/>
      <c r="C42" s="10"/>
      <c r="D42" s="10"/>
      <c r="E42" s="10"/>
      <c r="F42" s="10"/>
      <c r="G42" s="10"/>
      <c r="H42" s="10"/>
      <c r="I42" s="11"/>
      <c r="J42" s="1"/>
      <c r="K42" s="1"/>
      <c r="L42" s="1"/>
    </row>
    <row r="43" spans="1:12" x14ac:dyDescent="0.35">
      <c r="A43" s="96" t="s">
        <v>102</v>
      </c>
      <c r="B43" s="10" t="s">
        <v>112</v>
      </c>
      <c r="C43" s="10"/>
      <c r="D43" s="10"/>
      <c r="E43" s="10"/>
      <c r="F43" s="10"/>
      <c r="G43" s="10"/>
      <c r="H43" s="10"/>
      <c r="I43" s="11"/>
      <c r="J43" s="1"/>
      <c r="K43" s="1"/>
      <c r="L43" s="1"/>
    </row>
    <row r="44" spans="1:12" x14ac:dyDescent="0.35">
      <c r="A44" s="96" t="s">
        <v>103</v>
      </c>
      <c r="B44" s="10" t="s">
        <v>70</v>
      </c>
      <c r="C44" s="10"/>
      <c r="D44" s="10"/>
      <c r="E44" s="10"/>
      <c r="F44" s="10"/>
      <c r="G44" s="10"/>
      <c r="H44" s="10"/>
      <c r="I44" s="11"/>
      <c r="J44" s="1"/>
      <c r="K44" s="1"/>
      <c r="L44" s="1"/>
    </row>
    <row r="45" spans="1:12" x14ac:dyDescent="0.35">
      <c r="A45" s="96" t="s">
        <v>104</v>
      </c>
      <c r="B45" s="10" t="s">
        <v>70</v>
      </c>
      <c r="C45" s="10"/>
      <c r="D45" s="10"/>
      <c r="E45" s="10"/>
      <c r="F45" s="10"/>
      <c r="G45" s="10"/>
      <c r="H45" s="10"/>
      <c r="I45" s="11"/>
      <c r="J45" s="1"/>
      <c r="K45" s="1"/>
      <c r="L45" s="1"/>
    </row>
    <row r="46" spans="1:12" x14ac:dyDescent="0.35">
      <c r="A46" s="96" t="s">
        <v>129</v>
      </c>
      <c r="B46" s="10"/>
      <c r="C46" s="10"/>
      <c r="D46" s="10"/>
      <c r="E46" s="10"/>
      <c r="F46" s="10"/>
      <c r="G46" s="10"/>
      <c r="H46" s="10"/>
      <c r="I46" s="11"/>
      <c r="J46" s="1"/>
      <c r="K46" s="1"/>
      <c r="L46" s="1"/>
    </row>
    <row r="47" spans="1:12" ht="25.5" x14ac:dyDescent="0.35">
      <c r="A47" s="102" t="s">
        <v>142</v>
      </c>
      <c r="B47" s="10">
        <v>1</v>
      </c>
      <c r="C47" s="10">
        <v>1</v>
      </c>
      <c r="D47" s="10">
        <f t="shared" ref="D47:D50" si="51">B47*C47</f>
        <v>1</v>
      </c>
      <c r="E47" s="10">
        <v>104</v>
      </c>
      <c r="F47" s="10">
        <f t="shared" ref="F47" si="52">D47*E47</f>
        <v>104</v>
      </c>
      <c r="G47" s="10">
        <f t="shared" ref="G47" si="53">F47*0.05</f>
        <v>5.2</v>
      </c>
      <c r="H47" s="10">
        <f t="shared" ref="H47" si="54">F47*0.1</f>
        <v>10.4</v>
      </c>
      <c r="I47" s="11">
        <f>F47*$L$6+G47*$L$5+H47*$L$7</f>
        <v>6108.1279999999997</v>
      </c>
      <c r="J47" s="1"/>
      <c r="K47" s="1"/>
      <c r="L47" s="1"/>
    </row>
    <row r="48" spans="1:12" x14ac:dyDescent="0.35">
      <c r="A48" s="96" t="s">
        <v>143</v>
      </c>
      <c r="B48" s="10">
        <v>1</v>
      </c>
      <c r="C48" s="10">
        <v>1</v>
      </c>
      <c r="D48" s="10">
        <f t="shared" si="51"/>
        <v>1</v>
      </c>
      <c r="E48" s="10">
        <v>104</v>
      </c>
      <c r="F48" s="10">
        <f t="shared" ref="F48" si="55">D48*E48</f>
        <v>104</v>
      </c>
      <c r="G48" s="10">
        <f t="shared" ref="G48" si="56">F48*0.05</f>
        <v>5.2</v>
      </c>
      <c r="H48" s="10">
        <f t="shared" ref="H48" si="57">F48*0.1</f>
        <v>10.4</v>
      </c>
      <c r="I48" s="11">
        <f>F48*$L$6+G48*$L$5+H48*$L$7</f>
        <v>6108.1279999999997</v>
      </c>
      <c r="J48" s="1"/>
      <c r="K48" s="1"/>
      <c r="L48" s="1"/>
    </row>
    <row r="49" spans="1:12" x14ac:dyDescent="0.35">
      <c r="A49" s="96" t="s">
        <v>130</v>
      </c>
      <c r="B49" s="10" t="s">
        <v>66</v>
      </c>
      <c r="C49" s="10"/>
      <c r="D49" s="10"/>
      <c r="E49" s="10"/>
      <c r="F49" s="10"/>
      <c r="G49" s="10"/>
      <c r="H49" s="10"/>
      <c r="I49" s="11"/>
      <c r="J49" s="1"/>
      <c r="K49" s="1"/>
      <c r="L49" s="1"/>
    </row>
    <row r="50" spans="1:12" x14ac:dyDescent="0.35">
      <c r="A50" s="95" t="s">
        <v>131</v>
      </c>
      <c r="B50" s="10">
        <v>8</v>
      </c>
      <c r="C50" s="10">
        <v>2</v>
      </c>
      <c r="D50" s="10">
        <f t="shared" si="51"/>
        <v>16</v>
      </c>
      <c r="E50" s="10">
        <v>104</v>
      </c>
      <c r="F50" s="10">
        <f>D50*E50</f>
        <v>1664</v>
      </c>
      <c r="G50" s="10">
        <f t="shared" ref="G50" si="58">F50*0.05</f>
        <v>83.2</v>
      </c>
      <c r="H50" s="10">
        <f t="shared" ref="H50" si="59">F50*0.1</f>
        <v>166.4</v>
      </c>
      <c r="I50" s="11">
        <f>F50*$L$6+G50*$L$5+H50*$L$7</f>
        <v>97730.047999999995</v>
      </c>
      <c r="J50" s="1"/>
      <c r="K50" s="1"/>
      <c r="L50" s="1"/>
    </row>
    <row r="51" spans="1:12" ht="15" customHeight="1" x14ac:dyDescent="0.35">
      <c r="A51" s="52" t="s">
        <v>190</v>
      </c>
      <c r="B51" s="126"/>
      <c r="C51" s="126"/>
      <c r="D51" s="126"/>
      <c r="E51" s="126"/>
      <c r="F51" s="137">
        <f>ROUND(SUM(F4:H50), -1)</f>
        <v>4370</v>
      </c>
      <c r="G51" s="137"/>
      <c r="H51" s="137"/>
      <c r="I51" s="90">
        <f>ROUND(SUM(I4:I50), -3)</f>
        <v>223000</v>
      </c>
      <c r="J51" s="1"/>
      <c r="K51" s="1"/>
      <c r="L51" s="1"/>
    </row>
    <row r="52" spans="1:12" ht="9.75" customHeight="1" x14ac:dyDescent="0.35">
      <c r="A52" s="140"/>
      <c r="B52" s="140"/>
      <c r="C52" s="140"/>
      <c r="D52" s="140"/>
      <c r="E52" s="140"/>
      <c r="F52" s="140"/>
      <c r="G52" s="140"/>
      <c r="H52" s="140"/>
      <c r="I52" s="140"/>
      <c r="J52" s="1"/>
      <c r="K52" s="1"/>
      <c r="L52" s="1"/>
    </row>
    <row r="53" spans="1:12" ht="18.75" customHeight="1" x14ac:dyDescent="0.35">
      <c r="A53" s="139" t="s">
        <v>23</v>
      </c>
      <c r="B53" s="139"/>
      <c r="C53" s="139"/>
      <c r="D53" s="139"/>
      <c r="E53" s="139"/>
      <c r="F53" s="139"/>
      <c r="G53" s="139"/>
      <c r="H53" s="139"/>
      <c r="I53" s="139"/>
      <c r="J53" s="1"/>
      <c r="K53" s="1"/>
      <c r="L53" s="1"/>
    </row>
    <row r="54" spans="1:12" ht="43.15" customHeight="1" x14ac:dyDescent="0.35">
      <c r="A54" s="120" t="s">
        <v>211</v>
      </c>
      <c r="B54" s="121"/>
      <c r="C54" s="121"/>
      <c r="D54" s="121"/>
      <c r="E54" s="121"/>
      <c r="F54" s="121"/>
      <c r="G54" s="121"/>
      <c r="H54" s="121"/>
      <c r="I54" s="121"/>
      <c r="J54" s="3"/>
      <c r="K54" s="1"/>
      <c r="L54" s="1"/>
    </row>
    <row r="55" spans="1:12" ht="60.75" customHeight="1" x14ac:dyDescent="0.35">
      <c r="A55" s="138" t="s">
        <v>173</v>
      </c>
      <c r="B55" s="138"/>
      <c r="C55" s="138"/>
      <c r="D55" s="138"/>
      <c r="E55" s="138"/>
      <c r="F55" s="138"/>
      <c r="G55" s="138"/>
      <c r="H55" s="138"/>
      <c r="I55" s="138"/>
      <c r="J55" s="3"/>
      <c r="K55" s="1"/>
      <c r="L55" s="1"/>
    </row>
    <row r="56" spans="1:12" x14ac:dyDescent="0.35">
      <c r="A56" s="133" t="s">
        <v>144</v>
      </c>
      <c r="B56" s="132"/>
      <c r="C56" s="132"/>
      <c r="D56" s="132"/>
      <c r="E56" s="132"/>
      <c r="F56" s="132"/>
      <c r="G56" s="132"/>
      <c r="H56" s="132"/>
      <c r="I56" s="132"/>
      <c r="J56" s="1"/>
      <c r="K56" s="1"/>
      <c r="L56" s="1"/>
    </row>
    <row r="57" spans="1:12" ht="28.15" customHeight="1" x14ac:dyDescent="0.35">
      <c r="A57" s="133" t="s">
        <v>199</v>
      </c>
      <c r="B57" s="133"/>
      <c r="C57" s="133"/>
      <c r="D57" s="133"/>
      <c r="E57" s="133"/>
      <c r="F57" s="133"/>
      <c r="G57" s="133"/>
      <c r="H57" s="133"/>
      <c r="I57" s="133"/>
      <c r="J57" s="3"/>
      <c r="K57" s="1"/>
      <c r="L57" s="1"/>
    </row>
    <row r="58" spans="1:12" ht="27" customHeight="1" x14ac:dyDescent="0.35">
      <c r="A58" s="133" t="s">
        <v>175</v>
      </c>
      <c r="B58" s="132"/>
      <c r="C58" s="132"/>
      <c r="D58" s="132"/>
      <c r="E58" s="132"/>
      <c r="F58" s="132"/>
      <c r="G58" s="132"/>
      <c r="H58" s="132"/>
      <c r="I58" s="132"/>
      <c r="J58" s="3"/>
      <c r="K58" s="1"/>
      <c r="L58" s="1"/>
    </row>
    <row r="59" spans="1:12" x14ac:dyDescent="0.35">
      <c r="A59" s="133" t="s">
        <v>177</v>
      </c>
      <c r="B59" s="132"/>
      <c r="C59" s="132"/>
      <c r="D59" s="132"/>
      <c r="E59" s="132"/>
      <c r="F59" s="132"/>
      <c r="G59" s="132"/>
      <c r="H59" s="132"/>
      <c r="I59" s="132"/>
      <c r="J59" s="1"/>
      <c r="K59" s="1"/>
      <c r="L59" s="1"/>
    </row>
    <row r="60" spans="1:12" ht="31.9" customHeight="1" x14ac:dyDescent="0.35">
      <c r="A60" s="131" t="s">
        <v>200</v>
      </c>
      <c r="B60" s="132"/>
      <c r="C60" s="132"/>
      <c r="D60" s="132"/>
      <c r="E60" s="132"/>
      <c r="F60" s="132"/>
      <c r="G60" s="132"/>
      <c r="H60" s="132"/>
      <c r="I60" s="132"/>
      <c r="J60" s="1"/>
      <c r="K60" s="1"/>
      <c r="L60" s="1"/>
    </row>
    <row r="61" spans="1:12" ht="35.5" customHeight="1" x14ac:dyDescent="0.35">
      <c r="A61" s="119" t="s">
        <v>201</v>
      </c>
      <c r="B61" s="119"/>
      <c r="C61" s="119"/>
      <c r="D61" s="119"/>
      <c r="E61" s="119"/>
      <c r="F61" s="119"/>
      <c r="G61" s="119"/>
      <c r="H61" s="119"/>
      <c r="I61" s="119"/>
      <c r="J61" s="3"/>
      <c r="K61" s="1"/>
      <c r="L61" s="1"/>
    </row>
    <row r="62" spans="1:12" ht="30.65" customHeight="1" x14ac:dyDescent="0.35">
      <c r="A62" s="119" t="s">
        <v>202</v>
      </c>
      <c r="B62" s="119"/>
      <c r="C62" s="119"/>
      <c r="D62" s="119"/>
      <c r="E62" s="119"/>
      <c r="F62" s="119"/>
      <c r="G62" s="119"/>
      <c r="H62" s="119"/>
      <c r="I62" s="119"/>
      <c r="J62" s="1"/>
      <c r="K62" s="1"/>
      <c r="L62" s="1"/>
    </row>
    <row r="63" spans="1:12" ht="15.5" x14ac:dyDescent="0.35">
      <c r="A63" s="119" t="s">
        <v>145</v>
      </c>
      <c r="B63" s="119"/>
      <c r="C63" s="119"/>
      <c r="D63" s="119"/>
      <c r="E63" s="119"/>
      <c r="F63" s="119"/>
      <c r="G63" s="119"/>
      <c r="H63" s="119"/>
      <c r="I63" s="119"/>
      <c r="J63" s="1"/>
      <c r="K63" s="1"/>
      <c r="L63" s="1"/>
    </row>
    <row r="64" spans="1:12" ht="32.5" customHeight="1" x14ac:dyDescent="0.35">
      <c r="A64" s="119" t="s">
        <v>203</v>
      </c>
      <c r="B64" s="119"/>
      <c r="C64" s="119"/>
      <c r="D64" s="119"/>
      <c r="E64" s="119"/>
      <c r="F64" s="119"/>
      <c r="G64" s="119"/>
      <c r="H64" s="119"/>
      <c r="I64" s="119"/>
      <c r="J64" s="1"/>
      <c r="K64" s="1"/>
      <c r="L64" s="1"/>
    </row>
    <row r="65" spans="1:12" ht="15.5" x14ac:dyDescent="0.35">
      <c r="A65" s="119" t="s">
        <v>204</v>
      </c>
      <c r="B65" s="119"/>
      <c r="C65" s="119"/>
      <c r="D65" s="119"/>
      <c r="E65" s="119"/>
      <c r="F65" s="119"/>
      <c r="G65" s="119"/>
      <c r="H65" s="119"/>
      <c r="I65" s="119"/>
      <c r="J65" s="1"/>
      <c r="K65" s="1"/>
      <c r="L65" s="1"/>
    </row>
    <row r="66" spans="1:12" ht="15.5" x14ac:dyDescent="0.35">
      <c r="A66" s="119" t="s">
        <v>205</v>
      </c>
      <c r="B66" s="119"/>
      <c r="C66" s="119"/>
      <c r="D66" s="119"/>
      <c r="E66" s="119"/>
      <c r="F66" s="119"/>
      <c r="G66" s="119"/>
      <c r="H66" s="119"/>
      <c r="I66" s="119"/>
      <c r="J66" s="1"/>
      <c r="K66" s="1"/>
      <c r="L66" s="1"/>
    </row>
    <row r="67" spans="1:12" ht="15.5" x14ac:dyDescent="0.35">
      <c r="A67" s="119" t="s">
        <v>179</v>
      </c>
      <c r="B67" s="119"/>
      <c r="C67" s="119"/>
      <c r="D67" s="119"/>
      <c r="E67" s="119"/>
      <c r="F67" s="119"/>
      <c r="G67" s="119"/>
      <c r="H67" s="119"/>
      <c r="I67" s="119"/>
      <c r="J67" s="3"/>
      <c r="K67" s="1"/>
      <c r="L67" s="1"/>
    </row>
    <row r="68" spans="1:12" ht="15.5" x14ac:dyDescent="0.35">
      <c r="A68" s="119" t="s">
        <v>206</v>
      </c>
      <c r="B68" s="119"/>
      <c r="C68" s="119"/>
      <c r="D68" s="119"/>
      <c r="E68" s="119"/>
      <c r="F68" s="119"/>
      <c r="G68" s="119"/>
      <c r="H68" s="119"/>
      <c r="I68" s="119"/>
      <c r="J68" s="1"/>
      <c r="K68" s="1"/>
      <c r="L68" s="1"/>
    </row>
    <row r="69" spans="1:12" ht="15.5" x14ac:dyDescent="0.35">
      <c r="A69" s="119" t="s">
        <v>183</v>
      </c>
      <c r="B69" s="119"/>
      <c r="C69" s="119"/>
      <c r="D69" s="119"/>
      <c r="E69" s="119"/>
      <c r="F69" s="119"/>
      <c r="G69" s="119"/>
      <c r="H69" s="119"/>
      <c r="I69" s="119"/>
      <c r="J69" s="1"/>
      <c r="K69" s="1"/>
      <c r="L69" s="1"/>
    </row>
    <row r="70" spans="1:12" ht="57.65" customHeight="1" x14ac:dyDescent="0.35">
      <c r="A70" s="119" t="s">
        <v>207</v>
      </c>
      <c r="B70" s="119"/>
      <c r="C70" s="119"/>
      <c r="D70" s="119"/>
      <c r="E70" s="119"/>
      <c r="F70" s="119"/>
      <c r="G70" s="119"/>
      <c r="H70" s="119"/>
      <c r="I70" s="119"/>
      <c r="J70" s="1"/>
      <c r="K70" s="1"/>
      <c r="L70" s="1"/>
    </row>
    <row r="71" spans="1:12" ht="15.5" x14ac:dyDescent="0.35">
      <c r="A71" s="119" t="s">
        <v>187</v>
      </c>
      <c r="B71" s="119"/>
      <c r="C71" s="119"/>
      <c r="D71" s="119"/>
      <c r="E71" s="119"/>
      <c r="F71" s="119"/>
      <c r="G71" s="119"/>
      <c r="H71" s="119"/>
      <c r="I71" s="119"/>
      <c r="J71" s="1"/>
      <c r="K71" s="1"/>
      <c r="L71" s="1"/>
    </row>
    <row r="72" spans="1:12" x14ac:dyDescent="0.35">
      <c r="A72" s="131" t="s">
        <v>189</v>
      </c>
      <c r="B72" s="132"/>
      <c r="C72" s="132"/>
      <c r="D72" s="132"/>
      <c r="E72" s="132"/>
      <c r="F72" s="132"/>
      <c r="G72" s="132"/>
      <c r="H72" s="132"/>
      <c r="I72" s="132"/>
      <c r="J72" s="1"/>
      <c r="K72" s="1"/>
      <c r="L72" s="1"/>
    </row>
    <row r="73" spans="1:12" x14ac:dyDescent="0.35">
      <c r="A73" s="1"/>
      <c r="B73" s="1"/>
      <c r="C73" s="1"/>
      <c r="D73" s="1"/>
      <c r="E73" s="1"/>
      <c r="F73" s="1"/>
      <c r="G73" s="1"/>
      <c r="H73" s="1"/>
      <c r="I73" s="1"/>
      <c r="J73" s="1"/>
      <c r="K73" s="1"/>
      <c r="L73" s="1"/>
    </row>
    <row r="74" spans="1:12" x14ac:dyDescent="0.35">
      <c r="A74" s="1"/>
      <c r="B74" s="1"/>
      <c r="C74" s="1"/>
      <c r="D74" s="1"/>
      <c r="E74" s="1"/>
      <c r="F74" s="1"/>
      <c r="G74" s="1"/>
      <c r="H74" s="1"/>
      <c r="I74" s="1"/>
      <c r="J74" s="1"/>
      <c r="K74" s="1"/>
      <c r="L74" s="1"/>
    </row>
    <row r="75" spans="1:12" x14ac:dyDescent="0.35">
      <c r="A75" s="1"/>
      <c r="B75" s="1"/>
      <c r="C75" s="1"/>
      <c r="D75" s="1"/>
      <c r="E75" s="1"/>
      <c r="F75" s="1"/>
      <c r="G75" s="1"/>
      <c r="H75" s="1"/>
      <c r="I75" s="1"/>
      <c r="J75" s="1"/>
      <c r="K75" s="1"/>
      <c r="L75" s="1"/>
    </row>
    <row r="76" spans="1:12" x14ac:dyDescent="0.35">
      <c r="A76" s="1"/>
      <c r="B76" s="1"/>
      <c r="C76" s="1"/>
      <c r="D76" s="1"/>
      <c r="E76" s="1"/>
      <c r="F76" s="1"/>
      <c r="G76" s="1"/>
      <c r="H76" s="1"/>
      <c r="I76" s="1"/>
      <c r="J76" s="1"/>
      <c r="K76" s="1"/>
      <c r="L76" s="1"/>
    </row>
    <row r="77" spans="1:12" x14ac:dyDescent="0.35">
      <c r="A77" s="1"/>
      <c r="B77" s="1"/>
      <c r="C77" s="1"/>
      <c r="D77" s="1"/>
      <c r="E77" s="1"/>
      <c r="F77" s="1"/>
      <c r="G77" s="1"/>
      <c r="H77" s="1"/>
      <c r="I77" s="1"/>
      <c r="J77" s="1"/>
      <c r="K77" s="1"/>
      <c r="L77" s="1"/>
    </row>
    <row r="78" spans="1:12" x14ac:dyDescent="0.35">
      <c r="A78" s="1"/>
      <c r="B78" s="1"/>
      <c r="C78" s="1"/>
      <c r="D78" s="1"/>
      <c r="E78" s="1"/>
      <c r="F78" s="1"/>
      <c r="G78" s="1"/>
      <c r="H78" s="1"/>
      <c r="I78" s="1"/>
      <c r="J78" s="1"/>
      <c r="K78" s="1"/>
      <c r="L78" s="1"/>
    </row>
    <row r="79" spans="1:12" x14ac:dyDescent="0.35">
      <c r="A79" s="1"/>
      <c r="B79" s="1"/>
      <c r="C79" s="1"/>
      <c r="D79" s="1"/>
      <c r="E79" s="1"/>
      <c r="F79" s="1"/>
      <c r="G79" s="1"/>
      <c r="H79" s="1"/>
      <c r="I79" s="1"/>
      <c r="J79" s="1"/>
      <c r="K79" s="1"/>
      <c r="L79" s="1"/>
    </row>
    <row r="80" spans="1:12" x14ac:dyDescent="0.35">
      <c r="A80" s="1"/>
      <c r="B80" s="1"/>
      <c r="C80" s="1"/>
      <c r="D80" s="1"/>
      <c r="E80" s="1"/>
      <c r="F80" s="1"/>
      <c r="G80" s="1"/>
      <c r="H80" s="1"/>
      <c r="I80" s="1"/>
      <c r="J80" s="1"/>
      <c r="K80" s="1"/>
      <c r="L80" s="1"/>
    </row>
    <row r="81" spans="1:12" x14ac:dyDescent="0.35">
      <c r="A81" s="1"/>
      <c r="B81" s="1"/>
      <c r="C81" s="1"/>
      <c r="D81" s="1"/>
      <c r="E81" s="1"/>
      <c r="F81" s="1"/>
      <c r="G81" s="1"/>
      <c r="H81" s="1"/>
      <c r="I81" s="1"/>
      <c r="J81" s="1"/>
      <c r="K81" s="1"/>
      <c r="L81" s="1"/>
    </row>
    <row r="82" spans="1:12" x14ac:dyDescent="0.35">
      <c r="A82" s="1"/>
      <c r="B82" s="1"/>
      <c r="C82" s="1"/>
      <c r="D82" s="1"/>
      <c r="E82" s="1"/>
      <c r="F82" s="1"/>
      <c r="G82" s="1"/>
      <c r="H82" s="1"/>
      <c r="I82" s="1"/>
      <c r="J82" s="1"/>
      <c r="K82" s="1"/>
      <c r="L82" s="1"/>
    </row>
  </sheetData>
  <mergeCells count="24">
    <mergeCell ref="A68:I68"/>
    <mergeCell ref="A69:I69"/>
    <mergeCell ref="A70:I70"/>
    <mergeCell ref="A71:I71"/>
    <mergeCell ref="A64:I64"/>
    <mergeCell ref="A65:I65"/>
    <mergeCell ref="A66:I66"/>
    <mergeCell ref="A67:I67"/>
    <mergeCell ref="K4:L4"/>
    <mergeCell ref="A72:I72"/>
    <mergeCell ref="B51:E51"/>
    <mergeCell ref="A58:I58"/>
    <mergeCell ref="A59:I59"/>
    <mergeCell ref="A60:I60"/>
    <mergeCell ref="F51:H51"/>
    <mergeCell ref="A54:I54"/>
    <mergeCell ref="A55:I55"/>
    <mergeCell ref="A57:I57"/>
    <mergeCell ref="A56:I56"/>
    <mergeCell ref="A53:I53"/>
    <mergeCell ref="A52:I52"/>
    <mergeCell ref="A61:I61"/>
    <mergeCell ref="A62:I62"/>
    <mergeCell ref="A63:I63"/>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I19"/>
  <sheetViews>
    <sheetView topLeftCell="A4" zoomScaleNormal="100" workbookViewId="0">
      <selection activeCell="I15" sqref="I15"/>
    </sheetView>
  </sheetViews>
  <sheetFormatPr defaultColWidth="22" defaultRowHeight="13" x14ac:dyDescent="0.3"/>
  <cols>
    <col min="1" max="1" width="22" style="17"/>
    <col min="2" max="2" width="17.54296875" style="17" customWidth="1"/>
    <col min="3" max="3" width="17.26953125" style="17" customWidth="1"/>
    <col min="4" max="4" width="22" style="17"/>
    <col min="5" max="5" width="19.81640625" style="17" customWidth="1"/>
    <col min="6" max="7" width="16.81640625" style="17" customWidth="1"/>
    <col min="8" max="8" width="6" style="17" customWidth="1"/>
    <col min="9" max="16384" width="22" style="17"/>
  </cols>
  <sheetData>
    <row r="1" spans="1:9" x14ac:dyDescent="0.3">
      <c r="A1" s="5"/>
      <c r="B1" s="6"/>
      <c r="C1" s="6"/>
    </row>
    <row r="2" spans="1:9" x14ac:dyDescent="0.3">
      <c r="A2" s="144" t="s">
        <v>46</v>
      </c>
      <c r="B2" s="144"/>
      <c r="C2" s="144"/>
      <c r="D2" s="144"/>
      <c r="E2" s="144"/>
      <c r="F2" s="144"/>
      <c r="G2" s="145"/>
      <c r="H2" s="25"/>
    </row>
    <row r="3" spans="1:9" x14ac:dyDescent="0.3">
      <c r="A3" s="21" t="s">
        <v>33</v>
      </c>
      <c r="B3" s="21" t="s">
        <v>34</v>
      </c>
      <c r="C3" s="21" t="s">
        <v>35</v>
      </c>
      <c r="D3" s="21" t="s">
        <v>36</v>
      </c>
      <c r="E3" s="21" t="s">
        <v>37</v>
      </c>
      <c r="F3" s="21" t="s">
        <v>47</v>
      </c>
      <c r="G3" s="21" t="s">
        <v>48</v>
      </c>
      <c r="H3" s="25"/>
    </row>
    <row r="4" spans="1:9" ht="46.5" customHeight="1" x14ac:dyDescent="0.3">
      <c r="A4" s="21" t="s">
        <v>49</v>
      </c>
      <c r="B4" s="21" t="s">
        <v>50</v>
      </c>
      <c r="C4" s="21" t="s">
        <v>51</v>
      </c>
      <c r="D4" s="21" t="s">
        <v>52</v>
      </c>
      <c r="E4" s="21" t="s">
        <v>53</v>
      </c>
      <c r="F4" s="21" t="s">
        <v>148</v>
      </c>
      <c r="G4" s="21" t="s">
        <v>54</v>
      </c>
      <c r="H4" s="25"/>
      <c r="I4" s="114" t="s">
        <v>219</v>
      </c>
    </row>
    <row r="5" spans="1:9" ht="36.75" customHeight="1" x14ac:dyDescent="0.3">
      <c r="A5" s="33" t="s">
        <v>149</v>
      </c>
      <c r="B5" s="34">
        <v>0</v>
      </c>
      <c r="C5" s="35">
        <v>0</v>
      </c>
      <c r="D5" s="22">
        <f>B5*C5</f>
        <v>0</v>
      </c>
      <c r="E5" s="104">
        <v>14000</v>
      </c>
      <c r="F5" s="108">
        <v>8</v>
      </c>
      <c r="G5" s="22">
        <f>F5*E5</f>
        <v>112000</v>
      </c>
      <c r="H5" s="26"/>
      <c r="I5" s="114" t="s">
        <v>214</v>
      </c>
    </row>
    <row r="6" spans="1:9" ht="36.75" customHeight="1" x14ac:dyDescent="0.3">
      <c r="A6" s="20" t="s">
        <v>150</v>
      </c>
      <c r="B6" s="22">
        <v>0</v>
      </c>
      <c r="C6" s="19">
        <v>0</v>
      </c>
      <c r="D6" s="22">
        <f>B6*C6</f>
        <v>0</v>
      </c>
      <c r="E6" s="105">
        <v>10000</v>
      </c>
      <c r="F6" s="19">
        <v>34</v>
      </c>
      <c r="G6" s="22">
        <f>F6*E6</f>
        <v>340000</v>
      </c>
      <c r="H6" s="26"/>
      <c r="I6" s="114" t="s">
        <v>215</v>
      </c>
    </row>
    <row r="7" spans="1:9" ht="36.75" customHeight="1" x14ac:dyDescent="0.3">
      <c r="A7" s="20" t="s">
        <v>151</v>
      </c>
      <c r="B7" s="22">
        <v>0</v>
      </c>
      <c r="C7" s="19">
        <v>0</v>
      </c>
      <c r="D7" s="22">
        <f>B7*C7</f>
        <v>0</v>
      </c>
      <c r="E7" s="105">
        <v>11000</v>
      </c>
      <c r="F7" s="19">
        <v>3</v>
      </c>
      <c r="G7" s="22">
        <f>F7*E7</f>
        <v>33000</v>
      </c>
      <c r="H7" s="27"/>
      <c r="I7" s="114" t="s">
        <v>216</v>
      </c>
    </row>
    <row r="8" spans="1:9" ht="36.75" customHeight="1" x14ac:dyDescent="0.3">
      <c r="A8" s="37" t="s">
        <v>154</v>
      </c>
      <c r="B8" s="34">
        <v>0</v>
      </c>
      <c r="C8" s="87">
        <v>0</v>
      </c>
      <c r="D8" s="34">
        <f>C8*B8</f>
        <v>0</v>
      </c>
      <c r="E8" s="106">
        <v>16000</v>
      </c>
      <c r="F8" s="103">
        <v>5</v>
      </c>
      <c r="G8" s="22">
        <f>F8*E8</f>
        <v>80000</v>
      </c>
      <c r="H8" s="28"/>
      <c r="I8" s="114" t="s">
        <v>217</v>
      </c>
    </row>
    <row r="9" spans="1:9" ht="36.75" customHeight="1" x14ac:dyDescent="0.3">
      <c r="A9" s="36" t="s">
        <v>155</v>
      </c>
      <c r="B9" s="34">
        <v>0</v>
      </c>
      <c r="C9" s="35">
        <v>0</v>
      </c>
      <c r="D9" s="34">
        <f>C9*B9</f>
        <v>0</v>
      </c>
      <c r="E9" s="107">
        <v>3000</v>
      </c>
      <c r="F9" s="35">
        <v>67</v>
      </c>
      <c r="G9" s="34">
        <f>F9*E9</f>
        <v>201000</v>
      </c>
      <c r="I9" s="114" t="s">
        <v>218</v>
      </c>
    </row>
    <row r="10" spans="1:9" ht="46.5" customHeight="1" x14ac:dyDescent="0.3">
      <c r="A10" s="23" t="s">
        <v>158</v>
      </c>
      <c r="B10" s="19"/>
      <c r="C10" s="19"/>
      <c r="D10" s="24">
        <f>ROUND(SUM(D5:D9), -3)</f>
        <v>0</v>
      </c>
      <c r="E10" s="19"/>
      <c r="F10" s="19"/>
      <c r="G10" s="24">
        <f>ROUND(SUM(G5:G9), -3)</f>
        <v>766000</v>
      </c>
      <c r="I10" s="80">
        <f>D10+G10</f>
        <v>766000</v>
      </c>
    </row>
    <row r="11" spans="1:9" ht="11.25" customHeight="1" x14ac:dyDescent="0.3">
      <c r="A11" s="78"/>
      <c r="B11" s="79"/>
      <c r="C11" s="79"/>
      <c r="D11" s="27"/>
      <c r="E11" s="79"/>
      <c r="F11" s="79"/>
      <c r="G11" s="27"/>
    </row>
    <row r="12" spans="1:9" ht="49.9" customHeight="1" x14ac:dyDescent="0.3">
      <c r="A12" s="142" t="s">
        <v>147</v>
      </c>
      <c r="B12" s="143"/>
      <c r="C12" s="143"/>
      <c r="D12" s="143"/>
      <c r="E12" s="143"/>
      <c r="F12" s="143"/>
      <c r="G12" s="143"/>
    </row>
    <row r="13" spans="1:9" ht="16.149999999999999" customHeight="1" x14ac:dyDescent="0.3">
      <c r="A13" s="142" t="s">
        <v>171</v>
      </c>
      <c r="B13" s="143"/>
      <c r="C13" s="143"/>
      <c r="D13" s="143"/>
      <c r="E13" s="143"/>
      <c r="F13" s="143"/>
      <c r="G13" s="143"/>
    </row>
    <row r="14" spans="1:9" ht="22.5" customHeight="1" x14ac:dyDescent="0.3">
      <c r="A14" s="141" t="s">
        <v>172</v>
      </c>
      <c r="B14" s="141"/>
      <c r="C14" s="141"/>
      <c r="D14" s="141"/>
      <c r="E14" s="141"/>
      <c r="F14" s="141"/>
      <c r="G14" s="141"/>
    </row>
    <row r="15" spans="1:9" ht="19.149999999999999" customHeight="1" x14ac:dyDescent="0.3">
      <c r="A15" s="141" t="s">
        <v>153</v>
      </c>
      <c r="B15" s="141"/>
      <c r="C15" s="141"/>
      <c r="D15" s="141"/>
      <c r="E15" s="141"/>
      <c r="F15" s="141"/>
      <c r="G15" s="141"/>
    </row>
    <row r="16" spans="1:9" ht="16.899999999999999" customHeight="1" x14ac:dyDescent="0.3">
      <c r="A16" s="141" t="s">
        <v>156</v>
      </c>
      <c r="B16" s="141"/>
      <c r="C16" s="141"/>
      <c r="D16" s="141"/>
      <c r="E16" s="141"/>
      <c r="F16" s="141"/>
      <c r="G16" s="141"/>
    </row>
    <row r="17" spans="1:7" ht="18.649999999999999" customHeight="1" x14ac:dyDescent="0.3">
      <c r="A17" s="141" t="s">
        <v>208</v>
      </c>
      <c r="B17" s="141"/>
      <c r="C17" s="141"/>
      <c r="D17" s="141"/>
      <c r="E17" s="141"/>
      <c r="F17" s="141"/>
      <c r="G17" s="141"/>
    </row>
    <row r="18" spans="1:7" ht="16.899999999999999" customHeight="1" x14ac:dyDescent="0.3">
      <c r="A18" s="141" t="s">
        <v>157</v>
      </c>
      <c r="B18" s="141"/>
      <c r="C18" s="141"/>
      <c r="D18" s="141"/>
      <c r="E18" s="141"/>
      <c r="F18" s="141"/>
      <c r="G18" s="141"/>
    </row>
    <row r="19" spans="1:7" x14ac:dyDescent="0.3">
      <c r="A19" s="49"/>
      <c r="B19" s="49"/>
      <c r="C19" s="49"/>
      <c r="D19" s="49"/>
      <c r="E19" s="49"/>
      <c r="F19" s="49"/>
      <c r="G19" s="49"/>
    </row>
  </sheetData>
  <mergeCells count="8">
    <mergeCell ref="A18:G18"/>
    <mergeCell ref="A12:G12"/>
    <mergeCell ref="A2:G2"/>
    <mergeCell ref="A13:G13"/>
    <mergeCell ref="A14:G14"/>
    <mergeCell ref="A15:G15"/>
    <mergeCell ref="A16:G16"/>
    <mergeCell ref="A17:G17"/>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7"/>
  <sheetViews>
    <sheetView workbookViewId="0">
      <selection activeCell="A15" sqref="A15:E16"/>
    </sheetView>
  </sheetViews>
  <sheetFormatPr defaultRowHeight="14.5" x14ac:dyDescent="0.35"/>
  <cols>
    <col min="1" max="1" width="22.26953125" bestFit="1" customWidth="1"/>
    <col min="2" max="2" width="11.81640625" customWidth="1"/>
    <col min="3" max="3" width="12.7265625" customWidth="1"/>
    <col min="4" max="4" width="11.453125" customWidth="1"/>
    <col min="5" max="5" width="14.7265625" customWidth="1"/>
  </cols>
  <sheetData>
    <row r="1" spans="1:6" s="17" customFormat="1" ht="15" x14ac:dyDescent="0.3">
      <c r="A1" s="146" t="s">
        <v>6</v>
      </c>
      <c r="B1" s="146"/>
      <c r="C1" s="146"/>
      <c r="D1" s="146"/>
      <c r="E1" s="146"/>
    </row>
    <row r="2" spans="1:6" s="17" customFormat="1" ht="13" x14ac:dyDescent="0.3">
      <c r="A2" s="18" t="s">
        <v>33</v>
      </c>
      <c r="B2" s="18" t="s">
        <v>34</v>
      </c>
      <c r="C2" s="18" t="s">
        <v>35</v>
      </c>
      <c r="D2" s="18" t="s">
        <v>36</v>
      </c>
      <c r="E2" s="18" t="s">
        <v>37</v>
      </c>
    </row>
    <row r="3" spans="1:6" s="17" customFormat="1" ht="104" x14ac:dyDescent="0.3">
      <c r="A3" s="18" t="s">
        <v>38</v>
      </c>
      <c r="B3" s="18" t="s">
        <v>39</v>
      </c>
      <c r="C3" s="18" t="s">
        <v>40</v>
      </c>
      <c r="D3" s="18" t="s">
        <v>41</v>
      </c>
      <c r="E3" s="18" t="s">
        <v>42</v>
      </c>
    </row>
    <row r="4" spans="1:6" s="17" customFormat="1" ht="17.25" customHeight="1" x14ac:dyDescent="0.3">
      <c r="A4" s="99" t="s">
        <v>159</v>
      </c>
      <c r="B4" s="109">
        <v>0</v>
      </c>
      <c r="C4" s="109">
        <v>1</v>
      </c>
      <c r="D4" s="109">
        <v>0</v>
      </c>
      <c r="E4" s="109">
        <f>B4*C4+D4</f>
        <v>0</v>
      </c>
    </row>
    <row r="5" spans="1:6" s="17" customFormat="1" ht="23" x14ac:dyDescent="0.3">
      <c r="A5" s="99" t="s">
        <v>44</v>
      </c>
      <c r="B5" s="109">
        <v>0</v>
      </c>
      <c r="C5" s="109">
        <v>1</v>
      </c>
      <c r="D5" s="109">
        <v>0</v>
      </c>
      <c r="E5" s="109">
        <f t="shared" ref="E5:E12" si="0">B5*C5+D5</f>
        <v>0</v>
      </c>
    </row>
    <row r="6" spans="1:6" s="17" customFormat="1" ht="23" x14ac:dyDescent="0.3">
      <c r="A6" s="99" t="s">
        <v>160</v>
      </c>
      <c r="B6" s="109">
        <v>0</v>
      </c>
      <c r="C6" s="109">
        <v>1</v>
      </c>
      <c r="D6" s="109">
        <v>0</v>
      </c>
      <c r="E6" s="109">
        <f t="shared" si="0"/>
        <v>0</v>
      </c>
    </row>
    <row r="7" spans="1:6" s="17" customFormat="1" ht="23" x14ac:dyDescent="0.3">
      <c r="A7" s="99" t="s">
        <v>161</v>
      </c>
      <c r="B7" s="109">
        <v>0</v>
      </c>
      <c r="C7" s="109">
        <v>1</v>
      </c>
      <c r="D7" s="109">
        <v>0</v>
      </c>
      <c r="E7" s="109">
        <f t="shared" si="0"/>
        <v>0</v>
      </c>
    </row>
    <row r="8" spans="1:6" s="17" customFormat="1" ht="13" x14ac:dyDescent="0.3">
      <c r="A8" s="99" t="s">
        <v>162</v>
      </c>
      <c r="B8" s="109">
        <v>104</v>
      </c>
      <c r="C8" s="109">
        <v>2</v>
      </c>
      <c r="D8" s="109">
        <v>0</v>
      </c>
      <c r="E8" s="109">
        <f t="shared" si="0"/>
        <v>208</v>
      </c>
      <c r="F8" s="3"/>
    </row>
    <row r="9" spans="1:6" s="17" customFormat="1" ht="28.5" customHeight="1" x14ac:dyDescent="0.3">
      <c r="A9" s="99" t="s">
        <v>163</v>
      </c>
      <c r="B9" s="109">
        <v>16</v>
      </c>
      <c r="C9" s="109">
        <v>2</v>
      </c>
      <c r="D9" s="109">
        <v>0</v>
      </c>
      <c r="E9" s="109">
        <f t="shared" si="0"/>
        <v>32</v>
      </c>
    </row>
    <row r="10" spans="1:6" s="17" customFormat="1" ht="28.5" customHeight="1" x14ac:dyDescent="0.3">
      <c r="A10" s="99" t="s">
        <v>43</v>
      </c>
      <c r="B10" s="117">
        <v>117</v>
      </c>
      <c r="C10" s="109">
        <v>1</v>
      </c>
      <c r="D10" s="109">
        <v>0</v>
      </c>
      <c r="E10" s="109">
        <f t="shared" si="0"/>
        <v>117</v>
      </c>
    </row>
    <row r="11" spans="1:6" s="17" customFormat="1" ht="28.5" customHeight="1" x14ac:dyDescent="0.3">
      <c r="A11" s="99" t="s">
        <v>164</v>
      </c>
      <c r="B11" s="109">
        <v>16</v>
      </c>
      <c r="C11" s="109">
        <v>1</v>
      </c>
      <c r="D11" s="109">
        <v>0</v>
      </c>
      <c r="E11" s="109">
        <f t="shared" si="0"/>
        <v>16</v>
      </c>
    </row>
    <row r="12" spans="1:6" s="17" customFormat="1" ht="29.25" customHeight="1" x14ac:dyDescent="0.3">
      <c r="A12" s="99" t="s">
        <v>165</v>
      </c>
      <c r="B12" s="109">
        <v>16</v>
      </c>
      <c r="C12" s="109">
        <v>1</v>
      </c>
      <c r="D12" s="109">
        <v>0</v>
      </c>
      <c r="E12" s="109">
        <f t="shared" si="0"/>
        <v>16</v>
      </c>
    </row>
    <row r="13" spans="1:6" s="17" customFormat="1" ht="13" x14ac:dyDescent="0.3">
      <c r="A13" s="20"/>
      <c r="B13" s="19"/>
      <c r="C13" s="19"/>
      <c r="D13" s="21" t="s">
        <v>45</v>
      </c>
      <c r="E13" s="77">
        <f>SUM(E4:E12)</f>
        <v>389</v>
      </c>
    </row>
    <row r="14" spans="1:6" s="17" customFormat="1" ht="9.75" customHeight="1" x14ac:dyDescent="0.3">
      <c r="A14" s="81"/>
      <c r="B14" s="82"/>
      <c r="C14" s="82"/>
      <c r="D14" s="83"/>
      <c r="E14" s="84"/>
    </row>
    <row r="15" spans="1:6" s="17" customFormat="1" ht="18" customHeight="1" x14ac:dyDescent="0.3">
      <c r="A15" s="147" t="s">
        <v>166</v>
      </c>
      <c r="B15" s="147"/>
      <c r="C15" s="147"/>
      <c r="D15" s="147"/>
      <c r="E15" s="147"/>
    </row>
    <row r="16" spans="1:6" s="17" customFormat="1" ht="70.150000000000006" customHeight="1" x14ac:dyDescent="0.3">
      <c r="A16" s="147"/>
      <c r="B16" s="147"/>
      <c r="C16" s="147"/>
      <c r="D16" s="147"/>
      <c r="E16" s="147"/>
    </row>
    <row r="17" spans="1:5" s="17" customFormat="1" ht="18.649999999999999" customHeight="1" x14ac:dyDescent="0.3">
      <c r="A17" s="110"/>
      <c r="B17" s="110"/>
      <c r="C17" s="110"/>
      <c r="D17" s="110"/>
      <c r="E17" s="110"/>
    </row>
  </sheetData>
  <mergeCells count="2">
    <mergeCell ref="A1:E1"/>
    <mergeCell ref="A15:E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topLeftCell="A3" workbookViewId="0">
      <selection activeCell="E6" sqref="E6"/>
    </sheetView>
  </sheetViews>
  <sheetFormatPr defaultColWidth="17.7265625" defaultRowHeight="31.9" customHeight="1" x14ac:dyDescent="0.35"/>
  <sheetData>
    <row r="1" spans="1:6" s="17" customFormat="1" ht="31.9" customHeight="1" x14ac:dyDescent="0.3">
      <c r="A1" s="146" t="s">
        <v>2</v>
      </c>
      <c r="B1" s="146"/>
      <c r="C1" s="146"/>
      <c r="D1" s="146"/>
      <c r="E1" s="146"/>
      <c r="F1" s="146"/>
    </row>
    <row r="2" spans="1:6" s="17" customFormat="1" ht="31.9" customHeight="1" x14ac:dyDescent="0.3">
      <c r="A2" s="29"/>
      <c r="B2" s="148" t="s">
        <v>55</v>
      </c>
      <c r="C2" s="148"/>
      <c r="D2" s="29" t="s">
        <v>56</v>
      </c>
      <c r="E2" s="148"/>
      <c r="F2" s="148"/>
    </row>
    <row r="3" spans="1:6" s="17" customFormat="1" ht="31.9" customHeight="1" x14ac:dyDescent="0.3">
      <c r="A3" s="29"/>
      <c r="B3" s="30" t="s">
        <v>33</v>
      </c>
      <c r="C3" s="30" t="s">
        <v>34</v>
      </c>
      <c r="D3" s="30" t="s">
        <v>35</v>
      </c>
      <c r="E3" s="30" t="s">
        <v>36</v>
      </c>
      <c r="F3" s="30" t="s">
        <v>37</v>
      </c>
    </row>
    <row r="4" spans="1:6" s="17" customFormat="1" ht="70.900000000000006" customHeight="1" x14ac:dyDescent="0.3">
      <c r="A4" s="30" t="s">
        <v>57</v>
      </c>
      <c r="B4" s="29" t="s">
        <v>58</v>
      </c>
      <c r="C4" s="29" t="s">
        <v>59</v>
      </c>
      <c r="D4" s="29" t="s">
        <v>60</v>
      </c>
      <c r="E4" s="29" t="s">
        <v>61</v>
      </c>
      <c r="F4" s="29" t="s">
        <v>62</v>
      </c>
    </row>
    <row r="5" spans="1:6" s="17" customFormat="1" ht="31.9" customHeight="1" x14ac:dyDescent="0.3">
      <c r="A5" s="18">
        <v>1</v>
      </c>
      <c r="B5" s="19">
        <v>16</v>
      </c>
      <c r="C5" s="19">
        <v>104</v>
      </c>
      <c r="D5" s="19">
        <v>0</v>
      </c>
      <c r="E5" s="19">
        <v>16</v>
      </c>
      <c r="F5" s="19">
        <f>B5+C5+D5-E5</f>
        <v>104</v>
      </c>
    </row>
    <row r="6" spans="1:6" s="17" customFormat="1" ht="31.9" customHeight="1" x14ac:dyDescent="0.3">
      <c r="A6" s="18">
        <v>2</v>
      </c>
      <c r="B6" s="19">
        <v>16</v>
      </c>
      <c r="C6" s="19">
        <v>104</v>
      </c>
      <c r="D6" s="19">
        <v>0</v>
      </c>
      <c r="E6" s="19">
        <v>16</v>
      </c>
      <c r="F6" s="19">
        <f>B6+C6+D6-E6</f>
        <v>104</v>
      </c>
    </row>
    <row r="7" spans="1:6" s="17" customFormat="1" ht="31.9" customHeight="1" x14ac:dyDescent="0.3">
      <c r="A7" s="18">
        <v>3</v>
      </c>
      <c r="B7" s="19">
        <v>16</v>
      </c>
      <c r="C7" s="19">
        <v>104</v>
      </c>
      <c r="D7" s="19">
        <v>0</v>
      </c>
      <c r="E7" s="19">
        <v>16</v>
      </c>
      <c r="F7" s="19">
        <f>B7+C7+D7-E7</f>
        <v>104</v>
      </c>
    </row>
    <row r="8" spans="1:6" s="17" customFormat="1" ht="31.9" customHeight="1" x14ac:dyDescent="0.3">
      <c r="A8" s="18" t="s">
        <v>63</v>
      </c>
      <c r="B8" s="19">
        <f>AVERAGE(B5:B7)</f>
        <v>16</v>
      </c>
      <c r="C8" s="19">
        <f>AVERAGE(C5:C7)</f>
        <v>104</v>
      </c>
      <c r="D8" s="19">
        <v>0</v>
      </c>
      <c r="E8" s="19">
        <f>AVERAGE(E5:E7)</f>
        <v>16</v>
      </c>
      <c r="F8" s="21">
        <f>AVERAGE(F5:F7)</f>
        <v>104</v>
      </c>
    </row>
    <row r="9" spans="1:6" s="17" customFormat="1" ht="44.5" customHeight="1" x14ac:dyDescent="0.3">
      <c r="A9" s="149" t="s">
        <v>209</v>
      </c>
      <c r="B9" s="149"/>
      <c r="C9" s="149"/>
      <c r="D9" s="149"/>
      <c r="E9" s="149"/>
      <c r="F9" s="149"/>
    </row>
  </sheetData>
  <mergeCells count="4">
    <mergeCell ref="A1:F1"/>
    <mergeCell ref="B2:C2"/>
    <mergeCell ref="E2:F2"/>
    <mergeCell ref="A9:F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647799BF397B47822A696CA5B00470" ma:contentTypeVersion="6" ma:contentTypeDescription="Create a new document." ma:contentTypeScope="" ma:versionID="0ceb306ddc9cef45b6b00103a3ec3f35">
  <xsd:schema xmlns:xsd="http://www.w3.org/2001/XMLSchema" xmlns:xs="http://www.w3.org/2001/XMLSchema" xmlns:p="http://schemas.microsoft.com/office/2006/metadata/properties" xmlns:ns2="1891fcec-84c2-4840-9468-b51a784ab0d1" xmlns:ns3="4d6aed1e-57d3-46e3-9aba-f706adbce63b" targetNamespace="http://schemas.microsoft.com/office/2006/metadata/properties" ma:root="true" ma:fieldsID="d8c58acf2a0b8d9b5703eea10f1e9b5c" ns2:_="" ns3:_="">
    <xsd:import namespace="1891fcec-84c2-4840-9468-b51a784ab0d1"/>
    <xsd:import namespace="4d6aed1e-57d3-46e3-9aba-f706adbce6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1fcec-84c2-4840-9468-b51a784ab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6aed1e-57d3-46e3-9aba-f706adbce6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3944CE-9FC4-432C-A398-EF442B681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1fcec-84c2-4840-9468-b51a784ab0d1"/>
    <ds:schemaRef ds:uri="4d6aed1e-57d3-46e3-9aba-f706adbce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3.xml><?xml version="1.0" encoding="utf-8"?>
<ds:datastoreItem xmlns:ds="http://schemas.openxmlformats.org/officeDocument/2006/customXml" ds:itemID="{1788708A-52BB-4D0F-B232-80F9E123F19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Wrigley, William</cp:lastModifiedBy>
  <cp:revision/>
  <dcterms:created xsi:type="dcterms:W3CDTF">2018-07-19T14:57:42Z</dcterms:created>
  <dcterms:modified xsi:type="dcterms:W3CDTF">2022-10-31T13:50:56Z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0x010100A8647799BF397B47822A696CA5B00470</vt:lpwstr>
  </property>
</Properties>
</file>