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B8C7B2B-198A-406E-BC8B-7C92D03CEAD2}" xr6:coauthVersionLast="47" xr6:coauthVersionMax="47" xr10:uidLastSave="{00000000-0000-0000-0000-000000000000}"/>
  <bookViews>
    <workbookView xWindow="-110" yWindow="-110" windowWidth="19420" windowHeight="10420" xr2:uid="{A77AC78C-60E4-4106-85DD-F81F805A1C89}"/>
  </bookViews>
  <sheets>
    <sheet name="Summary" sheetId="6" r:id="rId1"/>
    <sheet name="Table 1" sheetId="3" r:id="rId2"/>
    <sheet name="Table 2" sheetId="4" r:id="rId3"/>
    <sheet name="Capital O&amp;M" sheetId="5" r:id="rId4"/>
    <sheet name="Responses" sheetId="2" r:id="rId5"/>
    <sheet name="Respondents" sheetId="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2" l="1"/>
  <c r="F16" i="2"/>
  <c r="F15" i="2"/>
  <c r="F14" i="2"/>
  <c r="F13" i="2"/>
  <c r="F12" i="2"/>
  <c r="F11" i="2"/>
  <c r="F10" i="2"/>
  <c r="F9" i="2"/>
  <c r="F8" i="2"/>
  <c r="F7" i="2"/>
  <c r="F6" i="2"/>
  <c r="F5" i="2"/>
  <c r="F4" i="2"/>
  <c r="C14" i="2"/>
  <c r="C12" i="2"/>
  <c r="C11" i="2"/>
  <c r="C10" i="2"/>
  <c r="C7" i="2"/>
  <c r="C6" i="2"/>
  <c r="C5" i="2"/>
  <c r="C4" i="2"/>
  <c r="F22" i="4"/>
  <c r="F21" i="4"/>
  <c r="F20" i="4"/>
  <c r="F19" i="4"/>
  <c r="F18" i="4"/>
  <c r="F17" i="4"/>
  <c r="F16" i="4"/>
  <c r="F15" i="4"/>
  <c r="F14" i="4"/>
  <c r="F13" i="4"/>
  <c r="F12" i="4"/>
  <c r="F11" i="4"/>
  <c r="F10" i="4"/>
  <c r="F9" i="4"/>
  <c r="G28" i="3"/>
  <c r="G41" i="3"/>
  <c r="F9" i="3"/>
  <c r="F27" i="3"/>
  <c r="F26" i="3"/>
  <c r="F25" i="3"/>
  <c r="F24" i="3"/>
  <c r="F22" i="3"/>
  <c r="F21" i="3"/>
  <c r="F20" i="3"/>
  <c r="F17" i="3"/>
  <c r="F16" i="3"/>
  <c r="F12" i="3"/>
  <c r="F11" i="3"/>
  <c r="C17" i="2"/>
  <c r="C16" i="2"/>
  <c r="C15" i="2"/>
  <c r="G3" i="3" l="1"/>
  <c r="E21" i="4" l="1"/>
  <c r="E18" i="4"/>
  <c r="E17" i="4"/>
  <c r="E19" i="4"/>
  <c r="E24" i="3"/>
  <c r="G18" i="4" l="1"/>
  <c r="I18" i="4" s="1"/>
  <c r="C10" i="1"/>
  <c r="M3" i="3" s="1"/>
  <c r="D8" i="1"/>
  <c r="D9" i="1" s="1"/>
  <c r="D10" i="1" s="1"/>
  <c r="F36" i="3" l="1"/>
  <c r="F35" i="3"/>
  <c r="H18" i="4"/>
  <c r="P9" i="3"/>
  <c r="P8" i="3"/>
  <c r="P7" i="3"/>
  <c r="O9" i="4" l="1"/>
  <c r="I3" i="4" s="1"/>
  <c r="O8" i="4"/>
  <c r="H3" i="4" s="1"/>
  <c r="O7" i="4"/>
  <c r="G3" i="4" s="1"/>
  <c r="I3" i="3"/>
  <c r="H3" i="3"/>
  <c r="E22" i="4"/>
  <c r="E20" i="4"/>
  <c r="E16" i="4"/>
  <c r="E15" i="4"/>
  <c r="E14" i="4"/>
  <c r="E13" i="4"/>
  <c r="E12" i="4"/>
  <c r="E11" i="4"/>
  <c r="E10" i="4"/>
  <c r="J18" i="4" l="1"/>
  <c r="E9" i="4"/>
  <c r="E36" i="3"/>
  <c r="E35" i="3"/>
  <c r="E27" i="3"/>
  <c r="E26" i="3"/>
  <c r="E25" i="3"/>
  <c r="E22" i="3"/>
  <c r="E21" i="3"/>
  <c r="E20" i="3"/>
  <c r="E17" i="3"/>
  <c r="E16" i="3"/>
  <c r="E12" i="3"/>
  <c r="E11" i="3"/>
  <c r="E9" i="3"/>
  <c r="F10" i="1"/>
  <c r="E10" i="1"/>
  <c r="G7" i="1"/>
  <c r="G35" i="3" l="1"/>
  <c r="G36" i="3"/>
  <c r="H36" i="3" s="1"/>
  <c r="G8" i="1"/>
  <c r="I35" i="3" l="1"/>
  <c r="H35" i="3"/>
  <c r="I36" i="3"/>
  <c r="G9" i="1"/>
  <c r="G10" i="1" s="1"/>
  <c r="B3" i="6" s="1"/>
  <c r="J35" i="3" l="1"/>
  <c r="G40" i="3"/>
  <c r="J36" i="3"/>
  <c r="J40" i="3" s="1"/>
  <c r="G14" i="4"/>
  <c r="G13" i="4"/>
  <c r="G9" i="4"/>
  <c r="G22" i="4" l="1"/>
  <c r="I22" i="4" s="1"/>
  <c r="G27" i="3"/>
  <c r="G20" i="4"/>
  <c r="H20" i="4" s="1"/>
  <c r="G25" i="3"/>
  <c r="G24" i="3"/>
  <c r="G19" i="4"/>
  <c r="G17" i="3"/>
  <c r="G12" i="4"/>
  <c r="H12" i="4" s="1"/>
  <c r="G16" i="4"/>
  <c r="I16" i="4" s="1"/>
  <c r="G21" i="3"/>
  <c r="G26" i="3"/>
  <c r="G21" i="4"/>
  <c r="G10" i="4"/>
  <c r="H10" i="4" s="1"/>
  <c r="G12" i="3"/>
  <c r="G16" i="3"/>
  <c r="G11" i="4"/>
  <c r="I11" i="4" s="1"/>
  <c r="G17" i="4"/>
  <c r="G22" i="3"/>
  <c r="G20" i="3"/>
  <c r="G15" i="4"/>
  <c r="H15" i="4" s="1"/>
  <c r="I14" i="4"/>
  <c r="H14" i="4"/>
  <c r="I13" i="4"/>
  <c r="H13" i="4"/>
  <c r="G11" i="3"/>
  <c r="I9" i="4"/>
  <c r="H9" i="4"/>
  <c r="G9" i="3"/>
  <c r="H22" i="4" l="1"/>
  <c r="J22" i="4" s="1"/>
  <c r="F18" i="2"/>
  <c r="B7" i="6" s="1"/>
  <c r="H11" i="4"/>
  <c r="J11" i="4" s="1"/>
  <c r="I20" i="4"/>
  <c r="J20" i="4" s="1"/>
  <c r="I10" i="4"/>
  <c r="J10" i="4" s="1"/>
  <c r="J9" i="4"/>
  <c r="I12" i="4"/>
  <c r="J12" i="4" s="1"/>
  <c r="I24" i="3"/>
  <c r="H24" i="3"/>
  <c r="H21" i="4"/>
  <c r="I21" i="4"/>
  <c r="I15" i="4"/>
  <c r="J15" i="4" s="1"/>
  <c r="H16" i="4"/>
  <c r="J16" i="4" s="1"/>
  <c r="H17" i="4"/>
  <c r="I17" i="4"/>
  <c r="H19" i="4"/>
  <c r="I19" i="4"/>
  <c r="J14" i="4"/>
  <c r="J13" i="4"/>
  <c r="H27" i="3"/>
  <c r="I27" i="3"/>
  <c r="I20" i="3"/>
  <c r="H20" i="3"/>
  <c r="H11" i="3"/>
  <c r="I11" i="3"/>
  <c r="H16" i="3"/>
  <c r="I16" i="3"/>
  <c r="H17" i="3"/>
  <c r="I17" i="3"/>
  <c r="H12" i="3"/>
  <c r="I12" i="3"/>
  <c r="I26" i="3"/>
  <c r="H26" i="3"/>
  <c r="I21" i="3"/>
  <c r="H21" i="3"/>
  <c r="I22" i="3"/>
  <c r="H22" i="3"/>
  <c r="J22" i="3" s="1"/>
  <c r="H9" i="3"/>
  <c r="I9" i="3"/>
  <c r="H25" i="3"/>
  <c r="I25" i="3"/>
  <c r="J9" i="3" l="1"/>
  <c r="J11" i="3"/>
  <c r="J12" i="3"/>
  <c r="J19" i="4"/>
  <c r="J24" i="3"/>
  <c r="G23" i="4"/>
  <c r="B4" i="6"/>
  <c r="J21" i="4"/>
  <c r="J17" i="4"/>
  <c r="J20" i="3"/>
  <c r="J16" i="3"/>
  <c r="J17" i="3"/>
  <c r="J27" i="3"/>
  <c r="J26" i="3"/>
  <c r="J21" i="3"/>
  <c r="J25" i="3"/>
  <c r="J23" i="4" l="1"/>
  <c r="F19" i="2"/>
  <c r="B2" i="6" s="1"/>
  <c r="J28" i="3"/>
  <c r="J41" i="3" s="1"/>
  <c r="J43" i="3" s="1"/>
  <c r="B5" i="6" s="1"/>
</calcChain>
</file>

<file path=xl/sharedStrings.xml><?xml version="1.0" encoding="utf-8"?>
<sst xmlns="http://schemas.openxmlformats.org/spreadsheetml/2006/main" count="193" uniqueCount="148">
  <si>
    <t>Number of Respondents</t>
  </si>
  <si>
    <t>Respondents That Submit Reports</t>
  </si>
  <si>
    <t>Respondents That Do Not Submit Any Reports</t>
  </si>
  <si>
    <t>(A)</t>
  </si>
  <si>
    <t>(B)</t>
  </si>
  <si>
    <t>(C)</t>
  </si>
  <si>
    <t>(D)</t>
  </si>
  <si>
    <t>(E)</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</si>
  <si>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</si>
  <si>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</si>
  <si>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</si>
  <si>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</si>
  <si>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</si>
  <si>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</si>
  <si>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</si>
  <si>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</si>
  <si>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</si>
  <si>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</si>
  <si>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</si>
  <si>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</si>
  <si>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</si>
  <si>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Initial notification</t>
  </si>
  <si>
    <t>Notification of compliance status</t>
  </si>
  <si>
    <t>Request for extension of compliance</t>
  </si>
  <si>
    <t>Notification of special compliance requirements</t>
  </si>
  <si>
    <t>Additional notification requirements for sources with CMS</t>
  </si>
  <si>
    <t>Notification of adjustments to time periods</t>
  </si>
  <si>
    <t>Notification of changes to information provided</t>
  </si>
  <si>
    <t>Inspection and monitoring plan</t>
  </si>
  <si>
    <t>Initial report on compliance approach</t>
  </si>
  <si>
    <t>Total</t>
  </si>
  <si>
    <t>CMS - Continuous Monitoring System</t>
  </si>
  <si>
    <t>hrs/response:</t>
  </si>
  <si>
    <t>Table 1: Annual Respondent Burden and Cost – NESHAP for Publicly Owned Treatment Works (40 CFR Part 63, Subpart VVV) (Renewal)</t>
  </si>
  <si>
    <t>Source Type</t>
  </si>
  <si>
    <t>No.</t>
  </si>
  <si>
    <t>Existing</t>
  </si>
  <si>
    <t>Labor Rates:</t>
  </si>
  <si>
    <t>New (other sectors)</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</si>
  <si>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</si>
  <si>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</si>
  <si>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</si>
  <si>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</si>
  <si>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</si>
  <si>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</si>
  <si>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</si>
  <si>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</si>
  <si>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</si>
  <si>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</si>
  <si>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</si>
  <si>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</si>
  <si>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</si>
  <si>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</si>
  <si>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</si>
  <si>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</si>
  <si>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</si>
  <si>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1.  Applications</t>
  </si>
  <si>
    <t>N/A</t>
  </si>
  <si>
    <t>2.  Surveys and studies</t>
  </si>
  <si>
    <t>3.  Reporting requirements</t>
  </si>
  <si>
    <t>B.  Required activities</t>
  </si>
  <si>
    <r>
      <t xml:space="preserve">Notification of compliance status </t>
    </r>
    <r>
      <rPr>
        <vertAlign val="superscript"/>
        <sz val="10"/>
        <rFont val="Times New Roman"/>
        <family val="1"/>
      </rPr>
      <t>d</t>
    </r>
  </si>
  <si>
    <t>C.  Create information</t>
  </si>
  <si>
    <t>See 3B</t>
  </si>
  <si>
    <t>D.  Gather existing information</t>
  </si>
  <si>
    <t>E.  Write reports</t>
  </si>
  <si>
    <t>Reporting Subtotal</t>
  </si>
  <si>
    <t>4.  Recordkeeping</t>
  </si>
  <si>
    <t>See 3A</t>
  </si>
  <si>
    <t>B.  Plan activities</t>
  </si>
  <si>
    <t>See 3E</t>
  </si>
  <si>
    <t>C.  Implement activities</t>
  </si>
  <si>
    <t>D.  Develop record system</t>
  </si>
  <si>
    <t>E.  Time to enter information</t>
  </si>
  <si>
    <r>
      <t xml:space="preserve">Records of inspections, defects, and repair delays </t>
    </r>
    <r>
      <rPr>
        <vertAlign val="superscript"/>
        <sz val="10"/>
        <rFont val="Times New Roman"/>
        <family val="1"/>
      </rPr>
      <t>d</t>
    </r>
  </si>
  <si>
    <t>F.  Time to transmit or disclose information</t>
  </si>
  <si>
    <t>G.  Time to train personnel</t>
  </si>
  <si>
    <t>H.  Time for audits</t>
  </si>
  <si>
    <t>Recordkeeping Subtotal</t>
  </si>
  <si>
    <t>N/A - Not Applicable</t>
  </si>
  <si>
    <t>Assumptions:</t>
  </si>
  <si>
    <t>Table 2: Average Annual EPA Burden and Cost – NESHAP for Publicly Owned Treatment Works (40 CFR Part 63, Subpart VVV) (Renewal)</t>
  </si>
  <si>
    <t>EPA
person-hours
per occurrence</t>
  </si>
  <si>
    <t>EPA
person-hours
per respondent
per year (AxB)</t>
  </si>
  <si>
    <t>Technical hours
per year
(CxD)</t>
  </si>
  <si>
    <t>Management
hours per year
(Ex0.05)</t>
  </si>
  <si>
    <t>Report review</t>
  </si>
  <si>
    <r>
      <t xml:space="preserve">Notification of compliance status </t>
    </r>
    <r>
      <rPr>
        <vertAlign val="superscript"/>
        <sz val="10"/>
        <rFont val="Times New Roman"/>
        <family val="1"/>
      </rPr>
      <t>c</t>
    </r>
  </si>
  <si>
    <r>
      <t xml:space="preserve">Inspection and monitoring plan </t>
    </r>
    <r>
      <rPr>
        <vertAlign val="superscript"/>
        <sz val="10"/>
        <rFont val="Times New Roman"/>
        <family val="1"/>
      </rPr>
      <t>c</t>
    </r>
  </si>
  <si>
    <t>30-day notification of excess emissions</t>
  </si>
  <si>
    <t>Labor Type</t>
  </si>
  <si>
    <t>Hourly Mean Wage</t>
  </si>
  <si>
    <t>With  Fringe &amp; Overhead</t>
  </si>
  <si>
    <t>(GS- 12, step 1) - Tech.</t>
  </si>
  <si>
    <t>(GS- 13, step 5) - Mgmt.</t>
  </si>
  <si>
    <t>(GS-6, step 3) - Cler.</t>
  </si>
  <si>
    <t>A.  Familiarization with regulatory requirements</t>
  </si>
  <si>
    <r>
      <t>TOTAL LABOR BURDEN AND COSTS  (rounded)</t>
    </r>
    <r>
      <rPr>
        <b/>
        <vertAlign val="superscript"/>
        <sz val="10"/>
        <rFont val="Times New Roman"/>
        <family val="1"/>
      </rPr>
      <t>f</t>
    </r>
  </si>
  <si>
    <r>
      <t>Total Compensation ($/hr)</t>
    </r>
    <r>
      <rPr>
        <sz val="10"/>
        <rFont val="Times New Roman"/>
        <family val="1"/>
      </rPr>
      <t xml:space="preserve"> </t>
    </r>
  </si>
  <si>
    <r>
      <t xml:space="preserve">A.  Familiarization with regulatory requirements </t>
    </r>
    <r>
      <rPr>
        <vertAlign val="superscript"/>
        <sz val="10"/>
        <rFont val="Times New Roman"/>
        <family val="1"/>
      </rPr>
      <t>c</t>
    </r>
  </si>
  <si>
    <r>
      <t xml:space="preserve">Additional notification requirements for source with CMS </t>
    </r>
    <r>
      <rPr>
        <vertAlign val="superscript"/>
        <sz val="10"/>
        <rFont val="Times New Roman"/>
        <family val="1"/>
      </rPr>
      <t>d</t>
    </r>
  </si>
  <si>
    <r>
      <t xml:space="preserve">30-day notification of excess emissions </t>
    </r>
    <r>
      <rPr>
        <vertAlign val="superscript"/>
        <sz val="10"/>
        <rFont val="Times New Roman"/>
        <family val="1"/>
      </rPr>
      <t>d</t>
    </r>
  </si>
  <si>
    <r>
      <t xml:space="preserve">Inspection and monitoring plan </t>
    </r>
    <r>
      <rPr>
        <vertAlign val="superscript"/>
        <sz val="10"/>
        <rFont val="Times New Roman"/>
        <family val="1"/>
      </rPr>
      <t>d</t>
    </r>
  </si>
  <si>
    <r>
      <t xml:space="preserve">Annual report </t>
    </r>
    <r>
      <rPr>
        <vertAlign val="superscript"/>
        <sz val="10"/>
        <rFont val="Times New Roman"/>
        <family val="1"/>
      </rPr>
      <t>d</t>
    </r>
  </si>
  <si>
    <r>
      <t xml:space="preserve">Annual excess emissions report </t>
    </r>
    <r>
      <rPr>
        <vertAlign val="superscript"/>
        <sz val="10"/>
        <rFont val="Times New Roman"/>
        <family val="1"/>
      </rPr>
      <t>d</t>
    </r>
  </si>
  <si>
    <r>
      <t xml:space="preserve">Initial report on compliance approach </t>
    </r>
    <r>
      <rPr>
        <vertAlign val="superscript"/>
        <sz val="10"/>
        <rFont val="Times New Roman"/>
        <family val="1"/>
      </rPr>
      <t>d, e</t>
    </r>
  </si>
  <si>
    <r>
      <t xml:space="preserve">Records of annual inspections </t>
    </r>
    <r>
      <rPr>
        <vertAlign val="superscript"/>
        <sz val="10"/>
        <rFont val="Times New Roman"/>
        <family val="1"/>
      </rPr>
      <t>d</t>
    </r>
  </si>
  <si>
    <r>
      <t>GRAND TOTAL (rounded)</t>
    </r>
    <r>
      <rPr>
        <b/>
        <vertAlign val="superscript"/>
        <sz val="10"/>
        <rFont val="Times New Roman"/>
        <family val="1"/>
      </rPr>
      <t>f</t>
    </r>
  </si>
  <si>
    <t>Annual report</t>
  </si>
  <si>
    <t>Annual excess emissions report</t>
  </si>
  <si>
    <r>
      <t xml:space="preserve">Annual report </t>
    </r>
    <r>
      <rPr>
        <vertAlign val="superscript"/>
        <sz val="10"/>
        <rFont val="Times New Roman"/>
        <family val="1"/>
      </rPr>
      <t>c</t>
    </r>
  </si>
  <si>
    <r>
      <t>Annual excess emissions report</t>
    </r>
    <r>
      <rPr>
        <vertAlign val="superscript"/>
        <sz val="10"/>
        <rFont val="Times New Roman"/>
        <family val="1"/>
      </rPr>
      <t xml:space="preserve"> c</t>
    </r>
  </si>
  <si>
    <r>
      <t xml:space="preserve">Initial report on compliance approach </t>
    </r>
    <r>
      <rPr>
        <vertAlign val="superscript"/>
        <sz val="10"/>
        <rFont val="Times New Roman"/>
        <family val="1"/>
      </rPr>
      <t>c</t>
    </r>
  </si>
  <si>
    <r>
      <rPr>
        <vertAlign val="superscript"/>
        <sz val="10"/>
        <color theme="1"/>
        <rFont val="Times New Roman"/>
        <family val="1"/>
      </rPr>
      <t>d</t>
    </r>
    <r>
      <rPr>
        <sz val="10"/>
        <color theme="1"/>
        <rFont val="Times New Roman"/>
        <family val="1"/>
      </rPr>
      <t xml:space="preserve">  Totals have been rounded to three significant digits. Figures may not add exactly due to rounding. </t>
    </r>
  </si>
  <si>
    <r>
      <rPr>
        <vertAlign val="superscript"/>
        <sz val="10"/>
        <rFont val="Times New Roman"/>
        <family val="1"/>
      </rPr>
      <t xml:space="preserve">f </t>
    </r>
    <r>
      <rPr>
        <sz val="10"/>
        <rFont val="Times New Roman"/>
        <family val="1"/>
      </rPr>
      <t xml:space="preserve"> Totals have been rounded to three significant digits. Figures may not add exactly due to rounding. </t>
    </r>
  </si>
  <si>
    <r>
      <rPr>
        <vertAlign val="superscript"/>
        <sz val="10"/>
        <rFont val="Times New Roman"/>
        <family val="1"/>
      </rPr>
      <t>e</t>
    </r>
    <r>
      <rPr>
        <sz val="10"/>
        <rFont val="Times New Roman"/>
        <family val="1"/>
      </rPr>
      <t xml:space="preserve">  The NESHAP specifies that existing facilities are subject to the initial report; however, all existing facilities previously submitted the required information, so none will submit an initial report.</t>
    </r>
  </si>
  <si>
    <r>
      <rPr>
        <vertAlign val="superscript"/>
        <sz val="10"/>
        <rFont val="Times New Roman"/>
        <family val="1"/>
      </rPr>
      <t>c</t>
    </r>
    <r>
      <rPr>
        <sz val="10"/>
        <rFont val="Times New Roman"/>
        <family val="1"/>
      </rPr>
      <t xml:space="preserve">  This burden represents the time existing respondents spend familiarizing themselves with the regulatory requirements.</t>
    </r>
  </si>
  <si>
    <r>
      <t xml:space="preserve">Initial notification </t>
    </r>
    <r>
      <rPr>
        <vertAlign val="superscript"/>
        <sz val="10"/>
        <rFont val="Times New Roman"/>
        <family val="1"/>
      </rPr>
      <t>d</t>
    </r>
  </si>
  <si>
    <r>
      <t xml:space="preserve">TOTAL </t>
    </r>
    <r>
      <rPr>
        <b/>
        <vertAlign val="superscript"/>
        <sz val="10"/>
        <rFont val="Times New Roman"/>
        <family val="1"/>
      </rPr>
      <t>d</t>
    </r>
  </si>
  <si>
    <r>
      <t>TOTAL CAPITAL AND O&amp;M COSTS (rounded)</t>
    </r>
    <r>
      <rPr>
        <b/>
        <vertAlign val="superscript"/>
        <sz val="10"/>
        <rFont val="Times New Roman"/>
        <family val="1"/>
      </rPr>
      <t>f</t>
    </r>
  </si>
  <si>
    <t>Capital/Startup vs. Operation and Maintenance (O&amp;M) Costs</t>
  </si>
  <si>
    <t>Assumes the new/reconstructed source to demonstrate compliance using the HAP fraction emitted standard, utilizing a combination of pretreatment and wastewater treatment plant modifications to achieve this performance standard. This compliance option does not require performance testing or a CMS.</t>
  </si>
  <si>
    <r>
      <rPr>
        <vertAlign val="superscript"/>
        <sz val="10"/>
        <rFont val="Times New Roman"/>
        <family val="1"/>
      </rPr>
      <t>d</t>
    </r>
    <r>
      <rPr>
        <sz val="10"/>
        <rFont val="Times New Roman"/>
        <family val="1"/>
      </rPr>
      <t xml:space="preserve">  New sources must install covers and controls, or comply with the HAP fraction emitted standard. Assumes one new/reconstructed source will demonstrate compliance using the HAP fraction emitted standard over the next three years, utilizing a combination of pretreatment and wastewater treatment plant modifications to achieve this performance standard. This compliance option does not require performance testing or a CMS, but does require initial notifications, monitoring, recordkeeping and reporting.  </t>
    </r>
  </si>
  <si>
    <r>
      <rPr>
        <vertAlign val="superscript"/>
        <sz val="10"/>
        <rFont val="Times New Roman"/>
        <family val="1"/>
      </rPr>
      <t>c</t>
    </r>
    <r>
      <rPr>
        <sz val="10"/>
        <rFont val="Times New Roman"/>
        <family val="1"/>
      </rPr>
      <t xml:space="preserve">  Existing sources have no notification and reporting activities under this NESHAP and demonstrate compliance with the rule by operating treatment and control devices that meet all requirements specified in the appropriate industrial NESHAP(s). New sources are subject to rule emission limits, control requirements, and related performance testing, plan development, and reporting activities.  There is one new source expected to be subject to these requirements over the three-year period of this ICR. </t>
    </r>
  </si>
  <si>
    <r>
      <t xml:space="preserve">Agency Rates
</t>
    </r>
    <r>
      <rPr>
        <sz val="10"/>
        <rFont val="Times New Roman"/>
        <family val="1"/>
      </rPr>
      <t>Source: Office of Personnel Management (OPM), 2022 General Schedule</t>
    </r>
  </si>
  <si>
    <r>
      <t xml:space="preserve">Notification of special compliance requirements </t>
    </r>
    <r>
      <rPr>
        <vertAlign val="superscript"/>
        <sz val="10"/>
        <rFont val="Times New Roman"/>
        <family val="1"/>
      </rPr>
      <t>c</t>
    </r>
  </si>
  <si>
    <r>
      <t xml:space="preserve">Additional notification requirements for sources with CMS </t>
    </r>
    <r>
      <rPr>
        <vertAlign val="superscript"/>
        <sz val="10"/>
        <rFont val="Times New Roman"/>
        <family val="1"/>
      </rPr>
      <t>c</t>
    </r>
  </si>
  <si>
    <r>
      <t>Notification of adjustments to time periods</t>
    </r>
    <r>
      <rPr>
        <vertAlign val="superscript"/>
        <sz val="10"/>
        <rFont val="Times New Roman"/>
        <family val="1"/>
      </rPr>
      <t xml:space="preserve"> c</t>
    </r>
  </si>
  <si>
    <t>ICR Summary Information</t>
  </si>
  <si>
    <t>Hours per Response</t>
  </si>
  <si>
    <t>Total Estimated Burden Hours</t>
  </si>
  <si>
    <t>Total Estimated Costs</t>
  </si>
  <si>
    <t>Annualized Capital O&amp;M</t>
  </si>
  <si>
    <t>Form Number</t>
  </si>
  <si>
    <r>
      <rPr>
        <vertAlign val="superscript"/>
        <sz val="10"/>
        <rFont val="Times New Roman"/>
        <family val="1"/>
      </rPr>
      <t>b</t>
    </r>
    <r>
      <rPr>
        <sz val="10"/>
        <rFont val="Times New Roman"/>
        <family val="1"/>
      </rPr>
      <t xml:space="preserve">  This ICR uses the following labor rates for publicly owned facilities: $52.37 (technical), $70.56 (managerial), and $28.34 (clerical).  These rates are from the Office of Personnel Management (OPM), 2022 General Schedule, which excludes locality rates of pay.  The rates have been increased by 60 percent to account for the benefit packages available to government employees.</t>
    </r>
  </si>
  <si>
    <r>
      <rPr>
        <vertAlign val="superscript"/>
        <sz val="10"/>
        <rFont val="Times New Roman"/>
        <family val="1"/>
      </rPr>
      <t>b</t>
    </r>
    <r>
      <rPr>
        <sz val="10"/>
        <rFont val="Times New Roman"/>
        <family val="1"/>
      </rPr>
      <t xml:space="preserve">  This ICR uses the following labor rates: $52.37 (technical), $70.56 (managerial), and $28.34 (clerical).  These rates are from the Office of Personnel Management (OPM), 2022 General Schedule, which excludes locality rates of pay.  The rates have been increased by 60 percent to account for the benefit packages available to government employees.</t>
    </r>
  </si>
  <si>
    <t>EPA expects the new/reconstructed source to demonstrate compliance using the HAP fraction emitted standard, utilizing a combination of pretreatment and wastewater treatment plant modifications to achieve this performance standard. No new control or monitoring equipment (CMS) is expected. The only type of industry costs associated with the information collection activity in the regulations are labor costs. There are no capital/startup or operation and maintenance costs.</t>
  </si>
  <si>
    <r>
      <t xml:space="preserve">Notification of performance test </t>
    </r>
    <r>
      <rPr>
        <vertAlign val="superscript"/>
        <sz val="10"/>
        <rFont val="Times New Roman"/>
        <family val="1"/>
      </rPr>
      <t>d</t>
    </r>
  </si>
  <si>
    <r>
      <t xml:space="preserve">Performance test report </t>
    </r>
    <r>
      <rPr>
        <vertAlign val="superscript"/>
        <sz val="10"/>
        <rFont val="Times New Roman"/>
        <family val="1"/>
      </rPr>
      <t>d</t>
    </r>
  </si>
  <si>
    <r>
      <t xml:space="preserve">Performance test </t>
    </r>
    <r>
      <rPr>
        <vertAlign val="superscript"/>
        <sz val="10"/>
        <rFont val="Times New Roman"/>
        <family val="1"/>
      </rPr>
      <t>c</t>
    </r>
  </si>
  <si>
    <r>
      <t xml:space="preserve">Repeat performance test </t>
    </r>
    <r>
      <rPr>
        <vertAlign val="superscript"/>
        <sz val="10"/>
        <rFont val="Times New Roman"/>
        <family val="1"/>
      </rPr>
      <t>c</t>
    </r>
  </si>
  <si>
    <r>
      <t xml:space="preserve">Notification of performance test </t>
    </r>
    <r>
      <rPr>
        <vertAlign val="superscript"/>
        <sz val="10"/>
        <rFont val="Times New Roman"/>
        <family val="1"/>
      </rPr>
      <t>c</t>
    </r>
  </si>
  <si>
    <r>
      <t xml:space="preserve">Performance test report </t>
    </r>
    <r>
      <rPr>
        <vertAlign val="superscript"/>
        <sz val="10"/>
        <rFont val="Times New Roman"/>
        <family val="1"/>
      </rPr>
      <t>c</t>
    </r>
  </si>
  <si>
    <t>Notification of performance test</t>
  </si>
  <si>
    <t>Performance test report</t>
  </si>
  <si>
    <r>
      <rPr>
        <vertAlign val="superscript"/>
        <sz val="10"/>
        <rFont val="Times New Roman"/>
        <family val="1"/>
      </rPr>
      <t>a</t>
    </r>
    <r>
      <rPr>
        <sz val="10"/>
        <rFont val="Times New Roman"/>
        <family val="1"/>
      </rPr>
      <t xml:space="preserve">  EPA estimates approximately 13 existing sources and one new/reconstructed source will be subject to the standard over the three-year period of this ICR. </t>
    </r>
  </si>
  <si>
    <r>
      <rPr>
        <vertAlign val="superscript"/>
        <sz val="10"/>
        <rFont val="Times New Roman"/>
        <family val="1"/>
      </rPr>
      <t xml:space="preserve">a </t>
    </r>
    <r>
      <rPr>
        <sz val="10"/>
        <rFont val="Times New Roman"/>
        <family val="1"/>
      </rPr>
      <t xml:space="preserve"> EPA estimates approximately 13 existing sources and one new/reconstructed source will be subject to the standard over the three-year period of this ICR.</t>
    </r>
  </si>
  <si>
    <t>5900-603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</si>
</sst>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quot;$&quot;#,##0.00"/>
    <numFmt numFmtId="165" formatCode="#,##0.0"/>
    <numFmt numFmtId="166" formatCode="General_)"/>
    <numFmt numFmtId="167" formatCode="0.0"/>
    <numFmt numFmtId="168" formatCode="&quot;$&quot;#,##0"/>
    <numFmt numFmtId="169" formatCode="#,##0.0_);\(#,##0.0\)"/>
  </numFmts>
  <fonts count="28" x14ac:knownFonts="1">
    <font>
      <sz val="11"/>
      <color theme="1"/>
      <name val="Calibri"/>
      <family val="2"/>
      <scheme val="minor"/>
    </font>
    <font>
      <sz val="11"/>
      <color rgb="FFFF0000"/>
      <name val="Calibri"/>
      <family val="2"/>
      <scheme val="minor"/>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10"/>
      <name val="Times New Roman"/>
      <family val="1"/>
    </font>
    <font>
      <vertAlign val="superscript"/>
      <sz val="10"/>
      <color theme="1"/>
      <name val="Times New Roman"/>
      <family val="1"/>
    </font>
    <font>
      <sz val="10"/>
      <color theme="1"/>
      <name val="Times New Roman"/>
      <family val="1"/>
    </font>
    <font>
      <sz val="9"/>
      <color theme="1"/>
      <name val="Times New Roman"/>
      <family val="1"/>
    </font>
    <font>
      <sz val="9"/>
      <name val="Times New Roman"/>
      <family val="1"/>
    </font>
    <font>
      <b/>
      <i/>
      <sz val="10"/>
      <name val="Times New Roman"/>
      <family val="1"/>
    </font>
    <font>
      <i/>
      <sz val="10"/>
      <color theme="1"/>
      <name val="Times New Roman"/>
      <family val="1"/>
    </font>
    <font>
      <sz val="10"/>
      <color rgb="FFFF0000"/>
      <name val="Arial"/>
      <family val="2"/>
    </font>
    <font>
      <sz val="10"/>
      <color rgb="FFFF0000"/>
      <name val="Times New Roman"/>
      <family val="1"/>
    </font>
    <font>
      <b/>
      <sz val="12"/>
      <name val="Times New Roman"/>
      <family val="1"/>
    </font>
    <font>
      <b/>
      <sz val="10"/>
      <name val="Times New Roman"/>
      <family val="1"/>
    </font>
    <font>
      <b/>
      <vertAlign val="superscript"/>
      <sz val="10"/>
      <name val="Times New Roman"/>
      <family val="1"/>
    </font>
    <font>
      <vertAlign val="superscript"/>
      <sz val="10"/>
      <name val="Times New Roman"/>
      <family val="1"/>
    </font>
    <font>
      <sz val="11"/>
      <name val="Calibri"/>
      <family val="2"/>
      <scheme val="minor"/>
    </font>
    <font>
      <b/>
      <i/>
      <sz val="10"/>
      <color rgb="FFFF0000"/>
      <name val="Times New Roman"/>
      <family val="1"/>
    </font>
    <font>
      <i/>
      <sz val="10"/>
      <name val="Arial"/>
      <family val="2"/>
    </font>
    <font>
      <sz val="8"/>
      <name val="Helv"/>
    </font>
    <font>
      <sz val="10"/>
      <name val="Arial"/>
      <family val="2"/>
    </font>
    <font>
      <sz val="8"/>
      <name val="Courier"/>
      <family val="3"/>
    </font>
    <font>
      <b/>
      <u/>
      <sz val="10"/>
      <name val="Times New Roman"/>
      <family val="1"/>
    </font>
    <font>
      <b/>
      <sz val="11"/>
      <color theme="1"/>
      <name val="Times New Roman"/>
      <family val="1"/>
    </font>
    <font>
      <sz val="11"/>
      <name val="Times New Roman"/>
      <family val="1"/>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xf numFmtId="166" fontId="22" fillId="0" borderId="0"/>
    <xf numFmtId="0" fontId="23" fillId="0" borderId="0"/>
    <xf numFmtId="0" fontId="24" fillId="0" borderId="0"/>
  </cellStyleXfs>
  <cellXfs count="129">
    <xf numFmtId="0" fontId="0" fillId="0" borderId="0" xfId="0"/>
    <xf numFmtId="0" fontId="2" fillId="0" borderId="0" xfId="1"/>
    <xf numFmtId="0" fontId="3" fillId="0" borderId="4" xfId="1" applyFont="1" applyBorder="1" applyAlignment="1">
      <alignment vertical="top" wrapText="1"/>
    </xf>
    <xf numFmtId="0" fontId="4" fillId="0" borderId="5" xfId="1" applyFont="1" applyBorder="1" applyAlignment="1">
      <alignment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6" fillId="0" borderId="5" xfId="1" applyFont="1" applyBorder="1" applyAlignment="1">
      <alignment horizontal="center" vertical="top" wrapText="1"/>
    </xf>
    <xf numFmtId="3" fontId="6" fillId="0" borderId="5" xfId="1" applyNumberFormat="1" applyFont="1" applyBorder="1" applyAlignment="1">
      <alignment horizontal="center" vertical="top" wrapText="1"/>
    </xf>
    <xf numFmtId="1" fontId="6" fillId="0" borderId="5" xfId="1" applyNumberFormat="1" applyFont="1" applyBorder="1" applyAlignment="1">
      <alignment horizontal="center" vertical="top" wrapText="1"/>
    </xf>
    <xf numFmtId="0" fontId="3" fillId="0" borderId="0" xfId="1" applyFont="1" applyAlignment="1">
      <alignment horizontal="center" vertical="top" wrapText="1"/>
    </xf>
    <xf numFmtId="0" fontId="9" fillId="0" borderId="5" xfId="1" applyFont="1" applyBorder="1" applyAlignment="1">
      <alignment horizontal="center" vertical="top" wrapText="1"/>
    </xf>
    <xf numFmtId="0" fontId="10" fillId="0" borderId="5" xfId="1" applyFont="1" applyBorder="1" applyAlignment="1">
      <alignment horizontal="center" vertical="top" wrapText="1"/>
    </xf>
    <xf numFmtId="0" fontId="9" fillId="0" borderId="0" xfId="1" applyFont="1" applyAlignment="1">
      <alignment horizontal="center" vertical="top" wrapText="1"/>
    </xf>
    <xf numFmtId="0" fontId="11" fillId="0" borderId="0" xfId="0" applyFont="1" applyAlignment="1">
      <alignment horizontal="left"/>
    </xf>
    <xf numFmtId="0" fontId="6" fillId="0" borderId="5" xfId="0" applyFont="1" applyBorder="1" applyAlignment="1">
      <alignment horizontal="left" vertical="top" wrapText="1" indent="1"/>
    </xf>
    <xf numFmtId="3" fontId="6" fillId="0" borderId="5" xfId="0" applyNumberFormat="1" applyFont="1" applyBorder="1" applyAlignment="1">
      <alignment horizontal="center" vertical="top" wrapText="1"/>
    </xf>
    <xf numFmtId="0" fontId="6" fillId="0" borderId="5" xfId="0" applyFont="1" applyBorder="1" applyAlignment="1">
      <alignment horizontal="center" vertical="top" wrapText="1"/>
    </xf>
    <xf numFmtId="0" fontId="10" fillId="0" borderId="5" xfId="1" applyFont="1" applyBorder="1" applyAlignment="1">
      <alignment vertical="top" wrapText="1"/>
    </xf>
    <xf numFmtId="0" fontId="6" fillId="0" borderId="0" xfId="0" quotePrefix="1" applyFont="1"/>
    <xf numFmtId="0" fontId="6" fillId="0" borderId="0" xfId="0" applyFont="1" applyAlignment="1">
      <alignment horizontal="left" vertical="top" wrapText="1"/>
    </xf>
    <xf numFmtId="0" fontId="12" fillId="0" borderId="0" xfId="1" applyFont="1" applyAlignment="1">
      <alignment horizontal="right"/>
    </xf>
    <xf numFmtId="0" fontId="13" fillId="0" borderId="0" xfId="1" applyFont="1"/>
    <xf numFmtId="0" fontId="14" fillId="0" borderId="0" xfId="0" quotePrefix="1" applyFont="1"/>
    <xf numFmtId="0" fontId="6" fillId="0" borderId="0" xfId="0" applyFont="1"/>
    <xf numFmtId="0" fontId="15" fillId="0" borderId="0" xfId="0" applyFont="1"/>
    <xf numFmtId="4" fontId="6" fillId="0" borderId="0" xfId="0" applyNumberFormat="1" applyFont="1"/>
    <xf numFmtId="0" fontId="16" fillId="2" borderId="5" xfId="0" applyFont="1" applyFill="1" applyBorder="1"/>
    <xf numFmtId="0" fontId="6" fillId="0" borderId="5" xfId="0" applyFont="1" applyBorder="1"/>
    <xf numFmtId="0" fontId="14" fillId="0" borderId="0" xfId="0" applyFont="1"/>
    <xf numFmtId="0" fontId="6" fillId="0" borderId="0" xfId="0" applyFont="1" applyAlignment="1">
      <alignment horizontal="right" vertical="top"/>
    </xf>
    <xf numFmtId="0" fontId="16" fillId="0" borderId="5" xfId="0" applyFont="1" applyBorder="1" applyAlignment="1">
      <alignment horizontal="center"/>
    </xf>
    <xf numFmtId="4" fontId="16" fillId="0" borderId="5" xfId="0" applyNumberFormat="1" applyFont="1" applyBorder="1" applyAlignment="1">
      <alignment horizontal="center"/>
    </xf>
    <xf numFmtId="0" fontId="6" fillId="0" borderId="0" xfId="0" applyFont="1" applyAlignment="1">
      <alignment wrapText="1"/>
    </xf>
    <xf numFmtId="0" fontId="16" fillId="0" borderId="5" xfId="0" applyFont="1" applyBorder="1" applyAlignment="1">
      <alignment horizontal="center" wrapText="1"/>
    </xf>
    <xf numFmtId="4" fontId="16" fillId="0" borderId="5" xfId="0" applyNumberFormat="1" applyFont="1" applyBorder="1" applyAlignment="1">
      <alignment horizontal="center" wrapText="1"/>
    </xf>
    <xf numFmtId="0" fontId="6" fillId="0" borderId="5" xfId="0" applyFont="1" applyBorder="1" applyAlignment="1">
      <alignment vertical="top" wrapText="1"/>
    </xf>
    <xf numFmtId="4" fontId="6" fillId="0" borderId="5" xfId="0" applyNumberFormat="1" applyFont="1" applyBorder="1" applyAlignment="1">
      <alignment horizontal="right" vertical="top" wrapText="1"/>
    </xf>
    <xf numFmtId="165" fontId="6" fillId="0" borderId="5" xfId="0" applyNumberFormat="1" applyFont="1" applyBorder="1" applyAlignment="1">
      <alignment horizontal="center" vertical="top" wrapText="1"/>
    </xf>
    <xf numFmtId="0" fontId="6" fillId="0" borderId="5" xfId="0" applyFont="1" applyBorder="1" applyAlignment="1">
      <alignment horizontal="left" vertical="top" wrapText="1" indent="3"/>
    </xf>
    <xf numFmtId="0" fontId="6" fillId="0" borderId="3" xfId="0" applyFont="1" applyBorder="1" applyAlignment="1">
      <alignment horizontal="center" vertical="top" wrapText="1"/>
    </xf>
    <xf numFmtId="1" fontId="6" fillId="0" borderId="5" xfId="0" applyNumberFormat="1" applyFont="1" applyBorder="1" applyAlignment="1">
      <alignment horizontal="center" vertical="top" wrapText="1"/>
    </xf>
    <xf numFmtId="3" fontId="6" fillId="0" borderId="5" xfId="0" applyNumberFormat="1" applyFont="1" applyBorder="1" applyAlignment="1">
      <alignment horizontal="right" vertical="top" wrapText="1"/>
    </xf>
    <xf numFmtId="0" fontId="11" fillId="0" borderId="5" xfId="0" applyFont="1" applyBorder="1" applyAlignment="1">
      <alignment horizontal="center" vertical="top" wrapText="1"/>
    </xf>
    <xf numFmtId="3" fontId="11" fillId="0" borderId="5" xfId="0" applyNumberFormat="1" applyFont="1" applyBorder="1" applyAlignment="1">
      <alignment horizontal="center" vertical="top" wrapText="1"/>
    </xf>
    <xf numFmtId="0" fontId="16" fillId="0" borderId="5" xfId="0" applyFont="1" applyBorder="1" applyAlignment="1">
      <alignment vertical="top" wrapText="1"/>
    </xf>
    <xf numFmtId="0" fontId="16" fillId="0" borderId="5" xfId="0" applyFont="1" applyBorder="1" applyAlignment="1">
      <alignment horizontal="center" vertical="top" wrapText="1"/>
    </xf>
    <xf numFmtId="0" fontId="16" fillId="0" borderId="0" xfId="0" applyFont="1" applyAlignment="1">
      <alignment vertical="top" wrapText="1"/>
    </xf>
    <xf numFmtId="3" fontId="16" fillId="0" borderId="0" xfId="0" applyNumberFormat="1" applyFont="1" applyAlignment="1">
      <alignment horizontal="center" vertical="top" wrapText="1"/>
    </xf>
    <xf numFmtId="3" fontId="16" fillId="0" borderId="0" xfId="0" applyNumberFormat="1" applyFont="1" applyAlignment="1">
      <alignment horizontal="right" vertical="top" wrapText="1"/>
    </xf>
    <xf numFmtId="0" fontId="16" fillId="0" borderId="0" xfId="0" applyFont="1" applyAlignment="1">
      <alignment horizontal="center" vertical="top" wrapText="1"/>
    </xf>
    <xf numFmtId="0" fontId="16" fillId="0" borderId="0" xfId="0" applyFont="1"/>
    <xf numFmtId="0" fontId="8" fillId="0" borderId="0" xfId="0" applyFont="1"/>
    <xf numFmtId="0" fontId="19" fillId="0" borderId="0" xfId="0" applyFont="1"/>
    <xf numFmtId="0" fontId="16" fillId="0" borderId="5" xfId="0" applyFont="1" applyBorder="1" applyAlignment="1">
      <alignment horizontal="center" vertical="center"/>
    </xf>
    <xf numFmtId="0" fontId="6" fillId="0" borderId="0" xfId="0" applyFont="1" applyAlignment="1">
      <alignment horizontal="center"/>
    </xf>
    <xf numFmtId="0" fontId="6" fillId="0" borderId="5" xfId="0" applyFont="1" applyBorder="1" applyAlignment="1">
      <alignment horizontal="left" vertical="top" wrapText="1"/>
    </xf>
    <xf numFmtId="4" fontId="6" fillId="0" borderId="5" xfId="0" applyNumberFormat="1" applyFont="1" applyBorder="1" applyAlignment="1">
      <alignment horizontal="center" vertical="top" wrapText="1"/>
    </xf>
    <xf numFmtId="0" fontId="16" fillId="0" borderId="0" xfId="0" applyFont="1" applyAlignment="1">
      <alignment horizontal="left" vertical="center" wrapText="1"/>
    </xf>
    <xf numFmtId="0" fontId="6" fillId="0" borderId="0" xfId="0" applyFont="1" applyAlignment="1">
      <alignment vertical="top" wrapText="1"/>
    </xf>
    <xf numFmtId="2" fontId="6" fillId="0" borderId="0" xfId="0" applyNumberFormat="1" applyFont="1" applyAlignment="1">
      <alignment vertical="top"/>
    </xf>
    <xf numFmtId="0" fontId="20" fillId="0" borderId="0" xfId="0" applyFont="1" applyAlignment="1">
      <alignment horizontal="left"/>
    </xf>
    <xf numFmtId="0" fontId="1" fillId="0" borderId="0" xfId="0" applyFont="1"/>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3" fontId="8" fillId="0" borderId="5" xfId="0" applyNumberFormat="1" applyFont="1" applyBorder="1" applyAlignment="1">
      <alignment horizontal="center" vertical="top" wrapText="1"/>
    </xf>
    <xf numFmtId="4" fontId="8" fillId="0" borderId="5" xfId="0" applyNumberFormat="1" applyFont="1" applyBorder="1" applyAlignment="1">
      <alignment horizontal="right" vertical="top" wrapText="1"/>
    </xf>
    <xf numFmtId="165" fontId="8" fillId="0" borderId="5" xfId="0" applyNumberFormat="1" applyFont="1" applyBorder="1" applyAlignment="1">
      <alignment horizontal="center" vertical="top" wrapText="1"/>
    </xf>
    <xf numFmtId="3" fontId="16" fillId="0" borderId="5" xfId="0" applyNumberFormat="1" applyFont="1" applyBorder="1" applyAlignment="1">
      <alignment horizontal="center" vertical="top" wrapText="1"/>
    </xf>
    <xf numFmtId="0" fontId="14" fillId="0" borderId="0" xfId="0" applyFont="1" applyAlignment="1">
      <alignment wrapText="1"/>
    </xf>
    <xf numFmtId="0" fontId="0" fillId="0" borderId="0" xfId="0" applyAlignment="1">
      <alignment wrapText="1"/>
    </xf>
    <xf numFmtId="164" fontId="6" fillId="0" borderId="0" xfId="0" applyNumberFormat="1" applyFont="1" applyAlignment="1">
      <alignment vertical="top"/>
    </xf>
    <xf numFmtId="166" fontId="25" fillId="0" borderId="5" xfId="2" applyFont="1" applyBorder="1" applyAlignment="1">
      <alignment horizontal="center" vertical="center" wrapText="1"/>
    </xf>
    <xf numFmtId="0" fontId="6" fillId="0" borderId="5" xfId="4" applyFont="1" applyBorder="1"/>
    <xf numFmtId="164" fontId="6" fillId="0" borderId="5" xfId="4" applyNumberFormat="1" applyFont="1" applyBorder="1"/>
    <xf numFmtId="0" fontId="6" fillId="0" borderId="9" xfId="3" applyFont="1" applyBorder="1"/>
    <xf numFmtId="164" fontId="6" fillId="0" borderId="9" xfId="4" applyNumberFormat="1" applyFont="1" applyBorder="1"/>
    <xf numFmtId="0" fontId="6" fillId="0" borderId="5" xfId="3" applyFont="1" applyBorder="1"/>
    <xf numFmtId="0" fontId="11" fillId="0" borderId="5" xfId="0" applyFont="1" applyBorder="1"/>
    <xf numFmtId="164" fontId="6" fillId="0" borderId="0" xfId="0" applyNumberFormat="1" applyFont="1" applyAlignment="1">
      <alignment horizontal="right" vertical="top"/>
    </xf>
    <xf numFmtId="0" fontId="6" fillId="0" borderId="11" xfId="3" applyFont="1" applyBorder="1" applyAlignment="1">
      <alignment wrapText="1"/>
    </xf>
    <xf numFmtId="0" fontId="16" fillId="0" borderId="12" xfId="3" applyFont="1" applyBorder="1" applyAlignment="1">
      <alignment vertical="center" wrapText="1"/>
    </xf>
    <xf numFmtId="0" fontId="16" fillId="0" borderId="13" xfId="3" applyFont="1" applyBorder="1" applyAlignment="1">
      <alignment vertical="center" wrapText="1"/>
    </xf>
    <xf numFmtId="4" fontId="6" fillId="0" borderId="5" xfId="1" applyNumberFormat="1" applyFont="1" applyBorder="1" applyAlignment="1">
      <alignment horizontal="center" vertical="top" wrapText="1"/>
    </xf>
    <xf numFmtId="167" fontId="6" fillId="0" borderId="5" xfId="1" applyNumberFormat="1" applyFont="1" applyBorder="1" applyAlignment="1">
      <alignment horizontal="center" vertical="top" wrapText="1"/>
    </xf>
    <xf numFmtId="4" fontId="6" fillId="0" borderId="5" xfId="0" applyNumberFormat="1" applyFont="1" applyBorder="1"/>
    <xf numFmtId="165" fontId="6" fillId="0" borderId="5" xfId="0" applyNumberFormat="1" applyFont="1" applyBorder="1"/>
    <xf numFmtId="4" fontId="8" fillId="0" borderId="5" xfId="0" applyNumberFormat="1" applyFont="1" applyBorder="1" applyAlignment="1">
      <alignment horizontal="center" vertical="top" wrapText="1"/>
    </xf>
    <xf numFmtId="4" fontId="11" fillId="0" borderId="5" xfId="0" applyNumberFormat="1" applyFont="1" applyBorder="1" applyAlignment="1">
      <alignment horizontal="center" vertical="top" wrapText="1"/>
    </xf>
    <xf numFmtId="165" fontId="10" fillId="0" borderId="5" xfId="1" applyNumberFormat="1" applyFont="1" applyBorder="1" applyAlignment="1">
      <alignment horizontal="center" vertical="top" wrapText="1"/>
    </xf>
    <xf numFmtId="167" fontId="21" fillId="0" borderId="0" xfId="1" applyNumberFormat="1" applyFont="1" applyAlignment="1">
      <alignment horizontal="center"/>
    </xf>
    <xf numFmtId="0" fontId="6" fillId="0" borderId="0" xfId="0" applyFont="1" applyAlignment="1">
      <alignment horizontal="left" vertical="top"/>
    </xf>
    <xf numFmtId="0" fontId="26" fillId="0" borderId="0" xfId="0" applyFont="1"/>
    <xf numFmtId="164" fontId="8" fillId="0" borderId="5" xfId="0" applyNumberFormat="1" applyFont="1" applyBorder="1" applyAlignment="1">
      <alignment horizontal="right" vertical="top" wrapText="1"/>
    </xf>
    <xf numFmtId="164" fontId="6" fillId="0" borderId="5" xfId="0" applyNumberFormat="1" applyFont="1" applyBorder="1" applyAlignment="1">
      <alignment horizontal="right" vertical="top" wrapText="1"/>
    </xf>
    <xf numFmtId="168" fontId="16" fillId="0" borderId="5" xfId="0" applyNumberFormat="1" applyFont="1" applyBorder="1" applyAlignment="1">
      <alignment horizontal="right" vertical="top" wrapText="1"/>
    </xf>
    <xf numFmtId="168" fontId="6" fillId="0" borderId="5" xfId="0" applyNumberFormat="1" applyFont="1" applyBorder="1" applyAlignment="1">
      <alignment horizontal="right" vertical="top" wrapText="1"/>
    </xf>
    <xf numFmtId="164" fontId="11" fillId="0" borderId="5" xfId="0" applyNumberFormat="1" applyFont="1" applyBorder="1" applyAlignment="1">
      <alignment horizontal="right" vertical="top" wrapText="1"/>
    </xf>
    <xf numFmtId="3" fontId="0" fillId="0" borderId="0" xfId="0" applyNumberFormat="1"/>
    <xf numFmtId="6" fontId="0" fillId="0" borderId="0" xfId="0" applyNumberFormat="1"/>
    <xf numFmtId="169" fontId="0" fillId="0" borderId="0" xfId="0" applyNumberFormat="1"/>
    <xf numFmtId="167" fontId="0" fillId="0" borderId="0" xfId="0" applyNumberFormat="1"/>
    <xf numFmtId="0" fontId="0" fillId="0" borderId="0" xfId="0" applyFill="1" applyAlignment="1">
      <alignment horizontal="right"/>
    </xf>
    <xf numFmtId="0" fontId="0" fillId="0" borderId="0" xfId="0" applyAlignment="1">
      <alignment horizontal="center"/>
    </xf>
    <xf numFmtId="0" fontId="6" fillId="0" borderId="0" xfId="0" applyFont="1" applyAlignment="1">
      <alignment horizontal="left" vertical="top" wrapText="1"/>
    </xf>
    <xf numFmtId="0" fontId="6" fillId="0" borderId="0" xfId="0" applyFont="1" applyAlignment="1">
      <alignment horizontal="left" wrapText="1"/>
    </xf>
    <xf numFmtId="0" fontId="18" fillId="0" borderId="0" xfId="0" applyFont="1" applyAlignment="1">
      <alignment horizontal="left" wrapText="1"/>
    </xf>
    <xf numFmtId="0" fontId="16" fillId="0" borderId="10" xfId="3" applyFont="1" applyBorder="1" applyAlignment="1">
      <alignment horizontal="left" wrapText="1"/>
    </xf>
    <xf numFmtId="0" fontId="16" fillId="0" borderId="6" xfId="0" applyFont="1" applyBorder="1" applyAlignment="1">
      <alignment horizontal="left" wrapText="1"/>
    </xf>
    <xf numFmtId="0" fontId="16" fillId="0" borderId="9" xfId="0" applyFont="1" applyBorder="1" applyAlignment="1">
      <alignment horizontal="left" wrapText="1"/>
    </xf>
    <xf numFmtId="165" fontId="11" fillId="0" borderId="1" xfId="0" applyNumberFormat="1" applyFont="1" applyBorder="1" applyAlignment="1">
      <alignment horizontal="center" vertical="top" wrapText="1"/>
    </xf>
    <xf numFmtId="165" fontId="11" fillId="0" borderId="2" xfId="0" applyNumberFormat="1" applyFont="1" applyBorder="1" applyAlignment="1">
      <alignment horizontal="center" vertical="top" wrapText="1"/>
    </xf>
    <xf numFmtId="165" fontId="11" fillId="0" borderId="3" xfId="0" applyNumberFormat="1" applyFont="1" applyBorder="1" applyAlignment="1">
      <alignment horizontal="center" vertical="top" wrapText="1"/>
    </xf>
    <xf numFmtId="3" fontId="16" fillId="0" borderId="5" xfId="0" applyNumberFormat="1" applyFont="1" applyBorder="1" applyAlignment="1">
      <alignment horizontal="center" vertical="top" wrapText="1"/>
    </xf>
    <xf numFmtId="2" fontId="6" fillId="0" borderId="0" xfId="0" applyNumberFormat="1" applyFont="1" applyAlignment="1">
      <alignment horizontal="left" vertical="top" wrapText="1"/>
    </xf>
    <xf numFmtId="0" fontId="19" fillId="0" borderId="0" xfId="0" applyFont="1" applyAlignment="1">
      <alignment horizontal="left" vertical="top" wrapText="1"/>
    </xf>
    <xf numFmtId="0" fontId="8" fillId="0" borderId="0" xfId="0" applyFont="1" applyAlignment="1">
      <alignment wrapText="1"/>
    </xf>
    <xf numFmtId="0" fontId="0" fillId="0" borderId="0" xfId="0" applyAlignment="1">
      <alignment wrapText="1"/>
    </xf>
    <xf numFmtId="0" fontId="16" fillId="0" borderId="5" xfId="0" applyFont="1" applyBorder="1" applyAlignment="1">
      <alignment horizontal="left"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27" fillId="0" borderId="0" xfId="0" applyFont="1" applyAlignment="1">
      <alignment horizontal="left" vertical="top" wrapText="1"/>
    </xf>
    <xf numFmtId="0" fontId="3" fillId="0" borderId="5" xfId="1" applyFont="1" applyBorder="1" applyAlignment="1">
      <alignment horizontal="center" vertical="top" wrapText="1"/>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4" fillId="0" borderId="1" xfId="1" applyFont="1" applyBorder="1" applyAlignment="1">
      <alignment horizontal="center" vertical="top" wrapText="1"/>
    </xf>
    <xf numFmtId="0" fontId="4" fillId="0" borderId="3" xfId="1" applyFont="1" applyBorder="1" applyAlignment="1">
      <alignment horizontal="center" vertical="top" wrapText="1"/>
    </xf>
    <xf numFmtId="0" fontId="7" fillId="0" borderId="8" xfId="0" applyFont="1" applyBorder="1" applyAlignment="1">
      <alignment horizontal="left" vertical="top" wrapText="1"/>
    </xf>
  </cellXfs>
  <cellStyles count="5">
    <cellStyle name="Normal" xfId="0" builtinId="0"/>
    <cellStyle name="Normal 2" xfId="1" xr:uid="{DC1E0B18-AADB-4848-AD90-007DD3A7FFA9}"/>
    <cellStyle name="Normal_HMIWI EG SS" xfId="4" xr:uid="{9478D950-98BE-4F2A-B919-662209D3FB3C}"/>
    <cellStyle name="Normal_ICR Cost Inputs" xfId="3" xr:uid="{D7836E9D-F1BA-4205-9EF9-69BA6ACA2F93}"/>
    <cellStyle name="Normal_SSI Burden Estimate BML 060710" xfId="2" xr:uid="{4A49C66D-7FA2-45F7-A4CC-D00A87DFD9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067C6-1873-4CCD-953F-BB44B9105EA8}">
  <dimension ref="A1:B8"/>
  <sheetViews>
    <sheetView tabSelected="1" workbookViewId="0">
      <selection activeCell="B8" sqref="B8"/>
    </sheetView>
  </sheetViews>
  <sheetFormatPr defaultRowHeight="14.5" x14ac:dyDescent="0.35"/>
  <cols>
    <col min="1" max="1" width="27.7265625" bestFit="1" customWidth="1"/>
    <col min="2" max="2" width="14.26953125" bestFit="1" customWidth="1"/>
  </cols>
  <sheetData>
    <row r="1" spans="1:2" x14ac:dyDescent="0.35">
      <c r="A1" s="102" t="s">
        <v>128</v>
      </c>
      <c r="B1" s="102"/>
    </row>
    <row r="2" spans="1:2" x14ac:dyDescent="0.35">
      <c r="A2" t="s">
        <v>129</v>
      </c>
      <c r="B2" s="99">
        <f>Responses!F19</f>
        <v>4.6721763085399441</v>
      </c>
    </row>
    <row r="3" spans="1:2" x14ac:dyDescent="0.35">
      <c r="A3" t="s">
        <v>0</v>
      </c>
      <c r="B3" s="100">
        <f>Respondents!G10</f>
        <v>13.660000000000002</v>
      </c>
    </row>
    <row r="4" spans="1:2" x14ac:dyDescent="0.35">
      <c r="A4" t="s">
        <v>130</v>
      </c>
      <c r="B4" s="97">
        <f>'Table 1'!G41</f>
        <v>16.959999999999997</v>
      </c>
    </row>
    <row r="5" spans="1:2" x14ac:dyDescent="0.35">
      <c r="A5" t="s">
        <v>131</v>
      </c>
      <c r="B5" s="98">
        <f>'Table 1'!J43</f>
        <v>865</v>
      </c>
    </row>
    <row r="6" spans="1:2" x14ac:dyDescent="0.35">
      <c r="A6" t="s">
        <v>132</v>
      </c>
      <c r="B6" s="98">
        <v>0</v>
      </c>
    </row>
    <row r="7" spans="1:2" x14ac:dyDescent="0.35">
      <c r="A7" t="s">
        <v>15</v>
      </c>
      <c r="B7" s="100">
        <f>Responses!F18</f>
        <v>3.6300000000000003</v>
      </c>
    </row>
    <row r="8" spans="1:2" x14ac:dyDescent="0.35">
      <c r="A8" t="s">
        <v>133</v>
      </c>
      <c r="B8" s="101" t="s">
        <v>147</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BE8B-76DA-4B25-8555-7FA328CB9018}">
  <dimension ref="A1:P53"/>
  <sheetViews>
    <sheetView topLeftCell="A28" workbookViewId="0">
      <selection activeCell="B48" sqref="B48:J48"/>
    </sheetView>
  </sheetViews>
  <sheetFormatPr defaultRowHeight="14.5" x14ac:dyDescent="0.35"/>
  <cols>
    <col min="1" max="1" width="1.7265625" customWidth="1"/>
    <col min="2" max="2" width="39.26953125" customWidth="1"/>
    <col min="3" max="3" width="11.26953125" customWidth="1"/>
    <col min="4" max="4" width="11.453125" customWidth="1"/>
    <col min="5" max="5" width="11.54296875" customWidth="1"/>
    <col min="6" max="6" width="10.7265625" customWidth="1"/>
    <col min="7" max="7" width="10.453125" customWidth="1"/>
    <col min="8" max="8" width="11" customWidth="1"/>
    <col min="9" max="9" width="10" customWidth="1"/>
    <col min="10" max="10" width="10.26953125" customWidth="1"/>
    <col min="11" max="11" width="8.26953125" customWidth="1"/>
    <col min="12" max="12" width="16.7265625" customWidth="1"/>
    <col min="13" max="13" width="6.26953125" customWidth="1"/>
    <col min="14" max="14" width="22.26953125" customWidth="1"/>
    <col min="15" max="15" width="13.7265625" customWidth="1"/>
    <col min="16" max="16" width="15.26953125" customWidth="1"/>
  </cols>
  <sheetData>
    <row r="1" spans="1:16" ht="15.5" x14ac:dyDescent="0.35">
      <c r="A1" s="23"/>
      <c r="B1" s="24" t="s">
        <v>33</v>
      </c>
      <c r="C1" s="23"/>
      <c r="D1" s="23"/>
      <c r="E1" s="23"/>
      <c r="F1" s="23"/>
      <c r="G1" s="23"/>
      <c r="H1" s="23"/>
      <c r="I1" s="23"/>
      <c r="J1" s="25"/>
      <c r="K1" s="23"/>
      <c r="L1" s="26" t="s">
        <v>34</v>
      </c>
      <c r="M1" s="26" t="s">
        <v>35</v>
      </c>
      <c r="N1" s="23"/>
    </row>
    <row r="2" spans="1:16" ht="15.5" x14ac:dyDescent="0.35">
      <c r="A2" s="23"/>
      <c r="B2" s="24"/>
      <c r="C2" s="23"/>
      <c r="D2" s="23"/>
      <c r="E2" s="23"/>
      <c r="F2" s="23"/>
      <c r="G2" s="23"/>
      <c r="H2" s="23"/>
      <c r="I2" s="23"/>
      <c r="J2" s="25"/>
      <c r="K2" s="23"/>
      <c r="L2" s="27" t="s">
        <v>36</v>
      </c>
      <c r="M2" s="85">
        <v>13.3</v>
      </c>
      <c r="N2" s="23"/>
    </row>
    <row r="3" spans="1:16" x14ac:dyDescent="0.35">
      <c r="A3" s="23"/>
      <c r="B3" s="23"/>
      <c r="C3" s="23"/>
      <c r="D3" s="23"/>
      <c r="E3" s="23"/>
      <c r="F3" s="29" t="s">
        <v>37</v>
      </c>
      <c r="G3" s="70">
        <f>P8</f>
        <v>52.367999999999995</v>
      </c>
      <c r="H3" s="70">
        <f>P7</f>
        <v>70.56</v>
      </c>
      <c r="I3" s="70">
        <f>P9</f>
        <v>28.336000000000002</v>
      </c>
      <c r="J3" s="25"/>
      <c r="K3" s="23"/>
      <c r="L3" s="27" t="s">
        <v>38</v>
      </c>
      <c r="M3" s="84">
        <f>Respondents!C10</f>
        <v>0.33</v>
      </c>
      <c r="N3" s="23"/>
    </row>
    <row r="4" spans="1:16" x14ac:dyDescent="0.35">
      <c r="A4" s="23"/>
      <c r="B4" s="107" t="s">
        <v>39</v>
      </c>
      <c r="C4" s="30" t="s">
        <v>40</v>
      </c>
      <c r="D4" s="30" t="s">
        <v>41</v>
      </c>
      <c r="E4" s="30" t="s">
        <v>42</v>
      </c>
      <c r="F4" s="30" t="s">
        <v>43</v>
      </c>
      <c r="G4" s="30" t="s">
        <v>44</v>
      </c>
      <c r="H4" s="30" t="s">
        <v>45</v>
      </c>
      <c r="I4" s="30" t="s">
        <v>46</v>
      </c>
      <c r="J4" s="31" t="s">
        <v>47</v>
      </c>
      <c r="K4" s="23"/>
      <c r="L4" s="23"/>
      <c r="M4" s="23"/>
      <c r="N4" s="23"/>
    </row>
    <row r="5" spans="1:16" ht="67.5" customHeight="1" thickBot="1" x14ac:dyDescent="0.4">
      <c r="A5" s="32"/>
      <c r="B5" s="108"/>
      <c r="C5" s="33" t="s">
        <v>48</v>
      </c>
      <c r="D5" s="33" t="s">
        <v>49</v>
      </c>
      <c r="E5" s="33" t="s">
        <v>50</v>
      </c>
      <c r="F5" s="33" t="s">
        <v>51</v>
      </c>
      <c r="G5" s="33" t="s">
        <v>52</v>
      </c>
      <c r="H5" s="33" t="s">
        <v>53</v>
      </c>
      <c r="I5" s="33" t="s">
        <v>54</v>
      </c>
      <c r="J5" s="34" t="s">
        <v>55</v>
      </c>
      <c r="K5" s="32"/>
      <c r="L5" s="60"/>
      <c r="M5" s="32"/>
      <c r="N5" s="106" t="s">
        <v>124</v>
      </c>
      <c r="O5" s="106"/>
      <c r="P5" s="106"/>
    </row>
    <row r="6" spans="1:16" ht="36.75" customHeight="1" x14ac:dyDescent="0.35">
      <c r="A6" s="23"/>
      <c r="B6" s="35" t="s">
        <v>56</v>
      </c>
      <c r="C6" s="16" t="s">
        <v>57</v>
      </c>
      <c r="D6" s="16"/>
      <c r="E6" s="16"/>
      <c r="F6" s="16"/>
      <c r="G6" s="16"/>
      <c r="H6" s="16"/>
      <c r="I6" s="16"/>
      <c r="J6" s="36"/>
      <c r="K6" s="23"/>
      <c r="L6" s="23"/>
      <c r="M6" s="23"/>
      <c r="N6" s="71" t="s">
        <v>90</v>
      </c>
      <c r="O6" s="71" t="s">
        <v>98</v>
      </c>
      <c r="P6" s="71">
        <v>44.1</v>
      </c>
    </row>
    <row r="7" spans="1:16" x14ac:dyDescent="0.35">
      <c r="A7" s="23"/>
      <c r="B7" s="35" t="s">
        <v>58</v>
      </c>
      <c r="C7" s="16" t="s">
        <v>57</v>
      </c>
      <c r="D7" s="16"/>
      <c r="E7" s="16"/>
      <c r="F7" s="16"/>
      <c r="G7" s="16"/>
      <c r="H7" s="16"/>
      <c r="I7" s="16"/>
      <c r="J7" s="36"/>
      <c r="K7" s="23"/>
      <c r="L7" s="23"/>
      <c r="M7" s="23"/>
      <c r="N7" s="72" t="s">
        <v>94</v>
      </c>
      <c r="O7" s="72">
        <v>44.1</v>
      </c>
      <c r="P7" s="73">
        <f>O7*1.6</f>
        <v>70.56</v>
      </c>
    </row>
    <row r="8" spans="1:16" x14ac:dyDescent="0.35">
      <c r="A8" s="23"/>
      <c r="B8" s="35" t="s">
        <v>59</v>
      </c>
      <c r="C8" s="62"/>
      <c r="D8" s="62"/>
      <c r="E8" s="62"/>
      <c r="F8" s="62"/>
      <c r="G8" s="62"/>
      <c r="H8" s="62"/>
      <c r="I8" s="62"/>
      <c r="J8" s="65"/>
      <c r="K8" s="23"/>
      <c r="L8" s="23"/>
      <c r="M8" s="23"/>
      <c r="N8" s="74" t="s">
        <v>93</v>
      </c>
      <c r="O8" s="74">
        <v>32.729999999999997</v>
      </c>
      <c r="P8" s="75">
        <f>O8*1.6</f>
        <v>52.367999999999995</v>
      </c>
    </row>
    <row r="9" spans="1:16" ht="17.25" customHeight="1" x14ac:dyDescent="0.35">
      <c r="A9" s="23"/>
      <c r="B9" s="14" t="s">
        <v>99</v>
      </c>
      <c r="C9" s="62">
        <v>0.5</v>
      </c>
      <c r="D9" s="62">
        <v>1</v>
      </c>
      <c r="E9" s="64">
        <f>C9*D9</f>
        <v>0.5</v>
      </c>
      <c r="F9" s="66">
        <f>M2+M3</f>
        <v>13.63</v>
      </c>
      <c r="G9" s="64">
        <f>ROUND(E9*F9,2)</f>
        <v>6.82</v>
      </c>
      <c r="H9" s="66">
        <f>ROUND(G9*0.05,2)</f>
        <v>0.34</v>
      </c>
      <c r="I9" s="66">
        <f>ROUND(G9*0.1, 2)</f>
        <v>0.68</v>
      </c>
      <c r="J9" s="92">
        <f>ROUND(G9*$G$3+H9*$H$3+I9*$I$3, 2)</f>
        <v>400.41</v>
      </c>
      <c r="K9" s="23"/>
      <c r="L9" s="23"/>
      <c r="M9" s="23"/>
      <c r="N9" s="76" t="s">
        <v>95</v>
      </c>
      <c r="O9" s="76">
        <v>17.71</v>
      </c>
      <c r="P9" s="73">
        <f>O9*1.6</f>
        <v>28.336000000000002</v>
      </c>
    </row>
    <row r="10" spans="1:16" x14ac:dyDescent="0.35">
      <c r="A10" s="23"/>
      <c r="B10" s="14" t="s">
        <v>60</v>
      </c>
      <c r="C10" s="62"/>
      <c r="D10" s="62"/>
      <c r="E10" s="62"/>
      <c r="F10" s="62"/>
      <c r="G10" s="62"/>
      <c r="H10" s="62"/>
      <c r="I10" s="62"/>
      <c r="J10" s="92"/>
      <c r="K10" s="23"/>
      <c r="L10" s="23"/>
      <c r="M10" s="23"/>
      <c r="N10" s="23"/>
    </row>
    <row r="11" spans="1:16" ht="15.5" x14ac:dyDescent="0.35">
      <c r="A11" s="23"/>
      <c r="B11" s="38" t="s">
        <v>117</v>
      </c>
      <c r="C11" s="62">
        <v>2</v>
      </c>
      <c r="D11" s="63">
        <v>1</v>
      </c>
      <c r="E11" s="64">
        <f t="shared" ref="E11:E12" si="0">C11*D11</f>
        <v>2</v>
      </c>
      <c r="F11" s="86">
        <f>$M$3</f>
        <v>0.33</v>
      </c>
      <c r="G11" s="86">
        <f t="shared" ref="G11:G12" si="1">ROUND(E11*F11,2)</f>
        <v>0.66</v>
      </c>
      <c r="H11" s="86">
        <f t="shared" ref="H11:H12" si="2">ROUND(G11*0.05,2)</f>
        <v>0.03</v>
      </c>
      <c r="I11" s="86">
        <f t="shared" ref="I11:I12" si="3">ROUND(G11*0.1, 2)</f>
        <v>7.0000000000000007E-2</v>
      </c>
      <c r="J11" s="92">
        <f>ROUND(G11*$G$3+H11*$H$3+I11*$I$3, 2)</f>
        <v>38.659999999999997</v>
      </c>
      <c r="K11" s="23"/>
      <c r="L11" s="23"/>
      <c r="M11" s="23"/>
      <c r="N11" s="23"/>
    </row>
    <row r="12" spans="1:16" ht="15.5" x14ac:dyDescent="0.35">
      <c r="A12" s="23"/>
      <c r="B12" s="38" t="s">
        <v>61</v>
      </c>
      <c r="C12" s="62">
        <v>2</v>
      </c>
      <c r="D12" s="63">
        <v>1</v>
      </c>
      <c r="E12" s="64">
        <f t="shared" si="0"/>
        <v>2</v>
      </c>
      <c r="F12" s="86">
        <f>$M$3</f>
        <v>0.33</v>
      </c>
      <c r="G12" s="86">
        <f t="shared" si="1"/>
        <v>0.66</v>
      </c>
      <c r="H12" s="86">
        <f t="shared" si="2"/>
        <v>0.03</v>
      </c>
      <c r="I12" s="86">
        <f t="shared" si="3"/>
        <v>7.0000000000000007E-2</v>
      </c>
      <c r="J12" s="92">
        <f>ROUND(G12*$G$3+H12*$H$3+I12*$I$3, 2)</f>
        <v>38.659999999999997</v>
      </c>
      <c r="K12" s="28"/>
      <c r="L12" s="28"/>
      <c r="M12" s="23"/>
      <c r="N12" s="23"/>
    </row>
    <row r="13" spans="1:16" x14ac:dyDescent="0.35">
      <c r="A13" s="23"/>
      <c r="B13" s="14" t="s">
        <v>62</v>
      </c>
      <c r="C13" s="62" t="s">
        <v>63</v>
      </c>
      <c r="D13" s="62"/>
      <c r="E13" s="64"/>
      <c r="F13" s="86"/>
      <c r="G13" s="86"/>
      <c r="H13" s="86"/>
      <c r="I13" s="86"/>
      <c r="J13" s="92"/>
      <c r="K13" s="23"/>
      <c r="L13" s="23"/>
      <c r="M13" s="23"/>
      <c r="N13" s="23"/>
    </row>
    <row r="14" spans="1:16" x14ac:dyDescent="0.35">
      <c r="A14" s="23"/>
      <c r="B14" s="14" t="s">
        <v>64</v>
      </c>
      <c r="C14" s="62" t="s">
        <v>63</v>
      </c>
      <c r="D14" s="62"/>
      <c r="E14" s="64"/>
      <c r="F14" s="86"/>
      <c r="G14" s="86"/>
      <c r="H14" s="86"/>
      <c r="I14" s="86"/>
      <c r="J14" s="92"/>
      <c r="K14" s="23"/>
      <c r="L14" s="23"/>
      <c r="M14" s="23"/>
      <c r="N14" s="23"/>
    </row>
    <row r="15" spans="1:16" x14ac:dyDescent="0.35">
      <c r="A15" s="23"/>
      <c r="B15" s="14" t="s">
        <v>65</v>
      </c>
      <c r="C15" s="62"/>
      <c r="D15" s="62"/>
      <c r="E15" s="64"/>
      <c r="F15" s="86"/>
      <c r="G15" s="86"/>
      <c r="H15" s="86"/>
      <c r="I15" s="86"/>
      <c r="J15" s="92"/>
      <c r="K15" s="23"/>
      <c r="L15" s="23"/>
      <c r="M15" s="23"/>
      <c r="N15" s="23"/>
    </row>
    <row r="16" spans="1:16" x14ac:dyDescent="0.35">
      <c r="A16" s="23"/>
      <c r="B16" s="38" t="s">
        <v>23</v>
      </c>
      <c r="C16" s="16">
        <v>2</v>
      </c>
      <c r="D16" s="39">
        <v>1</v>
      </c>
      <c r="E16" s="15">
        <f t="shared" ref="E16:E17" si="4">C16*D16</f>
        <v>2</v>
      </c>
      <c r="F16" s="86">
        <f t="shared" ref="F16:F17" si="5">$M$3</f>
        <v>0.33</v>
      </c>
      <c r="G16" s="56">
        <f t="shared" ref="G16:G17" si="6">ROUND(E16*F16,2)</f>
        <v>0.66</v>
      </c>
      <c r="H16" s="56">
        <f t="shared" ref="H16:H17" si="7">ROUND(G16*0.05,2)</f>
        <v>0.03</v>
      </c>
      <c r="I16" s="56">
        <f t="shared" ref="I16:I17" si="8">ROUND(G16*0.1, 2)</f>
        <v>7.0000000000000007E-2</v>
      </c>
      <c r="J16" s="93">
        <f t="shared" ref="J16:J21" si="9">ROUND(G16*$G$3+H16*$H$3+I16*$I$3, 2)</f>
        <v>38.659999999999997</v>
      </c>
      <c r="K16" s="23"/>
      <c r="L16" s="23"/>
      <c r="M16" s="23"/>
      <c r="N16" s="23"/>
    </row>
    <row r="17" spans="1:14" ht="26" x14ac:dyDescent="0.35">
      <c r="A17" s="23"/>
      <c r="B17" s="38" t="s">
        <v>24</v>
      </c>
      <c r="C17" s="16">
        <v>2</v>
      </c>
      <c r="D17" s="39">
        <v>1</v>
      </c>
      <c r="E17" s="15">
        <f t="shared" si="4"/>
        <v>2</v>
      </c>
      <c r="F17" s="86">
        <f t="shared" si="5"/>
        <v>0.33</v>
      </c>
      <c r="G17" s="56">
        <f t="shared" si="6"/>
        <v>0.66</v>
      </c>
      <c r="H17" s="56">
        <f t="shared" si="7"/>
        <v>0.03</v>
      </c>
      <c r="I17" s="56">
        <f t="shared" si="8"/>
        <v>7.0000000000000007E-2</v>
      </c>
      <c r="J17" s="93">
        <f t="shared" si="9"/>
        <v>38.659999999999997</v>
      </c>
      <c r="K17" s="23"/>
      <c r="L17" s="23"/>
      <c r="M17" s="23"/>
      <c r="N17" s="23"/>
    </row>
    <row r="18" spans="1:14" ht="15.5" x14ac:dyDescent="0.35">
      <c r="A18" s="23"/>
      <c r="B18" s="38" t="s">
        <v>137</v>
      </c>
      <c r="C18" s="16" t="s">
        <v>57</v>
      </c>
      <c r="D18" s="39"/>
      <c r="E18" s="15"/>
      <c r="F18" s="56"/>
      <c r="G18" s="56"/>
      <c r="H18" s="56"/>
      <c r="I18" s="56"/>
      <c r="J18" s="93"/>
      <c r="K18" s="23"/>
      <c r="L18" s="23"/>
      <c r="M18" s="23"/>
      <c r="N18" s="23"/>
    </row>
    <row r="19" spans="1:14" ht="28.5" x14ac:dyDescent="0.35">
      <c r="A19" s="23"/>
      <c r="B19" s="38" t="s">
        <v>100</v>
      </c>
      <c r="C19" s="16" t="s">
        <v>57</v>
      </c>
      <c r="D19" s="39"/>
      <c r="E19" s="15"/>
      <c r="F19" s="56"/>
      <c r="G19" s="56"/>
      <c r="H19" s="56"/>
      <c r="I19" s="56"/>
      <c r="J19" s="93"/>
      <c r="K19" s="23"/>
      <c r="L19" s="23"/>
      <c r="M19" s="23"/>
      <c r="N19" s="23"/>
    </row>
    <row r="20" spans="1:14" x14ac:dyDescent="0.35">
      <c r="A20" s="23"/>
      <c r="B20" s="38" t="s">
        <v>26</v>
      </c>
      <c r="C20" s="62">
        <v>2</v>
      </c>
      <c r="D20" s="63">
        <v>1</v>
      </c>
      <c r="E20" s="64">
        <f t="shared" ref="E20:E22" si="10">C20*D20</f>
        <v>2</v>
      </c>
      <c r="F20" s="86">
        <f t="shared" ref="F20:F21" si="11">$M$3</f>
        <v>0.33</v>
      </c>
      <c r="G20" s="86">
        <f t="shared" ref="G20:G22" si="12">ROUND(E20*F20,2)</f>
        <v>0.66</v>
      </c>
      <c r="H20" s="86">
        <f t="shared" ref="H20:H22" si="13">ROUND(G20*0.05,2)</f>
        <v>0.03</v>
      </c>
      <c r="I20" s="86">
        <f t="shared" ref="I20:I22" si="14">ROUND(G20*0.1, 2)</f>
        <v>7.0000000000000007E-2</v>
      </c>
      <c r="J20" s="92">
        <f t="shared" si="9"/>
        <v>38.659999999999997</v>
      </c>
      <c r="K20" s="23"/>
      <c r="L20" s="23"/>
      <c r="M20" s="23"/>
      <c r="N20" s="23"/>
    </row>
    <row r="21" spans="1:14" ht="26" x14ac:dyDescent="0.35">
      <c r="A21" s="23"/>
      <c r="B21" s="38" t="s">
        <v>27</v>
      </c>
      <c r="C21" s="16">
        <v>2</v>
      </c>
      <c r="D21" s="39">
        <v>1</v>
      </c>
      <c r="E21" s="15">
        <f t="shared" si="10"/>
        <v>2</v>
      </c>
      <c r="F21" s="86">
        <f t="shared" si="11"/>
        <v>0.33</v>
      </c>
      <c r="G21" s="56">
        <f t="shared" si="12"/>
        <v>0.66</v>
      </c>
      <c r="H21" s="56">
        <f t="shared" si="13"/>
        <v>0.03</v>
      </c>
      <c r="I21" s="56">
        <f t="shared" si="14"/>
        <v>7.0000000000000007E-2</v>
      </c>
      <c r="J21" s="93">
        <f t="shared" si="9"/>
        <v>38.659999999999997</v>
      </c>
      <c r="K21" s="23"/>
      <c r="L21" s="23"/>
      <c r="M21" s="23"/>
      <c r="N21" s="23"/>
    </row>
    <row r="22" spans="1:14" ht="15.5" x14ac:dyDescent="0.35">
      <c r="A22" s="23"/>
      <c r="B22" s="38" t="s">
        <v>101</v>
      </c>
      <c r="C22" s="16">
        <v>1</v>
      </c>
      <c r="D22" s="39">
        <v>1</v>
      </c>
      <c r="E22" s="15">
        <f t="shared" si="10"/>
        <v>1</v>
      </c>
      <c r="F22" s="86">
        <f>$M$3</f>
        <v>0.33</v>
      </c>
      <c r="G22" s="56">
        <f t="shared" si="12"/>
        <v>0.33</v>
      </c>
      <c r="H22" s="56">
        <f t="shared" si="13"/>
        <v>0.02</v>
      </c>
      <c r="I22" s="56">
        <f t="shared" si="14"/>
        <v>0.03</v>
      </c>
      <c r="J22" s="93">
        <f>ROUND(G22*$G$3+H22*$H$3+I22*$I$3, 2)</f>
        <v>19.54</v>
      </c>
      <c r="K22" s="28"/>
      <c r="L22" s="28"/>
      <c r="M22" s="23"/>
      <c r="N22" s="23"/>
    </row>
    <row r="23" spans="1:14" ht="15.5" x14ac:dyDescent="0.35">
      <c r="A23" s="23"/>
      <c r="B23" s="38" t="s">
        <v>138</v>
      </c>
      <c r="C23" s="16" t="s">
        <v>57</v>
      </c>
      <c r="D23" s="39"/>
      <c r="E23" s="15"/>
      <c r="F23" s="56"/>
      <c r="G23" s="56"/>
      <c r="H23" s="56"/>
      <c r="I23" s="56"/>
      <c r="J23" s="93"/>
      <c r="K23" s="23"/>
      <c r="L23" s="23"/>
      <c r="M23" s="23"/>
      <c r="N23" s="23"/>
    </row>
    <row r="24" spans="1:14" ht="15.5" x14ac:dyDescent="0.35">
      <c r="A24" s="23"/>
      <c r="B24" s="38" t="s">
        <v>102</v>
      </c>
      <c r="C24" s="16">
        <v>2</v>
      </c>
      <c r="D24" s="39">
        <v>1</v>
      </c>
      <c r="E24" s="15">
        <f t="shared" ref="E24" si="15">C24*D24</f>
        <v>2</v>
      </c>
      <c r="F24" s="86">
        <f t="shared" ref="F24:F27" si="16">$M$3</f>
        <v>0.33</v>
      </c>
      <c r="G24" s="56">
        <f t="shared" ref="G24" si="17">ROUND(E24*F24,2)</f>
        <v>0.66</v>
      </c>
      <c r="H24" s="56">
        <f t="shared" ref="H24" si="18">ROUND(G24*0.05,2)</f>
        <v>0.03</v>
      </c>
      <c r="I24" s="56">
        <f t="shared" ref="I24" si="19">ROUND(G24*0.1, 2)</f>
        <v>7.0000000000000007E-2</v>
      </c>
      <c r="J24" s="93">
        <f t="shared" ref="J24" si="20">ROUND(G24*$G$3+H24*$H$3+I24*$I$3, 2)</f>
        <v>38.659999999999997</v>
      </c>
      <c r="K24" s="23"/>
      <c r="L24" s="23"/>
      <c r="M24" s="23"/>
      <c r="N24" s="23"/>
    </row>
    <row r="25" spans="1:14" ht="18" customHeight="1" x14ac:dyDescent="0.35">
      <c r="A25" s="23"/>
      <c r="B25" s="38" t="s">
        <v>103</v>
      </c>
      <c r="C25" s="16">
        <v>1</v>
      </c>
      <c r="D25" s="39">
        <v>1</v>
      </c>
      <c r="E25" s="15">
        <f>C25*D25</f>
        <v>1</v>
      </c>
      <c r="F25" s="86">
        <f t="shared" si="16"/>
        <v>0.33</v>
      </c>
      <c r="G25" s="56">
        <f>ROUND(E25*F25,2)</f>
        <v>0.33</v>
      </c>
      <c r="H25" s="56">
        <f>ROUND(G25*0.05,2)</f>
        <v>0.02</v>
      </c>
      <c r="I25" s="56">
        <f>ROUND(G25*0.1, 2)</f>
        <v>0.03</v>
      </c>
      <c r="J25" s="93">
        <f t="shared" ref="J25" si="21">ROUND(G25*$G$3+H25*$H$3+I25*$I$3, 2)</f>
        <v>19.54</v>
      </c>
      <c r="K25" s="28"/>
      <c r="L25" s="68"/>
      <c r="M25" s="69"/>
      <c r="N25" s="23"/>
    </row>
    <row r="26" spans="1:14" ht="15.5" x14ac:dyDescent="0.35">
      <c r="A26" s="23"/>
      <c r="B26" s="38" t="s">
        <v>104</v>
      </c>
      <c r="C26" s="16">
        <v>2</v>
      </c>
      <c r="D26" s="39">
        <v>1</v>
      </c>
      <c r="E26" s="15">
        <f t="shared" ref="E26:E27" si="22">C26*D26</f>
        <v>2</v>
      </c>
      <c r="F26" s="86">
        <f t="shared" si="16"/>
        <v>0.33</v>
      </c>
      <c r="G26" s="56">
        <f t="shared" ref="G26:G27" si="23">ROUND(E26*F26,2)</f>
        <v>0.66</v>
      </c>
      <c r="H26" s="56">
        <f t="shared" ref="H26:H27" si="24">ROUND(G26*0.05,2)</f>
        <v>0.03</v>
      </c>
      <c r="I26" s="56">
        <f t="shared" ref="I26:I27" si="25">ROUND(G26*0.1, 2)</f>
        <v>7.0000000000000007E-2</v>
      </c>
      <c r="J26" s="93">
        <f t="shared" ref="J26" si="26">ROUND(G26*$G$3+H26*$H$3+I26*$I$3, 2)</f>
        <v>38.659999999999997</v>
      </c>
      <c r="K26" s="23"/>
      <c r="L26" s="23"/>
      <c r="M26" s="23"/>
      <c r="N26" s="23"/>
    </row>
    <row r="27" spans="1:14" ht="15.5" x14ac:dyDescent="0.35">
      <c r="A27" s="23"/>
      <c r="B27" s="38" t="s">
        <v>105</v>
      </c>
      <c r="C27" s="16">
        <v>2</v>
      </c>
      <c r="D27" s="39">
        <v>1</v>
      </c>
      <c r="E27" s="15">
        <f t="shared" si="22"/>
        <v>2</v>
      </c>
      <c r="F27" s="86">
        <f t="shared" si="16"/>
        <v>0.33</v>
      </c>
      <c r="G27" s="56">
        <f t="shared" si="23"/>
        <v>0.66</v>
      </c>
      <c r="H27" s="56">
        <f t="shared" si="24"/>
        <v>0.03</v>
      </c>
      <c r="I27" s="56">
        <f t="shared" si="25"/>
        <v>7.0000000000000007E-2</v>
      </c>
      <c r="J27" s="93">
        <f>ROUND(G27*$G$3+H27*$H$3+I27*$I$3, 2)</f>
        <v>38.659999999999997</v>
      </c>
      <c r="K27" s="23"/>
      <c r="L27" s="23"/>
      <c r="M27" s="23"/>
      <c r="N27" s="23"/>
    </row>
    <row r="28" spans="1:14" x14ac:dyDescent="0.35">
      <c r="A28" s="23"/>
      <c r="B28" s="77" t="s">
        <v>66</v>
      </c>
      <c r="C28" s="42"/>
      <c r="D28" s="42"/>
      <c r="E28" s="43"/>
      <c r="F28" s="87"/>
      <c r="G28" s="109">
        <f>SUM(G9:I27)</f>
        <v>15.439999999999996</v>
      </c>
      <c r="H28" s="110"/>
      <c r="I28" s="111"/>
      <c r="J28" s="96">
        <f>SUM(J9:J27)</f>
        <v>787.42999999999972</v>
      </c>
      <c r="K28" s="23"/>
      <c r="L28" s="28"/>
      <c r="M28" s="23"/>
      <c r="N28" s="23"/>
    </row>
    <row r="29" spans="1:14" x14ac:dyDescent="0.35">
      <c r="A29" s="23"/>
      <c r="B29" s="35" t="s">
        <v>67</v>
      </c>
      <c r="C29" s="16"/>
      <c r="D29" s="16"/>
      <c r="E29" s="16"/>
      <c r="F29" s="56"/>
      <c r="G29" s="16"/>
      <c r="H29" s="16"/>
      <c r="I29" s="16"/>
      <c r="J29" s="36"/>
      <c r="K29" s="23"/>
      <c r="L29" s="23"/>
      <c r="M29" s="23"/>
      <c r="N29" s="23"/>
    </row>
    <row r="30" spans="1:14" x14ac:dyDescent="0.35">
      <c r="A30" s="23"/>
      <c r="B30" s="14" t="s">
        <v>96</v>
      </c>
      <c r="C30" s="16" t="s">
        <v>68</v>
      </c>
      <c r="D30" s="39"/>
      <c r="E30" s="15"/>
      <c r="F30" s="56"/>
      <c r="G30" s="15"/>
      <c r="H30" s="37"/>
      <c r="I30" s="37"/>
      <c r="J30" s="36"/>
      <c r="K30" s="23"/>
      <c r="L30" s="23"/>
      <c r="M30" s="23"/>
      <c r="N30" s="23"/>
    </row>
    <row r="31" spans="1:14" x14ac:dyDescent="0.35">
      <c r="A31" s="23"/>
      <c r="B31" s="14" t="s">
        <v>69</v>
      </c>
      <c r="C31" s="16" t="s">
        <v>70</v>
      </c>
      <c r="D31" s="16"/>
      <c r="E31" s="15"/>
      <c r="F31" s="56"/>
      <c r="G31" s="15"/>
      <c r="H31" s="15"/>
      <c r="I31" s="15"/>
      <c r="J31" s="41"/>
      <c r="K31" s="23"/>
      <c r="L31" s="23"/>
      <c r="M31" s="23"/>
      <c r="N31" s="23"/>
    </row>
    <row r="32" spans="1:14" x14ac:dyDescent="0.35">
      <c r="A32" s="23"/>
      <c r="B32" s="14" t="s">
        <v>71</v>
      </c>
      <c r="C32" s="16" t="s">
        <v>70</v>
      </c>
      <c r="D32" s="16"/>
      <c r="E32" s="15"/>
      <c r="F32" s="56"/>
      <c r="G32" s="15"/>
      <c r="H32" s="15"/>
      <c r="I32" s="15"/>
      <c r="J32" s="41"/>
      <c r="K32" s="23"/>
      <c r="L32" s="23"/>
      <c r="M32" s="23"/>
      <c r="N32" s="23"/>
    </row>
    <row r="33" spans="1:14" x14ac:dyDescent="0.35">
      <c r="A33" s="23"/>
      <c r="B33" s="14" t="s">
        <v>72</v>
      </c>
      <c r="C33" s="16" t="s">
        <v>70</v>
      </c>
      <c r="D33" s="16"/>
      <c r="E33" s="15"/>
      <c r="F33" s="56"/>
      <c r="G33" s="15"/>
      <c r="H33" s="15"/>
      <c r="I33" s="15"/>
      <c r="J33" s="41"/>
      <c r="K33" s="23"/>
      <c r="L33" s="23"/>
      <c r="M33" s="23"/>
      <c r="N33" s="23"/>
    </row>
    <row r="34" spans="1:14" x14ac:dyDescent="0.35">
      <c r="A34" s="23"/>
      <c r="B34" s="14" t="s">
        <v>73</v>
      </c>
      <c r="C34" s="16"/>
      <c r="D34" s="16"/>
      <c r="E34" s="15"/>
      <c r="F34" s="56"/>
      <c r="G34" s="15"/>
      <c r="H34" s="15"/>
      <c r="I34" s="15"/>
      <c r="J34" s="41"/>
      <c r="K34" s="23"/>
      <c r="L34" s="23"/>
      <c r="M34" s="23"/>
      <c r="N34" s="23"/>
    </row>
    <row r="35" spans="1:14" ht="15.5" x14ac:dyDescent="0.35">
      <c r="A35" s="23"/>
      <c r="B35" s="38" t="s">
        <v>106</v>
      </c>
      <c r="C35" s="16">
        <v>2</v>
      </c>
      <c r="D35" s="39">
        <v>1</v>
      </c>
      <c r="E35" s="15">
        <f t="shared" ref="E35:E36" si="27">C35*D35</f>
        <v>2</v>
      </c>
      <c r="F35" s="56">
        <f>M3</f>
        <v>0.33</v>
      </c>
      <c r="G35" s="56">
        <f t="shared" ref="G35:G36" si="28">ROUND(E35*F35,2)</f>
        <v>0.66</v>
      </c>
      <c r="H35" s="56">
        <f t="shared" ref="H35:H36" si="29">ROUND(G35*0.05,2)</f>
        <v>0.03</v>
      </c>
      <c r="I35" s="56">
        <f t="shared" ref="I35:I36" si="30">ROUND(G35*0.1, 2)</f>
        <v>7.0000000000000007E-2</v>
      </c>
      <c r="J35" s="93">
        <f t="shared" ref="J35:J36" si="31">ROUND(G35*$G$3+H35*$H$3+I35*$I$3, 2)</f>
        <v>38.659999999999997</v>
      </c>
      <c r="K35" s="28"/>
      <c r="L35" s="28"/>
      <c r="M35" s="23"/>
      <c r="N35" s="23"/>
    </row>
    <row r="36" spans="1:14" ht="28.5" x14ac:dyDescent="0.35">
      <c r="A36" s="23"/>
      <c r="B36" s="38" t="s">
        <v>74</v>
      </c>
      <c r="C36" s="16">
        <v>2</v>
      </c>
      <c r="D36" s="39">
        <v>1</v>
      </c>
      <c r="E36" s="15">
        <f t="shared" si="27"/>
        <v>2</v>
      </c>
      <c r="F36" s="56">
        <f>M3</f>
        <v>0.33</v>
      </c>
      <c r="G36" s="56">
        <f t="shared" si="28"/>
        <v>0.66</v>
      </c>
      <c r="H36" s="56">
        <f t="shared" si="29"/>
        <v>0.03</v>
      </c>
      <c r="I36" s="56">
        <f t="shared" si="30"/>
        <v>7.0000000000000007E-2</v>
      </c>
      <c r="J36" s="93">
        <f t="shared" si="31"/>
        <v>38.659999999999997</v>
      </c>
      <c r="K36" s="28"/>
      <c r="L36" s="28"/>
      <c r="M36" s="23"/>
      <c r="N36" s="23"/>
    </row>
    <row r="37" spans="1:14" x14ac:dyDescent="0.35">
      <c r="A37" s="23"/>
      <c r="B37" s="14" t="s">
        <v>75</v>
      </c>
      <c r="C37" s="16" t="s">
        <v>57</v>
      </c>
      <c r="D37" s="16"/>
      <c r="E37" s="15"/>
      <c r="F37" s="15"/>
      <c r="G37" s="15"/>
      <c r="H37" s="37"/>
      <c r="I37" s="37"/>
      <c r="J37" s="36"/>
      <c r="K37" s="23"/>
      <c r="L37" s="23"/>
      <c r="M37" s="23"/>
      <c r="N37" s="23"/>
    </row>
    <row r="38" spans="1:14" x14ac:dyDescent="0.35">
      <c r="A38" s="23"/>
      <c r="B38" s="14" t="s">
        <v>76</v>
      </c>
      <c r="C38" s="16" t="s">
        <v>57</v>
      </c>
      <c r="D38" s="16"/>
      <c r="E38" s="15"/>
      <c r="F38" s="15"/>
      <c r="G38" s="15"/>
      <c r="H38" s="37"/>
      <c r="I38" s="37"/>
      <c r="J38" s="36"/>
      <c r="K38" s="23"/>
      <c r="L38" s="23"/>
      <c r="M38" s="23"/>
      <c r="N38" s="23"/>
    </row>
    <row r="39" spans="1:14" x14ac:dyDescent="0.35">
      <c r="A39" s="23"/>
      <c r="B39" s="14" t="s">
        <v>77</v>
      </c>
      <c r="C39" s="16" t="s">
        <v>57</v>
      </c>
      <c r="D39" s="16"/>
      <c r="E39" s="15"/>
      <c r="F39" s="15"/>
      <c r="G39" s="15"/>
      <c r="H39" s="37"/>
      <c r="I39" s="37"/>
      <c r="J39" s="36"/>
      <c r="K39" s="23"/>
      <c r="L39" s="23"/>
      <c r="M39" s="23"/>
      <c r="N39" s="23"/>
    </row>
    <row r="40" spans="1:14" x14ac:dyDescent="0.35">
      <c r="A40" s="23"/>
      <c r="B40" s="77" t="s">
        <v>78</v>
      </c>
      <c r="C40" s="42"/>
      <c r="D40" s="42"/>
      <c r="E40" s="43"/>
      <c r="F40" s="43"/>
      <c r="G40" s="109">
        <f>SUM(G30:I39)</f>
        <v>1.52</v>
      </c>
      <c r="H40" s="110"/>
      <c r="I40" s="111"/>
      <c r="J40" s="96">
        <f>SUM(J30:J39)</f>
        <v>77.319999999999993</v>
      </c>
      <c r="K40" s="23"/>
      <c r="L40" s="28"/>
      <c r="M40" s="23"/>
      <c r="N40" s="23"/>
    </row>
    <row r="41" spans="1:14" ht="28" x14ac:dyDescent="0.35">
      <c r="A41" s="23"/>
      <c r="B41" s="44" t="s">
        <v>97</v>
      </c>
      <c r="C41" s="42"/>
      <c r="D41" s="45"/>
      <c r="E41" s="44"/>
      <c r="F41" s="45"/>
      <c r="G41" s="112">
        <f>G28+G40</f>
        <v>16.959999999999997</v>
      </c>
      <c r="H41" s="112"/>
      <c r="I41" s="112"/>
      <c r="J41" s="94">
        <f>ROUND(J28+J40, 0)</f>
        <v>865</v>
      </c>
      <c r="K41" s="23"/>
      <c r="L41" s="28"/>
      <c r="M41" s="23"/>
      <c r="N41" s="23"/>
    </row>
    <row r="42" spans="1:14" ht="28" x14ac:dyDescent="0.35">
      <c r="A42" s="23"/>
      <c r="B42" s="44" t="s">
        <v>119</v>
      </c>
      <c r="C42" s="42"/>
      <c r="D42" s="45"/>
      <c r="E42" s="44"/>
      <c r="F42" s="45"/>
      <c r="G42" s="67"/>
      <c r="H42" s="67"/>
      <c r="I42" s="67"/>
      <c r="J42" s="94">
        <v>0</v>
      </c>
      <c r="K42" s="18"/>
      <c r="L42" s="28"/>
      <c r="M42" s="23"/>
      <c r="N42" s="23"/>
    </row>
    <row r="43" spans="1:14" ht="15" x14ac:dyDescent="0.35">
      <c r="A43" s="23"/>
      <c r="B43" s="44" t="s">
        <v>107</v>
      </c>
      <c r="C43" s="42"/>
      <c r="D43" s="45"/>
      <c r="E43" s="44"/>
      <c r="F43" s="45"/>
      <c r="G43" s="67"/>
      <c r="H43" s="67"/>
      <c r="I43" s="67"/>
      <c r="J43" s="94">
        <f>J41+J42</f>
        <v>865</v>
      </c>
      <c r="K43" s="18"/>
      <c r="L43" s="23"/>
      <c r="M43" s="23"/>
      <c r="N43" s="23"/>
    </row>
    <row r="44" spans="1:14" x14ac:dyDescent="0.35">
      <c r="A44" s="23"/>
      <c r="B44" s="19" t="s">
        <v>31</v>
      </c>
      <c r="C44" s="46"/>
      <c r="D44" s="47"/>
      <c r="E44" s="47"/>
      <c r="F44" s="48"/>
      <c r="G44" s="18"/>
      <c r="H44" s="23"/>
      <c r="I44" s="23"/>
      <c r="J44" s="23"/>
      <c r="K44" s="18"/>
      <c r="L44" s="23"/>
      <c r="M44" s="23"/>
      <c r="N44" s="23"/>
    </row>
    <row r="45" spans="1:14" x14ac:dyDescent="0.35">
      <c r="A45" s="23"/>
      <c r="B45" s="19" t="s">
        <v>79</v>
      </c>
      <c r="C45" s="46"/>
      <c r="D45" s="47"/>
      <c r="E45" s="47"/>
      <c r="F45" s="48"/>
      <c r="G45" s="18"/>
      <c r="H45" s="23"/>
      <c r="I45" s="23"/>
      <c r="J45" s="23"/>
      <c r="K45" s="18"/>
      <c r="L45" s="23"/>
      <c r="M45" s="23"/>
      <c r="N45" s="23"/>
    </row>
    <row r="46" spans="1:14" x14ac:dyDescent="0.35">
      <c r="A46" s="23"/>
      <c r="B46" s="49"/>
      <c r="C46" s="46"/>
      <c r="D46" s="47"/>
      <c r="E46" s="47"/>
      <c r="F46" s="48"/>
      <c r="G46" s="18"/>
      <c r="H46" s="23"/>
      <c r="I46" s="23"/>
      <c r="J46" s="23"/>
      <c r="K46" s="18"/>
      <c r="L46" s="23"/>
      <c r="M46" s="23"/>
      <c r="N46" s="23"/>
    </row>
    <row r="47" spans="1:14" x14ac:dyDescent="0.35">
      <c r="A47" s="23"/>
      <c r="B47" s="50" t="s">
        <v>80</v>
      </c>
      <c r="C47" s="23"/>
      <c r="D47" s="23"/>
      <c r="E47" s="23"/>
      <c r="F47" s="23"/>
      <c r="G47" s="23"/>
      <c r="H47" s="23"/>
      <c r="I47" s="23"/>
      <c r="J47" s="23"/>
      <c r="K47" s="23"/>
      <c r="L47" s="23"/>
      <c r="M47" s="23"/>
      <c r="N47" s="23"/>
    </row>
    <row r="48" spans="1:14" ht="18" customHeight="1" x14ac:dyDescent="0.35">
      <c r="A48" s="23"/>
      <c r="B48" s="103" t="s">
        <v>145</v>
      </c>
      <c r="C48" s="103"/>
      <c r="D48" s="103"/>
      <c r="E48" s="103"/>
      <c r="F48" s="103"/>
      <c r="G48" s="103"/>
      <c r="H48" s="103"/>
      <c r="I48" s="103"/>
      <c r="J48" s="103"/>
      <c r="K48" s="23"/>
      <c r="L48" s="23"/>
      <c r="M48" s="23"/>
      <c r="N48" s="23"/>
    </row>
    <row r="49" spans="1:14" ht="44.25" customHeight="1" x14ac:dyDescent="0.35">
      <c r="A49" s="23"/>
      <c r="B49" s="113" t="s">
        <v>134</v>
      </c>
      <c r="C49" s="113"/>
      <c r="D49" s="113"/>
      <c r="E49" s="113"/>
      <c r="F49" s="113"/>
      <c r="G49" s="113"/>
      <c r="H49" s="113"/>
      <c r="I49" s="113"/>
      <c r="J49" s="113"/>
      <c r="K49" s="23"/>
      <c r="L49" s="23"/>
      <c r="M49" s="23"/>
      <c r="N49" s="23"/>
    </row>
    <row r="50" spans="1:14" ht="17.25" customHeight="1" x14ac:dyDescent="0.35">
      <c r="A50" s="23"/>
      <c r="B50" s="103" t="s">
        <v>116</v>
      </c>
      <c r="C50" s="103"/>
      <c r="D50" s="103"/>
      <c r="E50" s="103"/>
      <c r="F50" s="103"/>
      <c r="G50" s="103"/>
      <c r="H50" s="103"/>
      <c r="I50" s="103"/>
      <c r="J50" s="103"/>
      <c r="K50" s="23"/>
      <c r="L50" s="23"/>
      <c r="M50" s="23"/>
      <c r="N50" s="23"/>
    </row>
    <row r="51" spans="1:14" ht="60.75" customHeight="1" x14ac:dyDescent="0.35">
      <c r="A51" s="23"/>
      <c r="B51" s="103" t="s">
        <v>122</v>
      </c>
      <c r="C51" s="103"/>
      <c r="D51" s="103"/>
      <c r="E51" s="103"/>
      <c r="F51" s="103"/>
      <c r="G51" s="103"/>
      <c r="H51" s="103"/>
      <c r="I51" s="103"/>
      <c r="J51" s="103"/>
      <c r="K51" s="23"/>
      <c r="L51" s="23"/>
      <c r="M51" s="23"/>
      <c r="N51" s="23"/>
    </row>
    <row r="52" spans="1:14" ht="31.5" customHeight="1" x14ac:dyDescent="0.35">
      <c r="A52" s="23"/>
      <c r="B52" s="103" t="s">
        <v>115</v>
      </c>
      <c r="C52" s="114"/>
      <c r="D52" s="114"/>
      <c r="E52" s="114"/>
      <c r="F52" s="114"/>
      <c r="G52" s="114"/>
      <c r="H52" s="114"/>
      <c r="I52" s="114"/>
      <c r="J52" s="114"/>
      <c r="K52" s="23"/>
      <c r="L52" s="23"/>
      <c r="M52" s="23"/>
      <c r="N52" s="23"/>
    </row>
    <row r="53" spans="1:14" ht="16" x14ac:dyDescent="0.35">
      <c r="A53" s="51"/>
      <c r="B53" s="104" t="s">
        <v>114</v>
      </c>
      <c r="C53" s="105"/>
      <c r="D53" s="105"/>
      <c r="E53" s="105"/>
      <c r="F53" s="105"/>
      <c r="G53" s="105"/>
      <c r="H53" s="105"/>
      <c r="I53" s="105"/>
      <c r="J53" s="105"/>
      <c r="K53" s="23"/>
      <c r="L53" s="23"/>
      <c r="M53" s="23"/>
      <c r="N53" s="51"/>
    </row>
  </sheetData>
  <mergeCells count="11">
    <mergeCell ref="B50:J50"/>
    <mergeCell ref="B51:J51"/>
    <mergeCell ref="B53:J53"/>
    <mergeCell ref="N5:P5"/>
    <mergeCell ref="B4:B5"/>
    <mergeCell ref="G28:I28"/>
    <mergeCell ref="G40:I40"/>
    <mergeCell ref="G41:I41"/>
    <mergeCell ref="B48:J48"/>
    <mergeCell ref="B49:J49"/>
    <mergeCell ref="B52:J52"/>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B664-0B9F-4C85-A324-BACEB6887B5C}">
  <dimension ref="A1:O31"/>
  <sheetViews>
    <sheetView topLeftCell="A15" workbookViewId="0">
      <selection activeCell="B31" sqref="B31:J31"/>
    </sheetView>
  </sheetViews>
  <sheetFormatPr defaultRowHeight="14.5" x14ac:dyDescent="0.35"/>
  <cols>
    <col min="1" max="1" width="1.7265625" customWidth="1"/>
    <col min="2" max="2" width="30" customWidth="1"/>
    <col min="3" max="3" width="12.7265625" customWidth="1"/>
    <col min="4" max="4" width="12.453125" customWidth="1"/>
    <col min="5" max="5" width="12.7265625" customWidth="1"/>
    <col min="6" max="6" width="11.26953125" customWidth="1"/>
    <col min="7" max="7" width="10.7265625" customWidth="1"/>
    <col min="8" max="9" width="12.26953125" customWidth="1"/>
    <col min="10" max="10" width="8.453125" customWidth="1"/>
    <col min="11" max="11" width="4" customWidth="1"/>
    <col min="13" max="13" width="20.54296875" customWidth="1"/>
  </cols>
  <sheetData>
    <row r="1" spans="1:15" ht="15.5" x14ac:dyDescent="0.35">
      <c r="B1" s="24" t="s">
        <v>81</v>
      </c>
      <c r="K1" s="52"/>
    </row>
    <row r="2" spans="1:15" ht="15.5" x14ac:dyDescent="0.35">
      <c r="B2" s="24"/>
      <c r="K2" s="52"/>
    </row>
    <row r="3" spans="1:15" x14ac:dyDescent="0.35">
      <c r="F3" s="29" t="s">
        <v>37</v>
      </c>
      <c r="G3" s="78">
        <f>O7</f>
        <v>52.367999999999995</v>
      </c>
      <c r="H3" s="78">
        <f>O8</f>
        <v>70.56</v>
      </c>
      <c r="I3" s="78">
        <f>O9</f>
        <v>28.336000000000002</v>
      </c>
      <c r="K3" s="52"/>
    </row>
    <row r="4" spans="1:15" x14ac:dyDescent="0.35">
      <c r="A4" s="23"/>
      <c r="B4" s="117" t="s">
        <v>39</v>
      </c>
      <c r="C4" s="53" t="s">
        <v>40</v>
      </c>
      <c r="D4" s="53" t="s">
        <v>41</v>
      </c>
      <c r="E4" s="53" t="s">
        <v>42</v>
      </c>
      <c r="F4" s="53" t="s">
        <v>43</v>
      </c>
      <c r="G4" s="53" t="s">
        <v>44</v>
      </c>
      <c r="H4" s="53" t="s">
        <v>45</v>
      </c>
      <c r="I4" s="53" t="s">
        <v>46</v>
      </c>
      <c r="J4" s="53" t="s">
        <v>47</v>
      </c>
      <c r="K4" s="54"/>
    </row>
    <row r="5" spans="1:15" ht="53" thickBot="1" x14ac:dyDescent="0.4">
      <c r="A5" s="32"/>
      <c r="B5" s="117"/>
      <c r="C5" s="33" t="s">
        <v>82</v>
      </c>
      <c r="D5" s="33" t="s">
        <v>49</v>
      </c>
      <c r="E5" s="33" t="s">
        <v>83</v>
      </c>
      <c r="F5" s="33" t="s">
        <v>51</v>
      </c>
      <c r="G5" s="33" t="s">
        <v>84</v>
      </c>
      <c r="H5" s="33" t="s">
        <v>85</v>
      </c>
      <c r="I5" s="33" t="s">
        <v>54</v>
      </c>
      <c r="J5" s="33" t="s">
        <v>55</v>
      </c>
      <c r="K5" s="23"/>
      <c r="M5" s="106" t="s">
        <v>124</v>
      </c>
      <c r="N5" s="106"/>
      <c r="O5" s="106"/>
    </row>
    <row r="6" spans="1:15" ht="39.5" thickBot="1" x14ac:dyDescent="0.4">
      <c r="A6" s="23"/>
      <c r="B6" s="55" t="s">
        <v>139</v>
      </c>
      <c r="C6" s="16" t="s">
        <v>57</v>
      </c>
      <c r="D6" s="40"/>
      <c r="E6" s="40"/>
      <c r="F6" s="37"/>
      <c r="G6" s="37"/>
      <c r="H6" s="56"/>
      <c r="I6" s="56"/>
      <c r="J6" s="36"/>
      <c r="K6" s="23"/>
      <c r="M6" s="79"/>
      <c r="N6" s="80" t="s">
        <v>91</v>
      </c>
      <c r="O6" s="81" t="s">
        <v>92</v>
      </c>
    </row>
    <row r="7" spans="1:15" ht="15.5" x14ac:dyDescent="0.35">
      <c r="A7" s="23"/>
      <c r="B7" s="55" t="s">
        <v>140</v>
      </c>
      <c r="C7" s="16" t="s">
        <v>57</v>
      </c>
      <c r="D7" s="40"/>
      <c r="E7" s="40"/>
      <c r="F7" s="37"/>
      <c r="G7" s="37"/>
      <c r="H7" s="56"/>
      <c r="I7" s="56"/>
      <c r="J7" s="36"/>
      <c r="K7" s="23"/>
      <c r="M7" s="74" t="s">
        <v>93</v>
      </c>
      <c r="N7" s="74">
        <v>32.729999999999997</v>
      </c>
      <c r="O7" s="75">
        <f>N7*1.6</f>
        <v>52.367999999999995</v>
      </c>
    </row>
    <row r="8" spans="1:15" x14ac:dyDescent="0.35">
      <c r="A8" s="23"/>
      <c r="B8" s="55" t="s">
        <v>86</v>
      </c>
      <c r="C8" s="16"/>
      <c r="D8" s="16"/>
      <c r="E8" s="40"/>
      <c r="F8" s="15"/>
      <c r="G8" s="15"/>
      <c r="H8" s="15"/>
      <c r="I8" s="15"/>
      <c r="J8" s="41"/>
      <c r="K8" s="23"/>
      <c r="M8" s="72" t="s">
        <v>94</v>
      </c>
      <c r="N8" s="72">
        <v>44.1</v>
      </c>
      <c r="O8" s="73">
        <f>N8*1.6</f>
        <v>70.56</v>
      </c>
    </row>
    <row r="9" spans="1:15" x14ac:dyDescent="0.35">
      <c r="A9" s="23"/>
      <c r="B9" s="14" t="s">
        <v>21</v>
      </c>
      <c r="C9" s="16">
        <v>2</v>
      </c>
      <c r="D9" s="16">
        <v>1</v>
      </c>
      <c r="E9" s="40">
        <f t="shared" ref="E9:E15" si="0">C9*D9</f>
        <v>2</v>
      </c>
      <c r="F9" s="56">
        <f>'Table 1'!F11</f>
        <v>0.33</v>
      </c>
      <c r="G9" s="56">
        <f t="shared" ref="G9" si="1">ROUND(E9*F9, 2)</f>
        <v>0.66</v>
      </c>
      <c r="H9" s="56">
        <f t="shared" ref="H9" si="2">ROUND(G9*0.05, 2)</f>
        <v>0.03</v>
      </c>
      <c r="I9" s="56">
        <f t="shared" ref="I9" si="3">ROUND(G9*0.1, 2)</f>
        <v>7.0000000000000007E-2</v>
      </c>
      <c r="J9" s="93">
        <f>ROUND(G9*$G$3+H9*$H$3+I9*$I$3, 2)</f>
        <v>38.659999999999997</v>
      </c>
      <c r="K9" s="23"/>
      <c r="M9" s="76" t="s">
        <v>95</v>
      </c>
      <c r="N9" s="76">
        <v>17.71</v>
      </c>
      <c r="O9" s="73">
        <f>N9*1.6</f>
        <v>28.336000000000002</v>
      </c>
    </row>
    <row r="10" spans="1:15" ht="15.5" x14ac:dyDescent="0.35">
      <c r="A10" s="23"/>
      <c r="B10" s="14" t="s">
        <v>87</v>
      </c>
      <c r="C10" s="16">
        <v>2</v>
      </c>
      <c r="D10" s="16">
        <v>1</v>
      </c>
      <c r="E10" s="40">
        <f t="shared" si="0"/>
        <v>2</v>
      </c>
      <c r="F10" s="56">
        <f>'Table 1'!F12</f>
        <v>0.33</v>
      </c>
      <c r="G10" s="56">
        <f t="shared" ref="G10:G15" si="4">ROUND(E10*F10, 2)</f>
        <v>0.66</v>
      </c>
      <c r="H10" s="56">
        <f t="shared" ref="H10:H15" si="5">ROUND(G10*0.05, 2)</f>
        <v>0.03</v>
      </c>
      <c r="I10" s="56">
        <f t="shared" ref="I10:I15" si="6">ROUND(G10*0.1, 2)</f>
        <v>7.0000000000000007E-2</v>
      </c>
      <c r="J10" s="93">
        <f t="shared" ref="J10:J15" si="7">ROUND(G10*$G$3+H10*$H$3+I10*$I$3, 2)</f>
        <v>38.659999999999997</v>
      </c>
      <c r="K10" s="23"/>
    </row>
    <row r="11" spans="1:15" x14ac:dyDescent="0.35">
      <c r="A11" s="23"/>
      <c r="B11" s="14" t="s">
        <v>23</v>
      </c>
      <c r="C11" s="16">
        <v>0.5</v>
      </c>
      <c r="D11" s="16">
        <v>1</v>
      </c>
      <c r="E11" s="40">
        <f t="shared" si="0"/>
        <v>0.5</v>
      </c>
      <c r="F11" s="56">
        <f>'Table 1'!F16</f>
        <v>0.33</v>
      </c>
      <c r="G11" s="56">
        <f t="shared" si="4"/>
        <v>0.17</v>
      </c>
      <c r="H11" s="56">
        <f t="shared" si="5"/>
        <v>0.01</v>
      </c>
      <c r="I11" s="56">
        <f t="shared" si="6"/>
        <v>0.02</v>
      </c>
      <c r="J11" s="93">
        <f t="shared" si="7"/>
        <v>10.17</v>
      </c>
      <c r="K11" s="23"/>
    </row>
    <row r="12" spans="1:15" ht="28.5" x14ac:dyDescent="0.35">
      <c r="A12" s="23"/>
      <c r="B12" s="14" t="s">
        <v>125</v>
      </c>
      <c r="C12" s="16">
        <v>2</v>
      </c>
      <c r="D12" s="16">
        <v>1</v>
      </c>
      <c r="E12" s="40">
        <f t="shared" si="0"/>
        <v>2</v>
      </c>
      <c r="F12" s="56">
        <f>'Table 1'!F17</f>
        <v>0.33</v>
      </c>
      <c r="G12" s="56">
        <f t="shared" si="4"/>
        <v>0.66</v>
      </c>
      <c r="H12" s="56">
        <f t="shared" si="5"/>
        <v>0.03</v>
      </c>
      <c r="I12" s="56">
        <f t="shared" si="6"/>
        <v>7.0000000000000007E-2</v>
      </c>
      <c r="J12" s="93">
        <f t="shared" si="7"/>
        <v>38.659999999999997</v>
      </c>
      <c r="K12" s="23"/>
    </row>
    <row r="13" spans="1:15" ht="15.5" x14ac:dyDescent="0.35">
      <c r="A13" s="23"/>
      <c r="B13" s="14" t="s">
        <v>141</v>
      </c>
      <c r="C13" s="16">
        <v>2</v>
      </c>
      <c r="D13" s="16">
        <v>1</v>
      </c>
      <c r="E13" s="40">
        <f t="shared" si="0"/>
        <v>2</v>
      </c>
      <c r="F13" s="15">
        <f>'Table 1'!F18</f>
        <v>0</v>
      </c>
      <c r="G13" s="15">
        <f t="shared" si="4"/>
        <v>0</v>
      </c>
      <c r="H13" s="15">
        <f t="shared" si="5"/>
        <v>0</v>
      </c>
      <c r="I13" s="15">
        <f t="shared" si="6"/>
        <v>0</v>
      </c>
      <c r="J13" s="95">
        <f t="shared" si="7"/>
        <v>0</v>
      </c>
      <c r="K13" s="23"/>
    </row>
    <row r="14" spans="1:15" ht="28.5" x14ac:dyDescent="0.35">
      <c r="A14" s="23"/>
      <c r="B14" s="14" t="s">
        <v>126</v>
      </c>
      <c r="C14" s="16">
        <v>2</v>
      </c>
      <c r="D14" s="16">
        <v>1</v>
      </c>
      <c r="E14" s="40">
        <f t="shared" si="0"/>
        <v>2</v>
      </c>
      <c r="F14" s="15">
        <f>'Table 1'!F19</f>
        <v>0</v>
      </c>
      <c r="G14" s="15">
        <f t="shared" si="4"/>
        <v>0</v>
      </c>
      <c r="H14" s="15">
        <f t="shared" si="5"/>
        <v>0</v>
      </c>
      <c r="I14" s="15">
        <f t="shared" si="6"/>
        <v>0</v>
      </c>
      <c r="J14" s="95">
        <f t="shared" si="7"/>
        <v>0</v>
      </c>
      <c r="K14" s="23"/>
    </row>
    <row r="15" spans="1:15" ht="28.5" x14ac:dyDescent="0.35">
      <c r="A15" s="23"/>
      <c r="B15" s="14" t="s">
        <v>127</v>
      </c>
      <c r="C15" s="16">
        <v>2</v>
      </c>
      <c r="D15" s="16">
        <v>1</v>
      </c>
      <c r="E15" s="40">
        <f t="shared" si="0"/>
        <v>2</v>
      </c>
      <c r="F15" s="56">
        <f>'Table 1'!F20</f>
        <v>0.33</v>
      </c>
      <c r="G15" s="56">
        <f t="shared" si="4"/>
        <v>0.66</v>
      </c>
      <c r="H15" s="56">
        <f t="shared" si="5"/>
        <v>0.03</v>
      </c>
      <c r="I15" s="56">
        <f t="shared" si="6"/>
        <v>7.0000000000000007E-2</v>
      </c>
      <c r="J15" s="93">
        <f t="shared" si="7"/>
        <v>38.659999999999997</v>
      </c>
      <c r="K15" s="23"/>
    </row>
    <row r="16" spans="1:15" ht="26" x14ac:dyDescent="0.35">
      <c r="A16" s="23"/>
      <c r="B16" s="14" t="s">
        <v>27</v>
      </c>
      <c r="C16" s="16">
        <v>2</v>
      </c>
      <c r="D16" s="16">
        <v>1</v>
      </c>
      <c r="E16" s="40">
        <f>C16*D16</f>
        <v>2</v>
      </c>
      <c r="F16" s="56">
        <f>'Table 1'!F21</f>
        <v>0.33</v>
      </c>
      <c r="G16" s="56">
        <f>ROUND(E16*F16, 2)</f>
        <v>0.66</v>
      </c>
      <c r="H16" s="56">
        <f>ROUND(G16*0.05, 2)</f>
        <v>0.03</v>
      </c>
      <c r="I16" s="56">
        <f>ROUND(G16*0.1, 2)</f>
        <v>7.0000000000000007E-2</v>
      </c>
      <c r="J16" s="93">
        <f>ROUND(G16*$G$3+H16*$H$3+I16*$I$3, 2)</f>
        <v>38.659999999999997</v>
      </c>
      <c r="K16" s="23"/>
    </row>
    <row r="17" spans="1:11" ht="26" x14ac:dyDescent="0.35">
      <c r="A17" s="23"/>
      <c r="B17" s="14" t="s">
        <v>89</v>
      </c>
      <c r="C17" s="16">
        <v>2</v>
      </c>
      <c r="D17" s="16">
        <v>1</v>
      </c>
      <c r="E17" s="40">
        <f>C17*D17</f>
        <v>2</v>
      </c>
      <c r="F17" s="56">
        <f>'Table 1'!F22</f>
        <v>0.33</v>
      </c>
      <c r="G17" s="56">
        <f>ROUND(E17*F17, 2)</f>
        <v>0.66</v>
      </c>
      <c r="H17" s="56">
        <f>ROUND(G17*0.05, 2)</f>
        <v>0.03</v>
      </c>
      <c r="I17" s="56">
        <f>ROUND(G17*0.1, 2)</f>
        <v>7.0000000000000007E-2</v>
      </c>
      <c r="J17" s="93">
        <f>ROUND(G17*$G$3+H17*$H$3+I17*$I$3, 2)</f>
        <v>38.659999999999997</v>
      </c>
      <c r="K17" s="23"/>
    </row>
    <row r="18" spans="1:11" ht="15.5" x14ac:dyDescent="0.35">
      <c r="A18" s="23"/>
      <c r="B18" s="14" t="s">
        <v>142</v>
      </c>
      <c r="C18" s="16">
        <v>2</v>
      </c>
      <c r="D18" s="16">
        <v>1</v>
      </c>
      <c r="E18" s="40">
        <f>C18*D18</f>
        <v>2</v>
      </c>
      <c r="F18" s="15">
        <f>'Table 1'!F23</f>
        <v>0</v>
      </c>
      <c r="G18" s="15">
        <f>ROUND(E18*F18, 2)</f>
        <v>0</v>
      </c>
      <c r="H18" s="15">
        <f>ROUND(G18*0.05, 2)</f>
        <v>0</v>
      </c>
      <c r="I18" s="15">
        <f>ROUND(G18*0.1, 2)</f>
        <v>0</v>
      </c>
      <c r="J18" s="95">
        <f>ROUND(G18*$G$3+H18*$H$3+I18*$I$3, 2)</f>
        <v>0</v>
      </c>
      <c r="K18" s="23"/>
    </row>
    <row r="19" spans="1:11" ht="15.5" x14ac:dyDescent="0.35">
      <c r="A19" s="23"/>
      <c r="B19" s="14" t="s">
        <v>88</v>
      </c>
      <c r="C19" s="16">
        <v>2</v>
      </c>
      <c r="D19" s="16">
        <v>1</v>
      </c>
      <c r="E19" s="40">
        <f t="shared" ref="E19" si="8">C19*D19</f>
        <v>2</v>
      </c>
      <c r="F19" s="56">
        <f>'Table 1'!F24</f>
        <v>0.33</v>
      </c>
      <c r="G19" s="56">
        <f t="shared" ref="G19" si="9">ROUND(E19*F19, 2)</f>
        <v>0.66</v>
      </c>
      <c r="H19" s="56">
        <f t="shared" ref="H19" si="10">ROUND(G19*0.05, 2)</f>
        <v>0.03</v>
      </c>
      <c r="I19" s="56">
        <f t="shared" ref="I19" si="11">ROUND(G19*0.1, 2)</f>
        <v>7.0000000000000007E-2</v>
      </c>
      <c r="J19" s="93">
        <f t="shared" ref="J19" si="12">ROUND(G19*$G$3+H19*$H$3+I19*$I$3, 2)</f>
        <v>38.659999999999997</v>
      </c>
      <c r="K19" s="23"/>
    </row>
    <row r="20" spans="1:11" ht="15.5" x14ac:dyDescent="0.35">
      <c r="A20" s="23"/>
      <c r="B20" s="14" t="s">
        <v>110</v>
      </c>
      <c r="C20" s="16">
        <v>1</v>
      </c>
      <c r="D20" s="16">
        <v>1</v>
      </c>
      <c r="E20" s="40">
        <f t="shared" ref="E20" si="13">C20*D20</f>
        <v>1</v>
      </c>
      <c r="F20" s="56">
        <f>'Table 1'!F25</f>
        <v>0.33</v>
      </c>
      <c r="G20" s="56">
        <f t="shared" ref="G20" si="14">ROUND(E20*F20, 2)</f>
        <v>0.33</v>
      </c>
      <c r="H20" s="56">
        <f t="shared" ref="H20" si="15">ROUND(G20*0.05, 2)</f>
        <v>0.02</v>
      </c>
      <c r="I20" s="56">
        <f t="shared" ref="I20" si="16">ROUND(G20*0.1, 2)</f>
        <v>0.03</v>
      </c>
      <c r="J20" s="93">
        <f t="shared" ref="J20" si="17">ROUND(G20*$G$3+H20*$H$3+I20*$I$3, 2)</f>
        <v>19.54</v>
      </c>
      <c r="K20" s="28"/>
    </row>
    <row r="21" spans="1:11" ht="15.5" x14ac:dyDescent="0.35">
      <c r="A21" s="23"/>
      <c r="B21" s="14" t="s">
        <v>111</v>
      </c>
      <c r="C21" s="16">
        <v>1</v>
      </c>
      <c r="D21" s="16">
        <v>1</v>
      </c>
      <c r="E21" s="40">
        <f t="shared" ref="E21" si="18">C21*D21</f>
        <v>1</v>
      </c>
      <c r="F21" s="56">
        <f>'Table 1'!F26</f>
        <v>0.33</v>
      </c>
      <c r="G21" s="56">
        <f t="shared" ref="G21" si="19">ROUND(E21*F21, 2)</f>
        <v>0.33</v>
      </c>
      <c r="H21" s="56">
        <f t="shared" ref="H21" si="20">ROUND(G21*0.05, 2)</f>
        <v>0.02</v>
      </c>
      <c r="I21" s="56">
        <f t="shared" ref="I21" si="21">ROUND(G21*0.1, 2)</f>
        <v>0.03</v>
      </c>
      <c r="J21" s="93">
        <f t="shared" ref="J21" si="22">ROUND(G21*$G$3+H21*$H$3+I21*$I$3, 2)</f>
        <v>19.54</v>
      </c>
      <c r="K21" s="28"/>
    </row>
    <row r="22" spans="1:11" ht="28.5" x14ac:dyDescent="0.35">
      <c r="A22" s="23"/>
      <c r="B22" s="14" t="s">
        <v>112</v>
      </c>
      <c r="C22" s="16">
        <v>2</v>
      </c>
      <c r="D22" s="16">
        <v>1</v>
      </c>
      <c r="E22" s="40">
        <f t="shared" ref="E22" si="23">C22*D22</f>
        <v>2</v>
      </c>
      <c r="F22" s="56">
        <f>'Table 1'!F27</f>
        <v>0.33</v>
      </c>
      <c r="G22" s="56">
        <f t="shared" ref="G22" si="24">ROUND(E22*F22, 2)</f>
        <v>0.66</v>
      </c>
      <c r="H22" s="56">
        <f t="shared" ref="H22" si="25">ROUND(G22*0.05, 2)</f>
        <v>0.03</v>
      </c>
      <c r="I22" s="56">
        <f t="shared" ref="I22" si="26">ROUND(G22*0.1, 2)</f>
        <v>7.0000000000000007E-2</v>
      </c>
      <c r="J22" s="93">
        <f>ROUND(G22*$G$3+H22*$H$3+I22*$I$3, 2)</f>
        <v>38.659999999999997</v>
      </c>
      <c r="K22" s="23"/>
    </row>
    <row r="23" spans="1:11" x14ac:dyDescent="0.35">
      <c r="A23" s="23"/>
      <c r="B23" s="118" t="s">
        <v>118</v>
      </c>
      <c r="C23" s="119"/>
      <c r="D23" s="119"/>
      <c r="E23" s="119"/>
      <c r="F23" s="120"/>
      <c r="G23" s="112">
        <f>SUM(G6:I22)</f>
        <v>7.0400000000000009</v>
      </c>
      <c r="H23" s="112"/>
      <c r="I23" s="112"/>
      <c r="J23" s="94">
        <f>SUM(J6:J22)</f>
        <v>358.53</v>
      </c>
      <c r="K23" s="18"/>
    </row>
    <row r="24" spans="1:11" x14ac:dyDescent="0.35">
      <c r="A24" s="23"/>
      <c r="B24" s="90" t="s">
        <v>31</v>
      </c>
      <c r="C24" s="57"/>
      <c r="D24" s="57"/>
      <c r="E24" s="57"/>
      <c r="F24" s="57"/>
      <c r="G24" s="47"/>
      <c r="H24" s="47"/>
      <c r="I24" s="47"/>
      <c r="J24" s="48"/>
      <c r="K24" s="18"/>
    </row>
    <row r="25" spans="1:11" x14ac:dyDescent="0.35">
      <c r="A25" s="23"/>
      <c r="B25" s="19" t="s">
        <v>79</v>
      </c>
      <c r="C25" s="57"/>
      <c r="D25" s="57"/>
      <c r="E25" s="57"/>
      <c r="F25" s="57"/>
      <c r="G25" s="47"/>
      <c r="H25" s="47"/>
      <c r="I25" s="47"/>
      <c r="J25" s="48"/>
      <c r="K25" s="18"/>
    </row>
    <row r="26" spans="1:11" x14ac:dyDescent="0.35">
      <c r="A26" s="52"/>
      <c r="B26" s="52"/>
      <c r="C26" s="52"/>
      <c r="D26" s="52"/>
      <c r="E26" s="52"/>
      <c r="F26" s="52"/>
      <c r="G26" s="52"/>
      <c r="H26" s="52"/>
      <c r="I26" s="52"/>
      <c r="J26" s="52"/>
      <c r="K26" s="18"/>
    </row>
    <row r="27" spans="1:11" x14ac:dyDescent="0.35">
      <c r="A27" s="52"/>
      <c r="B27" s="50" t="s">
        <v>80</v>
      </c>
      <c r="C27" s="23"/>
      <c r="D27" s="23"/>
      <c r="E27" s="23"/>
      <c r="F27" s="23"/>
      <c r="G27" s="23"/>
      <c r="H27" s="23"/>
      <c r="I27" s="23"/>
      <c r="J27" s="23"/>
      <c r="K27" s="52"/>
    </row>
    <row r="28" spans="1:11" x14ac:dyDescent="0.35">
      <c r="A28" s="52"/>
      <c r="B28" s="103" t="s">
        <v>146</v>
      </c>
      <c r="C28" s="103"/>
      <c r="D28" s="103"/>
      <c r="E28" s="103"/>
      <c r="F28" s="103"/>
      <c r="G28" s="103"/>
      <c r="H28" s="103"/>
      <c r="I28" s="103"/>
      <c r="J28" s="103"/>
      <c r="K28" s="58"/>
    </row>
    <row r="29" spans="1:11" ht="45" customHeight="1" x14ac:dyDescent="0.35">
      <c r="B29" s="113" t="s">
        <v>135</v>
      </c>
      <c r="C29" s="113"/>
      <c r="D29" s="113"/>
      <c r="E29" s="113"/>
      <c r="F29" s="113"/>
      <c r="G29" s="113"/>
      <c r="H29" s="113"/>
      <c r="I29" s="113"/>
      <c r="J29" s="113"/>
      <c r="K29" s="59"/>
    </row>
    <row r="30" spans="1:11" ht="56.25" customHeight="1" x14ac:dyDescent="0.35">
      <c r="A30" s="23"/>
      <c r="B30" s="103" t="s">
        <v>123</v>
      </c>
      <c r="C30" s="103"/>
      <c r="D30" s="103"/>
      <c r="E30" s="103"/>
      <c r="F30" s="103"/>
      <c r="G30" s="103"/>
      <c r="H30" s="103"/>
      <c r="I30" s="103"/>
      <c r="J30" s="103"/>
      <c r="K30" s="23"/>
    </row>
    <row r="31" spans="1:11" x14ac:dyDescent="0.35">
      <c r="B31" s="115" t="s">
        <v>113</v>
      </c>
      <c r="C31" s="116"/>
      <c r="D31" s="116"/>
      <c r="E31" s="116"/>
      <c r="F31" s="116"/>
      <c r="G31" s="116"/>
      <c r="H31" s="116"/>
      <c r="I31" s="116"/>
      <c r="J31" s="116"/>
    </row>
  </sheetData>
  <mergeCells count="8">
    <mergeCell ref="B31:J31"/>
    <mergeCell ref="M5:O5"/>
    <mergeCell ref="B4:B5"/>
    <mergeCell ref="B23:F23"/>
    <mergeCell ref="G23:I23"/>
    <mergeCell ref="B28:J28"/>
    <mergeCell ref="B29:J29"/>
    <mergeCell ref="B30:J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B70F-C169-4E19-A3F1-93BF1D45C7AD}">
  <dimension ref="B1:I5"/>
  <sheetViews>
    <sheetView workbookViewId="0">
      <selection activeCell="H14" sqref="H14"/>
    </sheetView>
  </sheetViews>
  <sheetFormatPr defaultRowHeight="14.5" x14ac:dyDescent="0.35"/>
  <cols>
    <col min="1" max="1" width="2.453125" customWidth="1"/>
  </cols>
  <sheetData>
    <row r="1" spans="2:9" x14ac:dyDescent="0.35">
      <c r="B1" s="91" t="s">
        <v>120</v>
      </c>
    </row>
    <row r="2" spans="2:9" ht="59.25" customHeight="1" x14ac:dyDescent="0.35">
      <c r="B2" s="121" t="s">
        <v>136</v>
      </c>
      <c r="C2" s="121"/>
      <c r="D2" s="121"/>
      <c r="E2" s="121"/>
      <c r="F2" s="121"/>
      <c r="G2" s="121"/>
      <c r="H2" s="121"/>
      <c r="I2" s="121"/>
    </row>
    <row r="3" spans="2:9" x14ac:dyDescent="0.35">
      <c r="B3" s="121"/>
      <c r="C3" s="121"/>
      <c r="D3" s="121"/>
      <c r="E3" s="121"/>
      <c r="F3" s="121"/>
      <c r="G3" s="121"/>
      <c r="H3" s="121"/>
      <c r="I3" s="121"/>
    </row>
    <row r="4" spans="2:9" x14ac:dyDescent="0.35">
      <c r="B4" s="121"/>
      <c r="C4" s="121"/>
      <c r="D4" s="121"/>
      <c r="E4" s="121"/>
      <c r="F4" s="121"/>
      <c r="G4" s="121"/>
      <c r="H4" s="121"/>
      <c r="I4" s="121"/>
    </row>
    <row r="5" spans="2:9" x14ac:dyDescent="0.35">
      <c r="B5" s="121"/>
      <c r="C5" s="121"/>
      <c r="D5" s="121"/>
      <c r="E5" s="121"/>
      <c r="F5" s="121"/>
      <c r="G5" s="121"/>
      <c r="H5" s="121"/>
      <c r="I5" s="121"/>
    </row>
  </sheetData>
  <mergeCells count="1">
    <mergeCell ref="B2:I5"/>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B74A-4C9D-47E9-B420-79D5C67F9BFE}">
  <dimension ref="A1:H20"/>
  <sheetViews>
    <sheetView topLeftCell="A6" workbookViewId="0">
      <selection activeCell="C4" sqref="C4:D17"/>
    </sheetView>
  </sheetViews>
  <sheetFormatPr defaultRowHeight="14.5" x14ac:dyDescent="0.35"/>
  <cols>
    <col min="1" max="1" width="1.54296875" customWidth="1"/>
    <col min="2" max="2" width="34.26953125" customWidth="1"/>
    <col min="3" max="3" width="11.453125" customWidth="1"/>
    <col min="4" max="4" width="11.54296875" customWidth="1"/>
    <col min="5" max="5" width="16" customWidth="1"/>
    <col min="6" max="6" width="11.26953125" customWidth="1"/>
  </cols>
  <sheetData>
    <row r="1" spans="1:8" x14ac:dyDescent="0.35">
      <c r="A1" s="1"/>
      <c r="B1" s="1"/>
      <c r="C1" s="1"/>
      <c r="D1" s="1"/>
      <c r="E1" s="1"/>
      <c r="F1" s="1"/>
      <c r="G1" s="1"/>
      <c r="H1" s="1"/>
    </row>
    <row r="2" spans="1:8" ht="15" x14ac:dyDescent="0.35">
      <c r="A2" s="1"/>
      <c r="B2" s="122" t="s">
        <v>15</v>
      </c>
      <c r="C2" s="122"/>
      <c r="D2" s="122"/>
      <c r="E2" s="122"/>
      <c r="F2" s="122"/>
      <c r="G2" s="9"/>
      <c r="H2" s="1"/>
    </row>
    <row r="3" spans="1:8" ht="57.5" x14ac:dyDescent="0.35">
      <c r="A3" s="1"/>
      <c r="B3" s="10" t="s">
        <v>16</v>
      </c>
      <c r="C3" s="11" t="s">
        <v>17</v>
      </c>
      <c r="D3" s="11" t="s">
        <v>18</v>
      </c>
      <c r="E3" s="10" t="s">
        <v>19</v>
      </c>
      <c r="F3" s="10" t="s">
        <v>20</v>
      </c>
      <c r="G3" s="12"/>
      <c r="H3" s="13"/>
    </row>
    <row r="4" spans="1:8" x14ac:dyDescent="0.35">
      <c r="A4" s="1"/>
      <c r="B4" s="14" t="s">
        <v>21</v>
      </c>
      <c r="C4" s="56">
        <f>Respondents!$C$10</f>
        <v>0.33</v>
      </c>
      <c r="D4" s="15">
        <v>1</v>
      </c>
      <c r="E4" s="11">
        <v>0</v>
      </c>
      <c r="F4" s="56">
        <f>(C4*D4)+E4</f>
        <v>0.33</v>
      </c>
      <c r="G4" s="1"/>
      <c r="H4" s="1"/>
    </row>
    <row r="5" spans="1:8" x14ac:dyDescent="0.35">
      <c r="A5" s="1"/>
      <c r="B5" s="14" t="s">
        <v>22</v>
      </c>
      <c r="C5" s="56">
        <f>Respondents!$C$10</f>
        <v>0.33</v>
      </c>
      <c r="D5" s="15">
        <v>1</v>
      </c>
      <c r="E5" s="11">
        <v>0</v>
      </c>
      <c r="F5" s="56">
        <f t="shared" ref="F5:F17" si="0">(C5*D5)+E5</f>
        <v>0.33</v>
      </c>
      <c r="G5" s="1"/>
      <c r="H5" s="1"/>
    </row>
    <row r="6" spans="1:8" x14ac:dyDescent="0.35">
      <c r="A6" s="1"/>
      <c r="B6" s="14" t="s">
        <v>23</v>
      </c>
      <c r="C6" s="56">
        <f>Respondents!$C$10</f>
        <v>0.33</v>
      </c>
      <c r="D6" s="15">
        <v>1</v>
      </c>
      <c r="E6" s="11">
        <v>0</v>
      </c>
      <c r="F6" s="56">
        <f t="shared" si="0"/>
        <v>0.33</v>
      </c>
      <c r="G6" s="1"/>
      <c r="H6" s="1"/>
    </row>
    <row r="7" spans="1:8" ht="26" x14ac:dyDescent="0.35">
      <c r="A7" s="1"/>
      <c r="B7" s="14" t="s">
        <v>24</v>
      </c>
      <c r="C7" s="56">
        <f>Respondents!$C$10</f>
        <v>0.33</v>
      </c>
      <c r="D7" s="15">
        <v>1</v>
      </c>
      <c r="E7" s="11">
        <v>0</v>
      </c>
      <c r="F7" s="56">
        <f t="shared" si="0"/>
        <v>0.33</v>
      </c>
      <c r="G7" s="1"/>
      <c r="H7" s="1"/>
    </row>
    <row r="8" spans="1:8" x14ac:dyDescent="0.35">
      <c r="A8" s="1"/>
      <c r="B8" s="14" t="s">
        <v>143</v>
      </c>
      <c r="C8" s="15">
        <v>0</v>
      </c>
      <c r="D8" s="15">
        <v>1</v>
      </c>
      <c r="E8" s="11">
        <v>0</v>
      </c>
      <c r="F8" s="15">
        <f t="shared" si="0"/>
        <v>0</v>
      </c>
      <c r="G8" s="1"/>
      <c r="H8" s="1"/>
    </row>
    <row r="9" spans="1:8" ht="26" x14ac:dyDescent="0.35">
      <c r="A9" s="1"/>
      <c r="B9" s="14" t="s">
        <v>25</v>
      </c>
      <c r="C9" s="15">
        <v>0</v>
      </c>
      <c r="D9" s="15">
        <v>1</v>
      </c>
      <c r="E9" s="11">
        <v>0</v>
      </c>
      <c r="F9" s="15">
        <f t="shared" si="0"/>
        <v>0</v>
      </c>
      <c r="G9" s="1"/>
      <c r="H9" s="1"/>
    </row>
    <row r="10" spans="1:8" x14ac:dyDescent="0.35">
      <c r="A10" s="1"/>
      <c r="B10" s="14" t="s">
        <v>26</v>
      </c>
      <c r="C10" s="56">
        <f>Respondents!$C$10</f>
        <v>0.33</v>
      </c>
      <c r="D10" s="15">
        <v>1</v>
      </c>
      <c r="E10" s="11">
        <v>0</v>
      </c>
      <c r="F10" s="56">
        <f t="shared" si="0"/>
        <v>0.33</v>
      </c>
      <c r="G10" s="1"/>
      <c r="H10" s="1"/>
    </row>
    <row r="11" spans="1:8" ht="26" x14ac:dyDescent="0.35">
      <c r="A11" s="1"/>
      <c r="B11" s="14" t="s">
        <v>27</v>
      </c>
      <c r="C11" s="56">
        <f>Respondents!$C$10</f>
        <v>0.33</v>
      </c>
      <c r="D11" s="15">
        <v>1</v>
      </c>
      <c r="E11" s="11">
        <v>0</v>
      </c>
      <c r="F11" s="56">
        <f t="shared" si="0"/>
        <v>0.33</v>
      </c>
      <c r="G11" s="1"/>
      <c r="H11" s="1"/>
    </row>
    <row r="12" spans="1:8" x14ac:dyDescent="0.35">
      <c r="A12" s="1"/>
      <c r="B12" s="14" t="s">
        <v>89</v>
      </c>
      <c r="C12" s="56">
        <f>Respondents!$C$10</f>
        <v>0.33</v>
      </c>
      <c r="D12" s="15">
        <v>1</v>
      </c>
      <c r="E12" s="11">
        <v>0</v>
      </c>
      <c r="F12" s="56">
        <f t="shared" si="0"/>
        <v>0.33</v>
      </c>
      <c r="G12" s="28"/>
      <c r="H12" s="1"/>
    </row>
    <row r="13" spans="1:8" x14ac:dyDescent="0.35">
      <c r="A13" s="1"/>
      <c r="B13" s="14" t="s">
        <v>144</v>
      </c>
      <c r="C13" s="15">
        <v>0</v>
      </c>
      <c r="D13" s="15">
        <v>1</v>
      </c>
      <c r="E13" s="11">
        <v>0</v>
      </c>
      <c r="F13" s="15">
        <f t="shared" si="0"/>
        <v>0</v>
      </c>
      <c r="G13" s="1"/>
      <c r="H13" s="1"/>
    </row>
    <row r="14" spans="1:8" x14ac:dyDescent="0.35">
      <c r="A14" s="1"/>
      <c r="B14" s="14" t="s">
        <v>28</v>
      </c>
      <c r="C14" s="56">
        <f>Respondents!$C$10</f>
        <v>0.33</v>
      </c>
      <c r="D14" s="15">
        <v>1</v>
      </c>
      <c r="E14" s="11">
        <v>0</v>
      </c>
      <c r="F14" s="56">
        <f t="shared" si="0"/>
        <v>0.33</v>
      </c>
      <c r="G14" s="1"/>
      <c r="H14" s="1"/>
    </row>
    <row r="15" spans="1:8" x14ac:dyDescent="0.35">
      <c r="A15" s="1"/>
      <c r="B15" s="14" t="s">
        <v>108</v>
      </c>
      <c r="C15" s="56">
        <f>Respondents!C$10</f>
        <v>0.33</v>
      </c>
      <c r="D15" s="15">
        <v>1</v>
      </c>
      <c r="E15" s="11">
        <v>0</v>
      </c>
      <c r="F15" s="56">
        <f t="shared" si="0"/>
        <v>0.33</v>
      </c>
      <c r="G15" s="28"/>
      <c r="H15" s="1"/>
    </row>
    <row r="16" spans="1:8" x14ac:dyDescent="0.35">
      <c r="A16" s="1"/>
      <c r="B16" s="14" t="s">
        <v>109</v>
      </c>
      <c r="C16" s="56">
        <f>Respondents!C$10</f>
        <v>0.33</v>
      </c>
      <c r="D16" s="15">
        <v>1</v>
      </c>
      <c r="E16" s="11">
        <v>0</v>
      </c>
      <c r="F16" s="56">
        <f t="shared" si="0"/>
        <v>0.33</v>
      </c>
      <c r="G16" s="28"/>
      <c r="H16" s="1"/>
    </row>
    <row r="17" spans="1:8" x14ac:dyDescent="0.35">
      <c r="A17" s="1"/>
      <c r="B17" s="14" t="s">
        <v>29</v>
      </c>
      <c r="C17" s="56">
        <f>Respondents!C$10</f>
        <v>0.33</v>
      </c>
      <c r="D17" s="15">
        <v>1</v>
      </c>
      <c r="E17" s="11">
        <v>0</v>
      </c>
      <c r="F17" s="56">
        <f t="shared" si="0"/>
        <v>0.33</v>
      </c>
      <c r="G17" s="1"/>
      <c r="H17" s="1"/>
    </row>
    <row r="18" spans="1:8" x14ac:dyDescent="0.35">
      <c r="A18" s="1"/>
      <c r="B18" s="17"/>
      <c r="C18" s="17"/>
      <c r="D18" s="17"/>
      <c r="E18" s="11" t="s">
        <v>30</v>
      </c>
      <c r="F18" s="88">
        <f>SUM(F4:F17)</f>
        <v>3.6300000000000003</v>
      </c>
      <c r="G18" s="21"/>
      <c r="H18" s="22"/>
    </row>
    <row r="19" spans="1:8" x14ac:dyDescent="0.35">
      <c r="A19" s="1"/>
      <c r="B19" s="19" t="s">
        <v>31</v>
      </c>
      <c r="C19" s="1"/>
      <c r="D19" s="1"/>
      <c r="E19" s="20" t="s">
        <v>32</v>
      </c>
      <c r="F19" s="89">
        <f>'Table 1'!G41/Responses!F18</f>
        <v>4.6721763085399441</v>
      </c>
      <c r="G19" s="21"/>
      <c r="H19" s="21"/>
    </row>
    <row r="20" spans="1:8" ht="43.5" customHeight="1" x14ac:dyDescent="0.35">
      <c r="A20" s="1"/>
      <c r="B20" s="103" t="s">
        <v>121</v>
      </c>
      <c r="C20" s="103"/>
      <c r="D20" s="103"/>
      <c r="E20" s="103"/>
      <c r="F20" s="103"/>
      <c r="G20" s="1"/>
      <c r="H20" s="1"/>
    </row>
  </sheetData>
  <mergeCells count="2">
    <mergeCell ref="B2:F2"/>
    <mergeCell ref="B20: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BF55-219E-46D3-B68B-9F8AA1972179}">
  <dimension ref="A1:G12"/>
  <sheetViews>
    <sheetView workbookViewId="0">
      <selection activeCell="M7" sqref="M7"/>
    </sheetView>
  </sheetViews>
  <sheetFormatPr defaultRowHeight="14.5" x14ac:dyDescent="0.35"/>
  <cols>
    <col min="1" max="1" width="2.54296875" customWidth="1"/>
    <col min="2" max="2" width="13.453125" customWidth="1"/>
    <col min="3" max="3" width="16.26953125" customWidth="1"/>
    <col min="4" max="4" width="11.26953125" customWidth="1"/>
    <col min="5" max="5" width="21.26953125" customWidth="1"/>
    <col min="6" max="6" width="16.26953125" customWidth="1"/>
    <col min="7" max="7" width="17.54296875" customWidth="1"/>
  </cols>
  <sheetData>
    <row r="1" spans="1:7" x14ac:dyDescent="0.35">
      <c r="A1" s="1"/>
      <c r="B1" s="1"/>
      <c r="C1" s="1"/>
      <c r="D1" s="1"/>
      <c r="E1" s="1"/>
      <c r="F1" s="1"/>
      <c r="G1" s="1"/>
    </row>
    <row r="2" spans="1:7" ht="15" x14ac:dyDescent="0.35">
      <c r="A2" s="1"/>
      <c r="B2" s="123" t="s">
        <v>0</v>
      </c>
      <c r="C2" s="124"/>
      <c r="D2" s="124"/>
      <c r="E2" s="124"/>
      <c r="F2" s="124"/>
      <c r="G2" s="125"/>
    </row>
    <row r="3" spans="1:7" ht="23" x14ac:dyDescent="0.35">
      <c r="A3" s="1"/>
      <c r="B3" s="2"/>
      <c r="C3" s="126" t="s">
        <v>1</v>
      </c>
      <c r="D3" s="127"/>
      <c r="E3" s="3" t="s">
        <v>2</v>
      </c>
      <c r="F3" s="126"/>
      <c r="G3" s="127"/>
    </row>
    <row r="4" spans="1:7" x14ac:dyDescent="0.35">
      <c r="A4" s="1"/>
      <c r="B4" s="4"/>
      <c r="C4" s="5" t="s">
        <v>3</v>
      </c>
      <c r="D4" s="5" t="s">
        <v>4</v>
      </c>
      <c r="E4" s="5" t="s">
        <v>5</v>
      </c>
      <c r="F4" s="5" t="s">
        <v>6</v>
      </c>
      <c r="G4" s="5" t="s">
        <v>7</v>
      </c>
    </row>
    <row r="5" spans="1:7" ht="52" x14ac:dyDescent="0.35">
      <c r="A5" s="1"/>
      <c r="B5" s="5" t="s">
        <v>8</v>
      </c>
      <c r="C5" s="5" t="s">
        <v>9</v>
      </c>
      <c r="D5" s="5" t="s">
        <v>10</v>
      </c>
      <c r="E5" s="5" t="s">
        <v>11</v>
      </c>
      <c r="F5" s="5" t="s">
        <v>12</v>
      </c>
      <c r="G5" s="5" t="s">
        <v>0</v>
      </c>
    </row>
    <row r="6" spans="1:7" x14ac:dyDescent="0.35">
      <c r="A6" s="1"/>
      <c r="B6" s="5"/>
      <c r="C6" s="5"/>
      <c r="D6" s="5"/>
      <c r="E6" s="5"/>
      <c r="F6" s="5"/>
      <c r="G6" s="5" t="s">
        <v>13</v>
      </c>
    </row>
    <row r="7" spans="1:7" x14ac:dyDescent="0.35">
      <c r="A7" s="1"/>
      <c r="B7" s="6">
        <v>1</v>
      </c>
      <c r="C7" s="82">
        <v>0.33</v>
      </c>
      <c r="D7" s="8">
        <v>13</v>
      </c>
      <c r="E7" s="6">
        <v>0</v>
      </c>
      <c r="F7" s="7">
        <v>0</v>
      </c>
      <c r="G7" s="83">
        <f>C7+D7+E7-F7</f>
        <v>13.33</v>
      </c>
    </row>
    <row r="8" spans="1:7" x14ac:dyDescent="0.35">
      <c r="A8" s="1"/>
      <c r="B8" s="6">
        <v>2</v>
      </c>
      <c r="C8" s="82">
        <v>0.33</v>
      </c>
      <c r="D8" s="83">
        <f>D7+C7</f>
        <v>13.33</v>
      </c>
      <c r="E8" s="6">
        <v>0</v>
      </c>
      <c r="F8" s="6">
        <v>0</v>
      </c>
      <c r="G8" s="83">
        <f t="shared" ref="G8:G9" si="0">C8+D8+E8-F8</f>
        <v>13.66</v>
      </c>
    </row>
    <row r="9" spans="1:7" x14ac:dyDescent="0.35">
      <c r="A9" s="1"/>
      <c r="B9" s="6">
        <v>3</v>
      </c>
      <c r="C9" s="82">
        <v>0.33</v>
      </c>
      <c r="D9" s="83">
        <f>D8+C8</f>
        <v>13.66</v>
      </c>
      <c r="E9" s="6">
        <v>0</v>
      </c>
      <c r="F9" s="6">
        <v>0</v>
      </c>
      <c r="G9" s="83">
        <f t="shared" si="0"/>
        <v>13.99</v>
      </c>
    </row>
    <row r="10" spans="1:7" x14ac:dyDescent="0.35">
      <c r="A10" s="1"/>
      <c r="B10" s="6" t="s">
        <v>14</v>
      </c>
      <c r="C10" s="82">
        <f>AVERAGE(C7:C9)</f>
        <v>0.33</v>
      </c>
      <c r="D10" s="83">
        <f>AVERAGE(D7:D9)</f>
        <v>13.329999999999998</v>
      </c>
      <c r="E10" s="7">
        <f t="shared" ref="E10:F10" si="1">AVERAGE(E7:E9)</f>
        <v>0</v>
      </c>
      <c r="F10" s="7">
        <f t="shared" si="1"/>
        <v>0</v>
      </c>
      <c r="G10" s="83">
        <f>AVERAGE(G7:G9)</f>
        <v>13.660000000000002</v>
      </c>
    </row>
    <row r="11" spans="1:7" ht="15.5" x14ac:dyDescent="0.35">
      <c r="A11" s="1"/>
      <c r="B11" s="128"/>
      <c r="C11" s="128"/>
      <c r="D11" s="128"/>
      <c r="E11" s="128"/>
      <c r="F11" s="128"/>
      <c r="G11" s="128"/>
    </row>
    <row r="12" spans="1:7" x14ac:dyDescent="0.35">
      <c r="D12" s="61"/>
    </row>
  </sheetData>
  <mergeCells count="4">
    <mergeCell ref="B2:G2"/>
    <mergeCell ref="C3:D3"/>
    <mergeCell ref="F3:G3"/>
    <mergeCell ref="B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2018-07-06T16:55:42Z</dcterms:created>
  <dcterms:modified xsi:type="dcterms:W3CDTF">2022-11-04T14:47:25Z</dcterms:modified>
</cp:coreProperties>
</file>