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mc:AlternateContent xmlns:mc="http://schemas.openxmlformats.org/markup-compatibility/2006">
    <mc:Choice Requires="x15">
      <x15ac:absPath xmlns:x15ac="http://schemas.microsoft.com/office/spreadsheetml/2010/11/ac" url="https://hudgov-my.sharepoint.com/personal/tess_mullen_hud_gov/Documents/FY 2022 PRA/FY 22 PRA Package Mixed Finance/MF PRA Docs Oct 2022/"/>
    </mc:Choice>
  </mc:AlternateContent>
  <xr:revisionPtr revIDLastSave="11" documentId="14_{31D9C2F9-307A-4F45-AEE7-AEAC8F4F80DC}" xr6:coauthVersionLast="47" xr6:coauthVersionMax="47" xr10:uidLastSave="{F8CFB485-3C75-DE4D-BDFF-D7BFDD3CF0A6}"/>
  <bookViews>
    <workbookView xWindow="0" yWindow="460" windowWidth="38400" windowHeight="19540" tabRatio="919" activeTab="11" xr2:uid="{00000000-000D-0000-FFFF-FFFF00000000}"/>
  </bookViews>
  <sheets>
    <sheet name="TDC Instructions" sheetId="35" r:id="rId1"/>
    <sheet name="Select City &amp; State" sheetId="34" r:id="rId2"/>
    <sheet name="qryRPTCostBOTHIndexes_Crosstab" sheetId="53" state="hidden" r:id="rId3"/>
    <sheet name="Unit Mix" sheetId="27" r:id="rId4"/>
    <sheet name="TDC &amp; HCC Limit calculations" sheetId="33" r:id="rId5"/>
    <sheet name="Budget Instructions" sheetId="57" r:id="rId6"/>
    <sheet name="Construction Budget" sheetId="37" r:id="rId7"/>
    <sheet name="Perm Budget" sheetId="54" r:id="rId8"/>
    <sheet name="Fees &amp; ProRata" sheetId="55" r:id="rId9"/>
    <sheet name="Proforma Income" sheetId="56" r:id="rId10"/>
    <sheet name="ProForma Assumptions" sheetId="49" r:id="rId11"/>
    <sheet name="Pro Forma" sheetId="51" r:id="rId12"/>
    <sheet name="Draw Schedule" sheetId="5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704B">#REF!</definedName>
    <definedName name="_704C">#REF!</definedName>
    <definedName name="_CPI2">#REF!</definedName>
    <definedName name="_dnp2">[2]Assumptions!#REF!</definedName>
    <definedName name="_dsc2">[2]Assumptions!#REF!</definedName>
    <definedName name="_dsc3">[2]Assumptions!#REF!</definedName>
    <definedName name="_Fill" hidden="1">'[1]Const costs'!#REF!</definedName>
    <definedName name="_xlnm._FilterDatabase" localSheetId="2" hidden="1">qryRPTCostBOTHIndexes_Crosstab!$A$1:$U$1665</definedName>
    <definedName name="_tdc2">[2]Assumptions!#REF!</definedName>
    <definedName name="_ti2">[2]Assumptions!#REF!</definedName>
    <definedName name="_vac3">[2]Assumptions!#REF!</definedName>
    <definedName name="\a">'[1]Const costs'!#REF!</definedName>
    <definedName name="\c">'[1]Const costs'!#REF!</definedName>
    <definedName name="\l">'[1]Const costs'!#REF!</definedName>
    <definedName name="\n">'[1]Const costs'!#REF!</definedName>
    <definedName name="\o">'[1]Const costs'!#REF!</definedName>
    <definedName name="\P">#REF!</definedName>
    <definedName name="\r">'[1]Const costs'!#REF!</definedName>
    <definedName name="\s">'[1]Const costs'!#REF!</definedName>
    <definedName name="\t">'[1]Const costs'!#REF!</definedName>
    <definedName name="\v">'[1]Const costs'!#REF!</definedName>
    <definedName name="AHP_Grant">[3]Financing!$B$143</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avainc">[2]Assumptions!#REF!</definedName>
    <definedName name="avainc2">[2]Assumptions!#REF!</definedName>
    <definedName name="BENEFITS2">#REF!</definedName>
    <definedName name="BENEFITS3">#REF!</definedName>
    <definedName name="BOND_FACE">[3]Financing!$B$147</definedName>
    <definedName name="conint">'[4]Devel. Bud'!#REF!</definedName>
    <definedName name="CONSTINTEREST">'[5]Devel. Bud'!#REF!</definedName>
    <definedName name="CPI">#REF!</definedName>
    <definedName name="debtrate">[6]Assumps!$G$7</definedName>
    <definedName name="DEDUCT">#REF!</definedName>
    <definedName name="DEP_">#REF!</definedName>
    <definedName name="DEP__">#REF!</definedName>
    <definedName name="DISCOUNT">#REF!</definedName>
    <definedName name="dnp">[2]Assumptions!#REF!</definedName>
    <definedName name="dnpast">[2]Assumptions!#REF!</definedName>
    <definedName name="dnpast2">[2]Assumptions!#REF!</definedName>
    <definedName name="dsc">[2]Assumptions!#REF!</definedName>
    <definedName name="duc">[2]Assumptions!#REF!</definedName>
    <definedName name="duchnc">[2]Assumptions!#REF!</definedName>
    <definedName name="ducho">[2]Assumptions!#REF!</definedName>
    <definedName name="duchodu">[2]Assumptions!#REF!</definedName>
    <definedName name="duchodu2">[2]Assumptions!#REF!</definedName>
    <definedName name="EQ">[3]Financing!$B$142</definedName>
    <definedName name="ERI">[5]Mort!#REF!</definedName>
    <definedName name="EXHIBIT_D___DEVELOPMENT_BUDGET">#REF!</definedName>
    <definedName name="EXP">#REF!</definedName>
    <definedName name="FACADE">#REF!</definedName>
    <definedName name="FINAN">[7]TOC:GEN!$J$1:$N$49</definedName>
    <definedName name="FLOW">#REF!</definedName>
    <definedName name="FUNDED">#REF!</definedName>
    <definedName name="GRR">'[5]Units &amp; Income'!#REF!</definedName>
    <definedName name="HDCDSC">[8]Income!$D$24</definedName>
    <definedName name="HDCFIRST">[5]Mort!$J$22</definedName>
    <definedName name="hncdu">[2]Assumptions!#REF!</definedName>
    <definedName name="hodu">[2]Assumptions!#REF!</definedName>
    <definedName name="hodu1">[2]Assumptions!#REF!</definedName>
    <definedName name="hodu2">[2]Assumptions!#REF!</definedName>
    <definedName name="hrdu1">[9]Assumptions!$B$15</definedName>
    <definedName name="I_A">#REF!</definedName>
    <definedName name="IOR">'[10]221d4Prelim'!$I$34</definedName>
    <definedName name="IRR">#REF!</definedName>
    <definedName name="LandSF">[11]Assumptions!#REF!</definedName>
    <definedName name="MINGAIN">#REF!</definedName>
    <definedName name="MINGAIN2">#REF!</definedName>
    <definedName name="MKT_ANALYSIS">[3]Financing!$B$177</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MTG">'[12]221(d)4 PLA'!#REF!</definedName>
    <definedName name="N">#REF!</definedName>
    <definedName name="NAME">#REF!</definedName>
    <definedName name="NOI">#REF!</definedName>
    <definedName name="O">#REF!</definedName>
    <definedName name="OtherPHdevFundsOverTDC">'[13]Maximum Grant Calculation'!#REF!</definedName>
    <definedName name="pami">[2]Assumptions!#REF!</definedName>
    <definedName name="pami2">[2]Assumptions!#REF!</definedName>
    <definedName name="PHA">'[14]original exhibit f'!$G$1</definedName>
    <definedName name="_xlnm.Print_Area" localSheetId="5">'Budget Instructions'!$A$1:$C$30</definedName>
    <definedName name="_xlnm.Print_Area" localSheetId="6">'Construction Budget'!$A$1:$J$114</definedName>
    <definedName name="_xlnm.Print_Area" localSheetId="12">'Draw Schedule'!$A$3:$AN$171</definedName>
    <definedName name="_xlnm.Print_Area" localSheetId="8">'Fees &amp; ProRata'!$A$1:$H$41</definedName>
    <definedName name="_xlnm.Print_Area" localSheetId="7">'Perm Budget'!$A$1:$J$113</definedName>
    <definedName name="_xlnm.Print_Area" localSheetId="11">'Pro Forma'!$A$1:$T$61</definedName>
    <definedName name="_xlnm.Print_Area" localSheetId="10">'ProForma Assumptions'!$A$2:$K$23</definedName>
    <definedName name="_xlnm.Print_Area" localSheetId="9">'Proforma Income'!$A$1:$K$39</definedName>
    <definedName name="_xlnm.Print_Area" localSheetId="1">'Select City &amp; State'!$A$1:$N$69</definedName>
    <definedName name="_xlnm.Print_Area" localSheetId="4">'TDC &amp; HCC Limit calculations'!$A$1:$L$94</definedName>
    <definedName name="_xlnm.Print_Area" localSheetId="0">'TDC Instructions'!$A$1:$Q$88</definedName>
    <definedName name="_xlnm.Print_Area" localSheetId="3">'Unit Mix'!$A$1:$R$70</definedName>
    <definedName name="_xlnm.Print_Titles" localSheetId="12">'Draw Schedule'!$B:$E,'Draw Schedule'!$3:$11</definedName>
    <definedName name="PRINT1">#REF!</definedName>
    <definedName name="PROFORMA">#REF!</definedName>
    <definedName name="QIRR">#REF!</definedName>
    <definedName name="Quick_and_Dirty">"NCF"</definedName>
    <definedName name="rate">[2]Assumptions!#REF!</definedName>
    <definedName name="rate2">[2]Assumptions!#REF!</definedName>
    <definedName name="REALLOC">#REF!</definedName>
    <definedName name="REALLOC2">#REF!</definedName>
    <definedName name="RENT">#REF!</definedName>
    <definedName name="RENT1">#REF!</definedName>
    <definedName name="RENTUP">#REF!</definedName>
    <definedName name="TAX_CREDIT">#REF!</definedName>
    <definedName name="TAX_CREDIT_3">#REF!</definedName>
    <definedName name="TAXPREF">#REF!</definedName>
    <definedName name="tcamort">[2]Assumptions!#REF!</definedName>
    <definedName name="tcamort2">[2]Assumptions!#REF!</definedName>
    <definedName name="tcamort3">[2]Assumptions!#REF!</definedName>
    <definedName name="tcrate">[2]Assumptions!#REF!</definedName>
    <definedName name="tcrate2">[2]Assumptions!#REF!</definedName>
    <definedName name="tcrate3">[2]Assumptions!#REF!</definedName>
    <definedName name="tcterm">[2]Assumptions!#REF!</definedName>
    <definedName name="tcterm2">[2]Assumptions!#REF!</definedName>
    <definedName name="tcterm3">[2]Assumptions!#REF!</definedName>
    <definedName name="TDC">#REF!</definedName>
    <definedName name="tdu">[2]Assumptions!#REF!</definedName>
    <definedName name="term">[2]Assumptions!#REF!</definedName>
    <definedName name="term2">[2]Assumptions!#REF!</definedName>
    <definedName name="ti">[2]Assumptions!#REF!</definedName>
    <definedName name="TotalProjectCost">TotalDevelopmentCost+TotalAcquisitionCost</definedName>
    <definedName name="TotalProjectCostB">TotalDevelopmentCost+TotalAcquisitionCost</definedName>
    <definedName name="TotalProjectCostC">TotalDevelopmentCost+TotalAcquisitionCost</definedName>
    <definedName name="TotalProjectCostD">TotalDevelopmentCost+TotalAcquisitionCost</definedName>
    <definedName name="TU">[15]Financing!$F$8</definedName>
    <definedName name="Units">[11]Assumptions!$I$12</definedName>
    <definedName name="units_lihtc">200</definedName>
    <definedName name="UTAMORT">#REF!</definedName>
    <definedName name="UTBENEFITS">#REF!</definedName>
    <definedName name="UTEQUITY">#REF!</definedName>
    <definedName name="UTLOSS">#REF!</definedName>
    <definedName name="UTMOIRR1">#REF!</definedName>
    <definedName name="UTQIRR">#REF!</definedName>
    <definedName name="UTRESERVES">#REF!</definedName>
    <definedName name="VAL">'[12]221(d)4 PLA'!#REF!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pivotCaches>
    <pivotCache cacheId="0" r:id="rId3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7" i="51" l="1"/>
  <c r="W68" i="51" s="1"/>
  <c r="V67" i="51"/>
  <c r="V68" i="51" s="1"/>
  <c r="U67" i="51"/>
  <c r="T67" i="51"/>
  <c r="S67" i="51"/>
  <c r="W66" i="51"/>
  <c r="V66" i="51"/>
  <c r="U66" i="51"/>
  <c r="U68" i="51" s="1"/>
  <c r="T66" i="51"/>
  <c r="T68" i="51" s="1"/>
  <c r="S66" i="51"/>
  <c r="S68" i="51" s="1"/>
  <c r="E53" i="51"/>
  <c r="D42" i="51"/>
  <c r="D67" i="51" s="1"/>
  <c r="W48" i="51"/>
  <c r="V48" i="51"/>
  <c r="U48" i="51"/>
  <c r="T48" i="51"/>
  <c r="S48" i="51"/>
  <c r="S39" i="51"/>
  <c r="T39" i="51" s="1"/>
  <c r="U39" i="51" s="1"/>
  <c r="V39" i="51" s="1"/>
  <c r="W39" i="51" s="1"/>
  <c r="S37" i="51"/>
  <c r="T37" i="51" s="1"/>
  <c r="U37" i="51" s="1"/>
  <c r="V37" i="51" s="1"/>
  <c r="W37" i="51" s="1"/>
  <c r="S36" i="51"/>
  <c r="T36" i="51" s="1"/>
  <c r="U36" i="51" s="1"/>
  <c r="V36" i="51" s="1"/>
  <c r="W36" i="51" s="1"/>
  <c r="S35" i="51"/>
  <c r="T35" i="51" s="1"/>
  <c r="U35" i="51" s="1"/>
  <c r="V35" i="51" s="1"/>
  <c r="W35" i="51" s="1"/>
  <c r="T34" i="51"/>
  <c r="U34" i="51" s="1"/>
  <c r="V34" i="51" s="1"/>
  <c r="W34" i="51" s="1"/>
  <c r="S34" i="51"/>
  <c r="S33" i="51"/>
  <c r="T33" i="51" s="1"/>
  <c r="U33" i="51" s="1"/>
  <c r="V33" i="51" s="1"/>
  <c r="W33" i="51" s="1"/>
  <c r="T32" i="51"/>
  <c r="U32" i="51" s="1"/>
  <c r="V32" i="51" s="1"/>
  <c r="W32" i="51" s="1"/>
  <c r="S32" i="51"/>
  <c r="S31" i="51"/>
  <c r="T31" i="51" s="1"/>
  <c r="U31" i="51" s="1"/>
  <c r="V31" i="51" s="1"/>
  <c r="W31" i="51" s="1"/>
  <c r="S29" i="51"/>
  <c r="S23" i="51"/>
  <c r="T23" i="51" s="1"/>
  <c r="U23" i="51" s="1"/>
  <c r="V23" i="51" s="1"/>
  <c r="W23" i="51" s="1"/>
  <c r="S20" i="51"/>
  <c r="T20" i="51" s="1"/>
  <c r="U20" i="51" s="1"/>
  <c r="V20" i="51" s="1"/>
  <c r="W20" i="51" s="1"/>
  <c r="S19" i="51"/>
  <c r="S21" i="51" s="1"/>
  <c r="T16" i="51"/>
  <c r="T17" i="51" s="1"/>
  <c r="S16" i="51"/>
  <c r="S17" i="51" s="1"/>
  <c r="T15" i="51"/>
  <c r="U15" i="51" s="1"/>
  <c r="V15" i="51" s="1"/>
  <c r="W15" i="51" s="1"/>
  <c r="S15" i="51"/>
  <c r="S12" i="51"/>
  <c r="T12" i="51" s="1"/>
  <c r="S11" i="51"/>
  <c r="T11" i="51" s="1"/>
  <c r="U11" i="51" s="1"/>
  <c r="V11" i="51" s="1"/>
  <c r="W11" i="51" s="1"/>
  <c r="G33" i="55"/>
  <c r="G31" i="55"/>
  <c r="G32" i="55" s="1"/>
  <c r="G23" i="55"/>
  <c r="G22" i="55"/>
  <c r="E67" i="51"/>
  <c r="F67" i="51"/>
  <c r="G67" i="51"/>
  <c r="H67" i="51"/>
  <c r="I67" i="51"/>
  <c r="J67" i="51"/>
  <c r="K67" i="51"/>
  <c r="L67" i="51"/>
  <c r="M67" i="51"/>
  <c r="N67" i="51"/>
  <c r="O67" i="51"/>
  <c r="P67" i="51"/>
  <c r="Q67" i="51"/>
  <c r="E63" i="51"/>
  <c r="F63" i="51"/>
  <c r="G63" i="51"/>
  <c r="H63" i="51"/>
  <c r="I63" i="51"/>
  <c r="J63" i="51"/>
  <c r="J66" i="51" s="1"/>
  <c r="K63" i="51"/>
  <c r="K66" i="51" s="1"/>
  <c r="K68" i="51" s="1"/>
  <c r="L63" i="51"/>
  <c r="L66" i="51" s="1"/>
  <c r="M63" i="51"/>
  <c r="N63" i="51"/>
  <c r="O63" i="51"/>
  <c r="P63" i="51"/>
  <c r="Q63" i="51"/>
  <c r="D63" i="51"/>
  <c r="D66" i="51" s="1"/>
  <c r="Q66" i="51"/>
  <c r="P66" i="51"/>
  <c r="P68" i="51" s="1"/>
  <c r="O66" i="51"/>
  <c r="N66" i="51"/>
  <c r="N68" i="51" s="1"/>
  <c r="I66" i="51"/>
  <c r="H66" i="51"/>
  <c r="H68" i="51" s="1"/>
  <c r="G66" i="51"/>
  <c r="G68" i="51" s="1"/>
  <c r="F66" i="51"/>
  <c r="F68" i="51" s="1"/>
  <c r="M66" i="51"/>
  <c r="M68" i="51" s="1"/>
  <c r="E66" i="51"/>
  <c r="E68" i="51" s="1"/>
  <c r="D68" i="51" l="1"/>
  <c r="T13" i="51"/>
  <c r="U12" i="51"/>
  <c r="T19" i="51"/>
  <c r="T29" i="51"/>
  <c r="U16" i="51"/>
  <c r="S13" i="51"/>
  <c r="S22" i="51" s="1"/>
  <c r="S24" i="51" s="1"/>
  <c r="G24" i="55"/>
  <c r="G25" i="55" s="1"/>
  <c r="Q68" i="51"/>
  <c r="L68" i="51"/>
  <c r="I68" i="51"/>
  <c r="J68" i="51"/>
  <c r="O68" i="51"/>
  <c r="U17" i="51" l="1"/>
  <c r="V16" i="51"/>
  <c r="S25" i="51"/>
  <c r="S26" i="51" s="1"/>
  <c r="U29" i="51"/>
  <c r="U19" i="51"/>
  <c r="T21" i="51"/>
  <c r="T22" i="51" s="1"/>
  <c r="T24" i="51" s="1"/>
  <c r="U13" i="51"/>
  <c r="V12" i="51"/>
  <c r="B5" i="35"/>
  <c r="G19" i="56"/>
  <c r="H19" i="56"/>
  <c r="I19" i="56"/>
  <c r="G20" i="56"/>
  <c r="H20" i="56"/>
  <c r="I20" i="56"/>
  <c r="G21" i="56"/>
  <c r="H21" i="56"/>
  <c r="J21" i="56" s="1"/>
  <c r="I21" i="56"/>
  <c r="G22" i="56"/>
  <c r="H22" i="56"/>
  <c r="I22" i="56"/>
  <c r="G7" i="56"/>
  <c r="H7" i="56"/>
  <c r="J7" i="56" s="1"/>
  <c r="I7" i="56"/>
  <c r="G8" i="56"/>
  <c r="H8" i="56"/>
  <c r="I8" i="56"/>
  <c r="J38" i="56"/>
  <c r="C14" i="56"/>
  <c r="G10" i="56"/>
  <c r="H10" i="56"/>
  <c r="I10" i="56"/>
  <c r="G9" i="56"/>
  <c r="H9" i="56"/>
  <c r="I9" i="56"/>
  <c r="H6" i="56"/>
  <c r="G6" i="56"/>
  <c r="T25" i="51" l="1"/>
  <c r="T26" i="51"/>
  <c r="S30" i="51"/>
  <c r="S42" i="51" s="1"/>
  <c r="S43" i="51" s="1"/>
  <c r="U21" i="51"/>
  <c r="U22" i="51" s="1"/>
  <c r="U24" i="51" s="1"/>
  <c r="V19" i="51"/>
  <c r="V29" i="51"/>
  <c r="V13" i="51"/>
  <c r="W12" i="51"/>
  <c r="W13" i="51" s="1"/>
  <c r="V17" i="51"/>
  <c r="W16" i="51"/>
  <c r="W17" i="51" s="1"/>
  <c r="J19" i="56"/>
  <c r="J8" i="56"/>
  <c r="J22" i="56"/>
  <c r="J20" i="56"/>
  <c r="J10" i="56"/>
  <c r="J9" i="56"/>
  <c r="U25" i="51" l="1"/>
  <c r="U26" i="51" s="1"/>
  <c r="S53" i="51"/>
  <c r="S59" i="51" s="1"/>
  <c r="S49" i="51"/>
  <c r="W29" i="51"/>
  <c r="T30" i="51"/>
  <c r="T42" i="51" s="1"/>
  <c r="T43" i="51" s="1"/>
  <c r="V21" i="51"/>
  <c r="W19" i="51"/>
  <c r="W21" i="51" s="1"/>
  <c r="W22" i="51" s="1"/>
  <c r="W24" i="51" s="1"/>
  <c r="V22" i="51"/>
  <c r="V24" i="51" s="1"/>
  <c r="H80" i="33"/>
  <c r="W25" i="51" l="1"/>
  <c r="W26" i="51" s="1"/>
  <c r="T53" i="51"/>
  <c r="T59" i="51" s="1"/>
  <c r="T49" i="51"/>
  <c r="U30" i="51"/>
  <c r="U42" i="51" s="1"/>
  <c r="U43" i="51"/>
  <c r="V26" i="51"/>
  <c r="V25" i="51"/>
  <c r="H11" i="56"/>
  <c r="H12" i="56"/>
  <c r="F92" i="54"/>
  <c r="G92" i="54"/>
  <c r="E92" i="54"/>
  <c r="H91" i="54"/>
  <c r="H90" i="54"/>
  <c r="H89" i="54"/>
  <c r="H88" i="54"/>
  <c r="H87" i="54"/>
  <c r="H88" i="37"/>
  <c r="H89" i="37"/>
  <c r="H90" i="37"/>
  <c r="H91" i="37"/>
  <c r="H92" i="37"/>
  <c r="F93" i="37"/>
  <c r="G93" i="37"/>
  <c r="E93" i="37"/>
  <c r="W30" i="51" l="1"/>
  <c r="W42" i="51" s="1"/>
  <c r="W43" i="51" s="1"/>
  <c r="V30" i="51"/>
  <c r="V42" i="51" s="1"/>
  <c r="V43" i="51" s="1"/>
  <c r="U49" i="51"/>
  <c r="U53" i="51"/>
  <c r="U59" i="51" s="1"/>
  <c r="G12" i="56"/>
  <c r="G11" i="56"/>
  <c r="V49" i="51" l="1"/>
  <c r="V53" i="51"/>
  <c r="V59" i="51" s="1"/>
  <c r="W49" i="51"/>
  <c r="W53" i="51"/>
  <c r="W59" i="51" s="1"/>
  <c r="F109" i="37"/>
  <c r="G109" i="37"/>
  <c r="E109" i="37"/>
  <c r="E108" i="54"/>
  <c r="F108" i="54"/>
  <c r="G108" i="54"/>
  <c r="H107" i="54"/>
  <c r="H54" i="54"/>
  <c r="H53" i="54"/>
  <c r="H52" i="54"/>
  <c r="H51" i="54"/>
  <c r="H50" i="54"/>
  <c r="H49" i="54"/>
  <c r="H48" i="54"/>
  <c r="H47" i="54"/>
  <c r="H108" i="37"/>
  <c r="H46" i="37"/>
  <c r="H47" i="37"/>
  <c r="H48" i="37"/>
  <c r="H49" i="37"/>
  <c r="H50" i="37"/>
  <c r="H51" i="37"/>
  <c r="H52" i="37"/>
  <c r="H53" i="37"/>
  <c r="H54" i="37"/>
  <c r="H55" i="37"/>
  <c r="H56" i="37"/>
  <c r="H100" i="37" l="1"/>
  <c r="H83" i="54"/>
  <c r="C6" i="55" s="1"/>
  <c r="H42" i="54"/>
  <c r="H43" i="54"/>
  <c r="H44" i="54"/>
  <c r="H45" i="54"/>
  <c r="E29" i="33"/>
  <c r="F29" i="33"/>
  <c r="G29" i="33"/>
  <c r="H99" i="54"/>
  <c r="G10" i="55" l="1"/>
  <c r="G8" i="55"/>
  <c r="G7" i="55"/>
  <c r="G6" i="55"/>
  <c r="H55" i="54" l="1"/>
  <c r="H56" i="54"/>
  <c r="D23" i="51"/>
  <c r="E23" i="51" s="1"/>
  <c r="F23" i="51" s="1"/>
  <c r="G23" i="51" s="1"/>
  <c r="H23" i="51" s="1"/>
  <c r="I23" i="51" s="1"/>
  <c r="J23" i="51" s="1"/>
  <c r="K23" i="51" s="1"/>
  <c r="L23" i="51" s="1"/>
  <c r="M23" i="51" s="1"/>
  <c r="N23" i="51" s="1"/>
  <c r="O23" i="51" s="1"/>
  <c r="P23" i="51" s="1"/>
  <c r="Q23" i="51" s="1"/>
  <c r="R23" i="51" s="1"/>
  <c r="G36" i="56"/>
  <c r="C36" i="56"/>
  <c r="C30" i="56"/>
  <c r="C24" i="56"/>
  <c r="E31" i="51"/>
  <c r="F31" i="51" s="1"/>
  <c r="G31" i="51" s="1"/>
  <c r="H31" i="51" s="1"/>
  <c r="I31" i="51" s="1"/>
  <c r="J31" i="51" s="1"/>
  <c r="K31" i="51" s="1"/>
  <c r="L31" i="51" s="1"/>
  <c r="M31" i="51" s="1"/>
  <c r="N31" i="51" s="1"/>
  <c r="O31" i="51" s="1"/>
  <c r="P31" i="51" s="1"/>
  <c r="Q31" i="51" s="1"/>
  <c r="R31" i="51" s="1"/>
  <c r="E32" i="51"/>
  <c r="F32" i="51" s="1"/>
  <c r="G32" i="51" s="1"/>
  <c r="H32" i="51" s="1"/>
  <c r="I32" i="51" s="1"/>
  <c r="J32" i="51" s="1"/>
  <c r="K32" i="51" s="1"/>
  <c r="L32" i="51" s="1"/>
  <c r="M32" i="51" s="1"/>
  <c r="N32" i="51" s="1"/>
  <c r="O32" i="51" s="1"/>
  <c r="P32" i="51" s="1"/>
  <c r="Q32" i="51" s="1"/>
  <c r="R32" i="51" s="1"/>
  <c r="E33" i="51"/>
  <c r="F33" i="51" s="1"/>
  <c r="G33" i="51" s="1"/>
  <c r="H33" i="51" s="1"/>
  <c r="I33" i="51" s="1"/>
  <c r="J33" i="51" s="1"/>
  <c r="K33" i="51" s="1"/>
  <c r="L33" i="51" s="1"/>
  <c r="M33" i="51" s="1"/>
  <c r="N33" i="51" s="1"/>
  <c r="O33" i="51" s="1"/>
  <c r="P33" i="51" s="1"/>
  <c r="Q33" i="51" s="1"/>
  <c r="R33" i="51" s="1"/>
  <c r="E34" i="51"/>
  <c r="F34" i="51" s="1"/>
  <c r="G34" i="51" s="1"/>
  <c r="H34" i="51" s="1"/>
  <c r="I34" i="51" s="1"/>
  <c r="J34" i="51" s="1"/>
  <c r="K34" i="51" s="1"/>
  <c r="L34" i="51" s="1"/>
  <c r="M34" i="51" s="1"/>
  <c r="N34" i="51" s="1"/>
  <c r="O34" i="51" s="1"/>
  <c r="P34" i="51" s="1"/>
  <c r="Q34" i="51" s="1"/>
  <c r="R34" i="51" s="1"/>
  <c r="E35" i="51"/>
  <c r="F35" i="51" s="1"/>
  <c r="G35" i="51" s="1"/>
  <c r="H35" i="51" s="1"/>
  <c r="I35" i="51" s="1"/>
  <c r="J35" i="51" s="1"/>
  <c r="K35" i="51" s="1"/>
  <c r="L35" i="51" s="1"/>
  <c r="M35" i="51" s="1"/>
  <c r="N35" i="51" s="1"/>
  <c r="O35" i="51" s="1"/>
  <c r="P35" i="51" s="1"/>
  <c r="Q35" i="51" s="1"/>
  <c r="R35" i="51" s="1"/>
  <c r="E36" i="51"/>
  <c r="F36" i="51" s="1"/>
  <c r="G36" i="51" s="1"/>
  <c r="H36" i="51" s="1"/>
  <c r="I36" i="51" s="1"/>
  <c r="J36" i="51" s="1"/>
  <c r="K36" i="51" s="1"/>
  <c r="L36" i="51" s="1"/>
  <c r="M36" i="51" s="1"/>
  <c r="N36" i="51" s="1"/>
  <c r="O36" i="51" s="1"/>
  <c r="P36" i="51" s="1"/>
  <c r="Q36" i="51" s="1"/>
  <c r="R36" i="51" s="1"/>
  <c r="E37" i="51"/>
  <c r="F37" i="51" s="1"/>
  <c r="G37" i="51" s="1"/>
  <c r="H37" i="51" s="1"/>
  <c r="I37" i="51" s="1"/>
  <c r="J37" i="51" s="1"/>
  <c r="K37" i="51" s="1"/>
  <c r="L37" i="51" s="1"/>
  <c r="M37" i="51" s="1"/>
  <c r="N37" i="51" s="1"/>
  <c r="O37" i="51" s="1"/>
  <c r="P37" i="51" s="1"/>
  <c r="Q37" i="51" s="1"/>
  <c r="R37" i="51" s="1"/>
  <c r="E29" i="51"/>
  <c r="F29" i="51" s="1"/>
  <c r="G29" i="51" l="1"/>
  <c r="H29" i="51" l="1"/>
  <c r="I29" i="51" l="1"/>
  <c r="H23" i="56"/>
  <c r="I23" i="56"/>
  <c r="I18" i="56"/>
  <c r="H18" i="56"/>
  <c r="I11" i="56"/>
  <c r="J11" i="56" s="1"/>
  <c r="I12" i="56"/>
  <c r="J12" i="56" s="1"/>
  <c r="G13" i="56"/>
  <c r="J13" i="56" s="1"/>
  <c r="H13" i="56"/>
  <c r="H14" i="56" s="1"/>
  <c r="I13" i="56"/>
  <c r="I6" i="56"/>
  <c r="J6" i="56" s="1"/>
  <c r="G17" i="56"/>
  <c r="G18" i="56"/>
  <c r="G23" i="56"/>
  <c r="E9" i="51"/>
  <c r="F9" i="51" s="1"/>
  <c r="G9" i="51" s="1"/>
  <c r="H9" i="51" s="1"/>
  <c r="I9" i="51" s="1"/>
  <c r="J9" i="51" s="1"/>
  <c r="K9" i="51" s="1"/>
  <c r="L9" i="51" s="1"/>
  <c r="M9" i="51" s="1"/>
  <c r="N9" i="51" s="1"/>
  <c r="O9" i="51" s="1"/>
  <c r="P9" i="51" s="1"/>
  <c r="Q9" i="51" s="1"/>
  <c r="R9" i="51" s="1"/>
  <c r="S9" i="51" s="1"/>
  <c r="T9" i="51" s="1"/>
  <c r="U9" i="51" s="1"/>
  <c r="V9" i="51" s="1"/>
  <c r="W9" i="51" s="1"/>
  <c r="H57" i="37"/>
  <c r="C7" i="33"/>
  <c r="G7" i="34"/>
  <c r="J23" i="56" l="1"/>
  <c r="J29" i="51"/>
  <c r="I14" i="56"/>
  <c r="D39" i="51"/>
  <c r="E39" i="51" s="1"/>
  <c r="F39" i="51" s="1"/>
  <c r="G39" i="51" s="1"/>
  <c r="H39" i="51" s="1"/>
  <c r="I39" i="51" s="1"/>
  <c r="J39" i="51" s="1"/>
  <c r="K39" i="51" s="1"/>
  <c r="L39" i="51" s="1"/>
  <c r="M39" i="51" s="1"/>
  <c r="N39" i="51" s="1"/>
  <c r="O39" i="51" s="1"/>
  <c r="P39" i="51" s="1"/>
  <c r="Q39" i="51" s="1"/>
  <c r="R39" i="51" s="1"/>
  <c r="I17" i="56"/>
  <c r="I16" i="56"/>
  <c r="H17" i="56"/>
  <c r="H16" i="56"/>
  <c r="J35" i="56"/>
  <c r="J34" i="56"/>
  <c r="J33" i="56"/>
  <c r="J32" i="56"/>
  <c r="J36" i="56" s="1"/>
  <c r="J29" i="56"/>
  <c r="J28" i="56"/>
  <c r="J27" i="56"/>
  <c r="J26" i="56"/>
  <c r="J30" i="56" s="1"/>
  <c r="D20" i="51" l="1"/>
  <c r="E20" i="51" s="1"/>
  <c r="F20" i="51" s="1"/>
  <c r="G20" i="51" s="1"/>
  <c r="H20" i="51" s="1"/>
  <c r="I20" i="51" s="1"/>
  <c r="J20" i="51" s="1"/>
  <c r="K20" i="51" s="1"/>
  <c r="L20" i="51" s="1"/>
  <c r="M20" i="51" s="1"/>
  <c r="N20" i="51" s="1"/>
  <c r="O20" i="51" s="1"/>
  <c r="P20" i="51" s="1"/>
  <c r="Q20" i="51" s="1"/>
  <c r="R20" i="51" s="1"/>
  <c r="J14" i="56"/>
  <c r="D19" i="51"/>
  <c r="E19" i="51" s="1"/>
  <c r="K29" i="51"/>
  <c r="J17" i="56"/>
  <c r="J18" i="56"/>
  <c r="D11" i="51"/>
  <c r="E11" i="51" s="1"/>
  <c r="F11" i="51" s="1"/>
  <c r="G11" i="51" s="1"/>
  <c r="H24" i="56"/>
  <c r="D15" i="51" s="1"/>
  <c r="E15" i="51" s="1"/>
  <c r="F15" i="51" s="1"/>
  <c r="G15" i="51" s="1"/>
  <c r="H15" i="51" s="1"/>
  <c r="I15" i="51" s="1"/>
  <c r="J15" i="51" s="1"/>
  <c r="K15" i="51" s="1"/>
  <c r="L15" i="51" s="1"/>
  <c r="M15" i="51" s="1"/>
  <c r="N15" i="51" s="1"/>
  <c r="O15" i="51" s="1"/>
  <c r="P15" i="51" s="1"/>
  <c r="Q15" i="51" s="1"/>
  <c r="R15" i="51" s="1"/>
  <c r="I24" i="56"/>
  <c r="D16" i="51" s="1"/>
  <c r="J16" i="56"/>
  <c r="D12" i="51"/>
  <c r="E12" i="51" s="1"/>
  <c r="G16" i="56"/>
  <c r="J24" i="56" l="1"/>
  <c r="F19" i="51"/>
  <c r="E21" i="51"/>
  <c r="E16" i="51"/>
  <c r="D17" i="51"/>
  <c r="L29" i="51"/>
  <c r="D13" i="51"/>
  <c r="H11" i="51"/>
  <c r="F12" i="51"/>
  <c r="E13" i="51"/>
  <c r="D21" i="51"/>
  <c r="G19" i="51" l="1"/>
  <c r="F21" i="51"/>
  <c r="E17" i="51"/>
  <c r="E22" i="51" s="1"/>
  <c r="E24" i="51" s="1"/>
  <c r="F16" i="51"/>
  <c r="M29" i="51"/>
  <c r="D22" i="51"/>
  <c r="G12" i="51"/>
  <c r="F13" i="51"/>
  <c r="I11" i="51"/>
  <c r="H19" i="51" l="1"/>
  <c r="G21" i="51"/>
  <c r="E25" i="51"/>
  <c r="E26" i="51" s="1"/>
  <c r="E30" i="51" s="1"/>
  <c r="G16" i="51"/>
  <c r="F17" i="51"/>
  <c r="F22" i="51" s="1"/>
  <c r="F24" i="51" s="1"/>
  <c r="F25" i="51" s="1"/>
  <c r="F26" i="51" s="1"/>
  <c r="N29" i="51"/>
  <c r="J11" i="51"/>
  <c r="H12" i="51"/>
  <c r="G13" i="51"/>
  <c r="I19" i="51" l="1"/>
  <c r="H21" i="51"/>
  <c r="F30" i="51"/>
  <c r="H16" i="51"/>
  <c r="G17" i="51"/>
  <c r="G22" i="51" s="1"/>
  <c r="G24" i="51" s="1"/>
  <c r="O29" i="51"/>
  <c r="I12" i="51"/>
  <c r="H13" i="51"/>
  <c r="K11" i="51"/>
  <c r="G9" i="55"/>
  <c r="H106" i="54"/>
  <c r="H105" i="54"/>
  <c r="H104" i="54"/>
  <c r="H103" i="54"/>
  <c r="H102" i="54"/>
  <c r="H101" i="54"/>
  <c r="H100" i="54"/>
  <c r="H98" i="54"/>
  <c r="H86" i="54"/>
  <c r="H85" i="54"/>
  <c r="H84" i="54"/>
  <c r="H82" i="54"/>
  <c r="C14" i="55" s="1"/>
  <c r="H81" i="54"/>
  <c r="C13" i="55" s="1"/>
  <c r="H80" i="54"/>
  <c r="C12" i="55" s="1"/>
  <c r="H79" i="54"/>
  <c r="C11" i="55" s="1"/>
  <c r="H78" i="54"/>
  <c r="H77" i="54"/>
  <c r="H76" i="54"/>
  <c r="C10" i="55" s="1"/>
  <c r="H75" i="54"/>
  <c r="H74" i="54"/>
  <c r="H73" i="54"/>
  <c r="H72" i="54"/>
  <c r="H71" i="54"/>
  <c r="H70" i="54"/>
  <c r="H69" i="54"/>
  <c r="H68" i="54"/>
  <c r="H67" i="54"/>
  <c r="H66" i="54"/>
  <c r="H65" i="54"/>
  <c r="H64" i="54"/>
  <c r="H63" i="54"/>
  <c r="H62" i="54"/>
  <c r="H61" i="54"/>
  <c r="G58" i="54"/>
  <c r="F58" i="54"/>
  <c r="E58" i="54"/>
  <c r="H57" i="54"/>
  <c r="H46" i="54"/>
  <c r="H41" i="54"/>
  <c r="H40" i="54"/>
  <c r="G34" i="54"/>
  <c r="F34" i="54"/>
  <c r="E34" i="54"/>
  <c r="H33" i="54"/>
  <c r="H32" i="54"/>
  <c r="H31" i="54"/>
  <c r="H30" i="54"/>
  <c r="H29" i="54"/>
  <c r="H28" i="54"/>
  <c r="G25" i="54"/>
  <c r="F25" i="54"/>
  <c r="E25" i="54"/>
  <c r="H24" i="54"/>
  <c r="H23" i="54"/>
  <c r="H22" i="54"/>
  <c r="H21" i="54"/>
  <c r="H20" i="54"/>
  <c r="H19" i="54"/>
  <c r="H18" i="54"/>
  <c r="H17" i="54"/>
  <c r="H16" i="54"/>
  <c r="H15" i="54"/>
  <c r="H14" i="54"/>
  <c r="H13" i="54"/>
  <c r="H12" i="54"/>
  <c r="D8" i="54"/>
  <c r="D7" i="54"/>
  <c r="D6" i="54"/>
  <c r="D5" i="54"/>
  <c r="H107" i="37"/>
  <c r="H106" i="37"/>
  <c r="H105" i="37"/>
  <c r="H104" i="37"/>
  <c r="H103" i="37"/>
  <c r="H102" i="37"/>
  <c r="H101" i="37"/>
  <c r="H25" i="37"/>
  <c r="H24" i="37"/>
  <c r="H23" i="37"/>
  <c r="H22" i="37"/>
  <c r="H21" i="37"/>
  <c r="H20" i="37"/>
  <c r="H19" i="37"/>
  <c r="H18" i="37"/>
  <c r="H17" i="37"/>
  <c r="H16" i="37"/>
  <c r="H15" i="37"/>
  <c r="H14" i="37"/>
  <c r="H13" i="37"/>
  <c r="H34" i="37"/>
  <c r="H33" i="37"/>
  <c r="H32" i="37"/>
  <c r="H31" i="37"/>
  <c r="H30" i="37"/>
  <c r="H58" i="37"/>
  <c r="H45" i="37"/>
  <c r="H44" i="37"/>
  <c r="H43" i="37"/>
  <c r="H42" i="37"/>
  <c r="H87" i="37"/>
  <c r="H86" i="37"/>
  <c r="H85" i="37"/>
  <c r="H84" i="37"/>
  <c r="H83" i="37"/>
  <c r="H82" i="37"/>
  <c r="H81" i="37"/>
  <c r="H80" i="37"/>
  <c r="H79" i="37"/>
  <c r="H78" i="37"/>
  <c r="H77" i="37"/>
  <c r="H76" i="37"/>
  <c r="H75" i="37"/>
  <c r="H74" i="37"/>
  <c r="H73" i="37"/>
  <c r="H72" i="37"/>
  <c r="H71" i="37"/>
  <c r="H70" i="37"/>
  <c r="H69" i="37"/>
  <c r="H68" i="37"/>
  <c r="H67" i="37"/>
  <c r="H66" i="37"/>
  <c r="H65" i="37"/>
  <c r="H64" i="37"/>
  <c r="H63" i="37"/>
  <c r="H62" i="37"/>
  <c r="C5" i="33"/>
  <c r="H92" i="54" l="1"/>
  <c r="H93" i="37"/>
  <c r="C7" i="55"/>
  <c r="C8" i="55" s="1"/>
  <c r="H108" i="54"/>
  <c r="J19" i="51"/>
  <c r="I21" i="51"/>
  <c r="C33" i="55"/>
  <c r="E36" i="54"/>
  <c r="C32" i="55"/>
  <c r="C16" i="55"/>
  <c r="G25" i="51"/>
  <c r="G26" i="51" s="1"/>
  <c r="G30" i="51" s="1"/>
  <c r="I16" i="51"/>
  <c r="H17" i="51"/>
  <c r="H22" i="51" s="1"/>
  <c r="H24" i="51" s="1"/>
  <c r="H25" i="51" s="1"/>
  <c r="H26" i="51" s="1"/>
  <c r="P29" i="51"/>
  <c r="L11" i="51"/>
  <c r="J12" i="51"/>
  <c r="I13" i="51"/>
  <c r="G36" i="54"/>
  <c r="H25" i="54"/>
  <c r="H34" i="54"/>
  <c r="H58" i="54"/>
  <c r="G4" i="55" s="1"/>
  <c r="G11" i="55" s="1"/>
  <c r="F94" i="54"/>
  <c r="F111" i="54" s="1"/>
  <c r="F36" i="54"/>
  <c r="E94" i="54"/>
  <c r="E111" i="54" s="1"/>
  <c r="G94" i="54"/>
  <c r="G111" i="54" s="1"/>
  <c r="G26" i="37"/>
  <c r="F26" i="37"/>
  <c r="E26" i="37"/>
  <c r="G15" i="55" l="1"/>
  <c r="G16" i="55"/>
  <c r="G14" i="55"/>
  <c r="G13" i="55"/>
  <c r="K19" i="51"/>
  <c r="J21" i="51"/>
  <c r="C34" i="55"/>
  <c r="D32" i="55" s="1"/>
  <c r="H30" i="51"/>
  <c r="J16" i="51"/>
  <c r="I17" i="51"/>
  <c r="I22" i="51" s="1"/>
  <c r="I24" i="51" s="1"/>
  <c r="I25" i="51" s="1"/>
  <c r="I26" i="51" s="1"/>
  <c r="Q29" i="51"/>
  <c r="K12" i="51"/>
  <c r="J13" i="51"/>
  <c r="M11" i="51"/>
  <c r="H36" i="54"/>
  <c r="H94" i="54"/>
  <c r="I30" i="51" l="1"/>
  <c r="L19" i="51"/>
  <c r="K21" i="51"/>
  <c r="D33" i="55"/>
  <c r="D34" i="55" s="1"/>
  <c r="C38" i="55"/>
  <c r="H111" i="54"/>
  <c r="C4" i="55"/>
  <c r="C18" i="55" s="1"/>
  <c r="K16" i="51"/>
  <c r="J17" i="51"/>
  <c r="J22" i="51" s="1"/>
  <c r="J24" i="51" s="1"/>
  <c r="J25" i="51" s="1"/>
  <c r="J26" i="51" s="1"/>
  <c r="R29" i="51"/>
  <c r="N11" i="51"/>
  <c r="L12" i="51"/>
  <c r="K13" i="51"/>
  <c r="R48" i="51"/>
  <c r="Q48" i="51"/>
  <c r="P48" i="51"/>
  <c r="O48" i="51"/>
  <c r="N48" i="51"/>
  <c r="M48" i="51"/>
  <c r="L48" i="51"/>
  <c r="K48" i="51"/>
  <c r="J48" i="51"/>
  <c r="I48" i="51"/>
  <c r="H48" i="51"/>
  <c r="G48" i="51"/>
  <c r="F48" i="51"/>
  <c r="E48" i="51"/>
  <c r="J30" i="51" l="1"/>
  <c r="M19" i="51"/>
  <c r="L21" i="51"/>
  <c r="C22" i="55"/>
  <c r="C21" i="55"/>
  <c r="C20" i="55"/>
  <c r="L16" i="51"/>
  <c r="K17" i="51"/>
  <c r="K22" i="51" s="1"/>
  <c r="K24" i="51" s="1"/>
  <c r="K25" i="51" s="1"/>
  <c r="K26" i="51" s="1"/>
  <c r="M12" i="51"/>
  <c r="L13" i="51"/>
  <c r="O11" i="51"/>
  <c r="G59" i="37"/>
  <c r="G95" i="37" s="1"/>
  <c r="F59" i="37"/>
  <c r="F95" i="37" s="1"/>
  <c r="E59" i="37"/>
  <c r="G8" i="33"/>
  <c r="K30" i="51" l="1"/>
  <c r="N19" i="51"/>
  <c r="M21" i="51"/>
  <c r="M16" i="51"/>
  <c r="L17" i="51"/>
  <c r="L22" i="51" s="1"/>
  <c r="L24" i="51" s="1"/>
  <c r="L25" i="51" s="1"/>
  <c r="L26" i="51" s="1"/>
  <c r="L30" i="51" s="1"/>
  <c r="P11" i="51"/>
  <c r="N12" i="51"/>
  <c r="M13" i="51"/>
  <c r="E95" i="37"/>
  <c r="C4" i="52"/>
  <c r="C5" i="52"/>
  <c r="C6" i="52"/>
  <c r="C3" i="52"/>
  <c r="D4" i="51"/>
  <c r="D5" i="51"/>
  <c r="D6" i="51"/>
  <c r="D3" i="51"/>
  <c r="D48" i="51"/>
  <c r="H99" i="37"/>
  <c r="H109" i="37" s="1"/>
  <c r="H41" i="37"/>
  <c r="D7" i="37"/>
  <c r="D8" i="37"/>
  <c r="D5" i="37"/>
  <c r="D6" i="37"/>
  <c r="O19" i="51" l="1"/>
  <c r="N21" i="51"/>
  <c r="M17" i="51"/>
  <c r="M22" i="51" s="1"/>
  <c r="M24" i="51" s="1"/>
  <c r="M25" i="51" s="1"/>
  <c r="M26" i="51" s="1"/>
  <c r="M30" i="51" s="1"/>
  <c r="N16" i="51"/>
  <c r="O12" i="51"/>
  <c r="N13" i="51"/>
  <c r="Q11" i="51"/>
  <c r="H59" i="37"/>
  <c r="H95" i="37" s="1"/>
  <c r="I77" i="33"/>
  <c r="I50" i="27"/>
  <c r="H50" i="27"/>
  <c r="N50" i="27"/>
  <c r="O50" i="27"/>
  <c r="J50" i="27"/>
  <c r="P50" i="27"/>
  <c r="F50" i="27"/>
  <c r="E50" i="27"/>
  <c r="K50" i="27"/>
  <c r="L50" i="27"/>
  <c r="G50" i="27"/>
  <c r="M50" i="27"/>
  <c r="H12" i="37"/>
  <c r="F35" i="37"/>
  <c r="F112" i="37"/>
  <c r="G35" i="37"/>
  <c r="G112" i="37"/>
  <c r="H29" i="37"/>
  <c r="E35" i="37"/>
  <c r="E112" i="37"/>
  <c r="P19" i="51" l="1"/>
  <c r="O21" i="51"/>
  <c r="S50" i="27"/>
  <c r="P57" i="27"/>
  <c r="C28" i="55" s="1"/>
  <c r="G34" i="55" s="1"/>
  <c r="G35" i="55" s="1"/>
  <c r="O16" i="51"/>
  <c r="N17" i="51"/>
  <c r="N22" i="51" s="1"/>
  <c r="N24" i="51" s="1"/>
  <c r="N25" i="51" s="1"/>
  <c r="N26" i="51" s="1"/>
  <c r="N30" i="51" s="1"/>
  <c r="R11" i="51"/>
  <c r="P12" i="51"/>
  <c r="O13" i="51"/>
  <c r="H112" i="37"/>
  <c r="H26" i="37"/>
  <c r="D24" i="51"/>
  <c r="D25" i="51" s="1"/>
  <c r="E37" i="37"/>
  <c r="G56" i="27"/>
  <c r="P56" i="27"/>
  <c r="C27" i="55" s="1"/>
  <c r="D65" i="27"/>
  <c r="H35" i="37"/>
  <c r="F37" i="37"/>
  <c r="G37" i="37"/>
  <c r="G57" i="27"/>
  <c r="D66" i="27"/>
  <c r="G55" i="27"/>
  <c r="J57" i="27"/>
  <c r="Q19" i="51" l="1"/>
  <c r="P21" i="51"/>
  <c r="H17" i="49"/>
  <c r="H12" i="49"/>
  <c r="C29" i="55"/>
  <c r="D27" i="55" s="1"/>
  <c r="P58" i="27"/>
  <c r="P16" i="51"/>
  <c r="O17" i="51"/>
  <c r="O22" i="51" s="1"/>
  <c r="O24" i="51" s="1"/>
  <c r="O25" i="51" s="1"/>
  <c r="O26" i="51" s="1"/>
  <c r="O30" i="51" s="1"/>
  <c r="Q12" i="51"/>
  <c r="P13" i="51"/>
  <c r="D26" i="51"/>
  <c r="D30" i="51" s="1"/>
  <c r="H37" i="37"/>
  <c r="J58" i="27"/>
  <c r="G58" i="27"/>
  <c r="R19" i="51" l="1"/>
  <c r="R21" i="51" s="1"/>
  <c r="Q21" i="51"/>
  <c r="C37" i="55"/>
  <c r="D28" i="55"/>
  <c r="Q16" i="51"/>
  <c r="P17" i="51"/>
  <c r="P22" i="51" s="1"/>
  <c r="P24" i="51" s="1"/>
  <c r="P25" i="51" s="1"/>
  <c r="P26" i="51" s="1"/>
  <c r="P30" i="51" s="1"/>
  <c r="R12" i="51"/>
  <c r="R13" i="51" s="1"/>
  <c r="Q13" i="51"/>
  <c r="D29" i="55" l="1"/>
  <c r="D43" i="51"/>
  <c r="D49" i="51" s="1"/>
  <c r="R16" i="51"/>
  <c r="R17" i="51" s="1"/>
  <c r="R22" i="51" s="1"/>
  <c r="R24" i="51" s="1"/>
  <c r="R25" i="51" s="1"/>
  <c r="R26" i="51" s="1"/>
  <c r="Q17" i="51"/>
  <c r="Q22" i="51" s="1"/>
  <c r="Q24" i="51" s="1"/>
  <c r="Q25" i="51" s="1"/>
  <c r="D59" i="51" l="1"/>
  <c r="E42" i="51"/>
  <c r="E43" i="51" s="1"/>
  <c r="Q26" i="51"/>
  <c r="Q30" i="51" s="1"/>
  <c r="R30" i="51" s="1"/>
  <c r="F42" i="51" l="1"/>
  <c r="F43" i="51" s="1"/>
  <c r="E49" i="51"/>
  <c r="E59" i="51"/>
  <c r="F49" i="51" l="1"/>
  <c r="F53" i="51"/>
  <c r="F59" i="51" s="1"/>
  <c r="G42" i="51"/>
  <c r="G43" i="51" s="1"/>
  <c r="G49" i="51" l="1"/>
  <c r="G53" i="51"/>
  <c r="G59" i="51" s="1"/>
  <c r="H42" i="51"/>
  <c r="H43" i="51" s="1"/>
  <c r="I42" i="51" l="1"/>
  <c r="I43" i="51" s="1"/>
  <c r="H49" i="51"/>
  <c r="H53" i="51"/>
  <c r="H59" i="51" s="1"/>
  <c r="I49" i="51" l="1"/>
  <c r="I53" i="51"/>
  <c r="I59" i="51" s="1"/>
  <c r="J42" i="51"/>
  <c r="J43" i="51" s="1"/>
  <c r="K42" i="51" l="1"/>
  <c r="K43" i="51" s="1"/>
  <c r="J49" i="51"/>
  <c r="J53" i="51"/>
  <c r="J59" i="51" s="1"/>
  <c r="K49" i="51" l="1"/>
  <c r="K53" i="51"/>
  <c r="K59" i="51" s="1"/>
  <c r="L42" i="51"/>
  <c r="L43" i="51" s="1"/>
  <c r="M42" i="51" l="1"/>
  <c r="M43" i="51" s="1"/>
  <c r="L49" i="51"/>
  <c r="L53" i="51"/>
  <c r="L59" i="51" s="1"/>
  <c r="N42" i="51" l="1"/>
  <c r="N43" i="51" s="1"/>
  <c r="M49" i="51"/>
  <c r="M53" i="51"/>
  <c r="M59" i="51" s="1"/>
  <c r="O42" i="51" l="1"/>
  <c r="O43" i="51" s="1"/>
  <c r="N49" i="51"/>
  <c r="N53" i="51"/>
  <c r="N59" i="51" s="1"/>
  <c r="I89" i="33"/>
  <c r="I88" i="33"/>
  <c r="C88" i="33"/>
  <c r="H74" i="33"/>
  <c r="I71" i="33"/>
  <c r="I51" i="33"/>
  <c r="H45" i="33"/>
  <c r="J45" i="33" s="1"/>
  <c r="H75" i="33" s="1"/>
  <c r="J39" i="33"/>
  <c r="H39" i="33"/>
  <c r="G39" i="33"/>
  <c r="F39" i="33"/>
  <c r="E39" i="33"/>
  <c r="J38" i="33"/>
  <c r="H38" i="33"/>
  <c r="G38" i="33"/>
  <c r="F38" i="33"/>
  <c r="E38" i="33"/>
  <c r="J37" i="33"/>
  <c r="H37" i="33"/>
  <c r="G37" i="33"/>
  <c r="F37" i="33"/>
  <c r="E37" i="33"/>
  <c r="J36" i="33"/>
  <c r="H36" i="33"/>
  <c r="G36" i="33"/>
  <c r="F36" i="33"/>
  <c r="E36" i="33"/>
  <c r="J35" i="33"/>
  <c r="H35" i="33"/>
  <c r="G35" i="33"/>
  <c r="F35" i="33"/>
  <c r="E35" i="33"/>
  <c r="J34" i="33"/>
  <c r="H34" i="33"/>
  <c r="G34" i="33"/>
  <c r="F34" i="33"/>
  <c r="E34" i="33"/>
  <c r="J33" i="33"/>
  <c r="H33" i="33"/>
  <c r="G33" i="33"/>
  <c r="F33" i="33"/>
  <c r="E33" i="33"/>
  <c r="C33" i="33"/>
  <c r="J32" i="33"/>
  <c r="H32" i="33"/>
  <c r="G32" i="33"/>
  <c r="F32" i="33"/>
  <c r="E32" i="33"/>
  <c r="J31" i="33"/>
  <c r="H31" i="33"/>
  <c r="G31" i="33"/>
  <c r="F31" i="33"/>
  <c r="E31" i="33"/>
  <c r="J30" i="33"/>
  <c r="H30" i="33"/>
  <c r="G30" i="33"/>
  <c r="F30" i="33"/>
  <c r="E30" i="33"/>
  <c r="J29" i="33"/>
  <c r="H29" i="33"/>
  <c r="J28" i="33"/>
  <c r="H28" i="33"/>
  <c r="G28" i="33"/>
  <c r="F28" i="33"/>
  <c r="E28" i="33"/>
  <c r="J27" i="33"/>
  <c r="H27" i="33"/>
  <c r="G27" i="33"/>
  <c r="F27" i="33"/>
  <c r="E27" i="33"/>
  <c r="J26" i="33"/>
  <c r="H26" i="33"/>
  <c r="G26" i="33"/>
  <c r="F26" i="33"/>
  <c r="E26" i="33"/>
  <c r="C26" i="33"/>
  <c r="J25" i="33"/>
  <c r="H25" i="33"/>
  <c r="G25" i="33"/>
  <c r="F25" i="33"/>
  <c r="E25" i="33"/>
  <c r="J24" i="33"/>
  <c r="H24" i="33"/>
  <c r="G24" i="33"/>
  <c r="F24" i="33"/>
  <c r="E24" i="33"/>
  <c r="J23" i="33"/>
  <c r="H23" i="33"/>
  <c r="G23" i="33"/>
  <c r="F23" i="33"/>
  <c r="E23" i="33"/>
  <c r="J22" i="33"/>
  <c r="H22" i="33"/>
  <c r="G22" i="33"/>
  <c r="F22" i="33"/>
  <c r="E22" i="33"/>
  <c r="J21" i="33"/>
  <c r="H21" i="33"/>
  <c r="G21" i="33"/>
  <c r="F21" i="33"/>
  <c r="E21" i="33"/>
  <c r="J20" i="33"/>
  <c r="H20" i="33"/>
  <c r="G20" i="33"/>
  <c r="F20" i="33"/>
  <c r="E20" i="33"/>
  <c r="J19" i="33"/>
  <c r="H19" i="33"/>
  <c r="G19" i="33"/>
  <c r="F19" i="33"/>
  <c r="E19" i="33"/>
  <c r="C19" i="33"/>
  <c r="J18" i="33"/>
  <c r="H18" i="33"/>
  <c r="G18" i="33"/>
  <c r="F18" i="33"/>
  <c r="E18" i="33"/>
  <c r="J17" i="33"/>
  <c r="H17" i="33"/>
  <c r="G17" i="33"/>
  <c r="F17" i="33"/>
  <c r="E17" i="33"/>
  <c r="J16" i="33"/>
  <c r="H16" i="33"/>
  <c r="G16" i="33"/>
  <c r="F16" i="33"/>
  <c r="E16" i="33"/>
  <c r="J15" i="33"/>
  <c r="H15" i="33"/>
  <c r="G15" i="33"/>
  <c r="F15" i="33"/>
  <c r="E15" i="33"/>
  <c r="J14" i="33"/>
  <c r="H14" i="33"/>
  <c r="G14" i="33"/>
  <c r="F14" i="33"/>
  <c r="E14" i="33"/>
  <c r="J13" i="33"/>
  <c r="H13" i="33"/>
  <c r="G13" i="33"/>
  <c r="F13" i="33"/>
  <c r="E13" i="33"/>
  <c r="J12" i="33"/>
  <c r="H12" i="33"/>
  <c r="G12" i="33"/>
  <c r="F12" i="33"/>
  <c r="E12" i="33"/>
  <c r="C12" i="33"/>
  <c r="I38" i="33" l="1"/>
  <c r="K34" i="33"/>
  <c r="H76" i="33"/>
  <c r="G40" i="33"/>
  <c r="P42" i="51"/>
  <c r="P43" i="51" s="1"/>
  <c r="O49" i="51"/>
  <c r="O53" i="51"/>
  <c r="O59" i="51" s="1"/>
  <c r="I90" i="33"/>
  <c r="K36" i="33"/>
  <c r="K19" i="33"/>
  <c r="K24" i="33"/>
  <c r="I32" i="33"/>
  <c r="I35" i="33"/>
  <c r="K14" i="33"/>
  <c r="I15" i="33"/>
  <c r="I29" i="33"/>
  <c r="K31" i="33"/>
  <c r="K29" i="33"/>
  <c r="K17" i="33"/>
  <c r="I33" i="33"/>
  <c r="I26" i="33"/>
  <c r="I30" i="33"/>
  <c r="I36" i="33"/>
  <c r="I20" i="33"/>
  <c r="I24" i="33"/>
  <c r="K32" i="33"/>
  <c r="I18" i="33"/>
  <c r="K13" i="33"/>
  <c r="J72" i="33"/>
  <c r="I16" i="33"/>
  <c r="I22" i="33"/>
  <c r="I19" i="33"/>
  <c r="I23" i="33"/>
  <c r="K15" i="33"/>
  <c r="I39" i="33"/>
  <c r="I28" i="33"/>
  <c r="K30" i="33"/>
  <c r="I31" i="33"/>
  <c r="I37" i="33"/>
  <c r="K38" i="33"/>
  <c r="K22" i="33"/>
  <c r="K21" i="33"/>
  <c r="K20" i="33"/>
  <c r="F40" i="33"/>
  <c r="E40" i="33"/>
  <c r="I14" i="33"/>
  <c r="K16" i="33"/>
  <c r="I21" i="33"/>
  <c r="K26" i="33"/>
  <c r="K33" i="33"/>
  <c r="K25" i="33"/>
  <c r="K27" i="33"/>
  <c r="I34" i="33"/>
  <c r="K35" i="33"/>
  <c r="K12" i="33"/>
  <c r="I12" i="33"/>
  <c r="I13" i="33"/>
  <c r="I17" i="33"/>
  <c r="K18" i="33"/>
  <c r="K23" i="33"/>
  <c r="I25" i="33"/>
  <c r="I27" i="33"/>
  <c r="K28" i="33"/>
  <c r="K37" i="33"/>
  <c r="K39" i="33"/>
  <c r="I81" i="33" l="1"/>
  <c r="I82" i="33" s="1"/>
  <c r="Q42" i="51"/>
  <c r="Q43" i="51" s="1"/>
  <c r="R42" i="51"/>
  <c r="P49" i="51"/>
  <c r="P53" i="51"/>
  <c r="P59" i="51" s="1"/>
  <c r="I40" i="33"/>
  <c r="I92" i="33" s="1"/>
  <c r="K40" i="33"/>
  <c r="R43" i="51" l="1"/>
  <c r="R67" i="51"/>
  <c r="R49" i="51"/>
  <c r="R53" i="51"/>
  <c r="Q49" i="51"/>
  <c r="Q53" i="51"/>
  <c r="Q59" i="51" s="1"/>
  <c r="I84" i="33"/>
  <c r="J83" i="33" s="1"/>
  <c r="R59" i="51" l="1"/>
  <c r="R63" i="51"/>
  <c r="R66" i="51" s="1"/>
  <c r="R68" i="51" s="1"/>
  <c r="J9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D&amp;B</author>
  </authors>
  <commentList>
    <comment ref="O26" authorId="0" shapeId="0" xr:uid="{00000000-0006-0000-0C00-000001000000}">
      <text>
        <r>
          <rPr>
            <b/>
            <sz val="8"/>
            <color indexed="81"/>
            <rFont val="Tahoma"/>
            <family val="2"/>
          </rPr>
          <t>50% complete retainage to 5%</t>
        </r>
        <r>
          <rPr>
            <sz val="8"/>
            <color indexed="81"/>
            <rFont val="Tahoma"/>
            <family val="2"/>
          </rPr>
          <t xml:space="preserve">
</t>
        </r>
      </text>
    </comment>
    <comment ref="Y36" authorId="1" shapeId="0" xr:uid="{00000000-0006-0000-0C00-000002000000}">
      <text>
        <r>
          <rPr>
            <b/>
            <sz val="9"/>
            <color indexed="81"/>
            <rFont val="Tahoma"/>
            <family val="2"/>
          </rPr>
          <t>Capitalized interest sized based on bank requirements</t>
        </r>
        <r>
          <rPr>
            <sz val="9"/>
            <color indexed="81"/>
            <rFont val="Tahoma"/>
            <family val="2"/>
          </rPr>
          <t xml:space="preserve">
</t>
        </r>
      </text>
    </comment>
  </commentList>
</comments>
</file>

<file path=xl/sharedStrings.xml><?xml version="1.0" encoding="utf-8"?>
<sst xmlns="http://schemas.openxmlformats.org/spreadsheetml/2006/main" count="9331" uniqueCount="1185">
  <si>
    <t>Development Proposal Calculator</t>
  </si>
  <si>
    <t>U.S. Department of Housing
and Urban Development</t>
  </si>
  <si>
    <t xml:space="preserve">OMB Approval No  2577-0275                                exp 1/31/2019.   </t>
  </si>
  <si>
    <t>Office of Public and Indian Housing</t>
  </si>
  <si>
    <t>Public reporting burden for this collection of information is estimated to average 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to reduce this burden, to the Reports Management Officer, Paperwork Reduction Project, Office of Information Technology, U.S. Department of Housing and Urban Development, Washington, DC 20410-3600.  This agency may not collect this information, and you are not required to complete this form, unless it displays a currently valid OMB control number.
This collection of information is required for developing a Mixed-Finance rental project pursuant to HUD regulations 24 CFR 905. The information will be used to provide HUD with sufficient information to enable a determination that the proposed housing project is demographically and financially feasible and that HUD statutory and regulatory requirements have been met. No assurances of confidentiality are provided for this information collection</t>
  </si>
  <si>
    <t>FOR THOSE FAMILIAR WITH THE INSTRUCTIONS:
 START ON THE NEXT TAB AND CONTINUE TO MOVE RIGHT THROUGH THE TABS</t>
  </si>
  <si>
    <t>This workbook utilizes the PIH TDC Notice numbered:</t>
  </si>
  <si>
    <t>PIH 2011-38 (HA)</t>
  </si>
  <si>
    <t xml:space="preserve">The Notice expires when amended or supersceded, and it hasn't been yet. </t>
  </si>
  <si>
    <t>Instructions: TDC &amp; HCC Limit Calculation Worksheets</t>
  </si>
  <si>
    <t xml:space="preserve">This workbook has been updated to include 2022 TDC limits </t>
  </si>
  <si>
    <t xml:space="preserve">Tips: </t>
  </si>
  <si>
    <t>Enter information in cells with blue borders, text or numbers on screen.</t>
  </si>
  <si>
    <t xml:space="preserve">Note:  To navigate among the worksheets, click the individual worksheet tabs at the bottom of this window.  If no worksheet tabs are visible, select "Options..." from the "Tools" menu.  In the dialogue box, select the "View" tab. Under "Window options" put a check mark in the "Sheet tabs" box. </t>
  </si>
  <si>
    <t xml:space="preserve">  </t>
  </si>
  <si>
    <t xml:space="preserve">Except for the Pro Forma and Draw Schedule,  other cells are locked, and all calculations are automated. </t>
  </si>
  <si>
    <t xml:space="preserve"> </t>
  </si>
  <si>
    <r>
      <t xml:space="preserve">Print these Instructions for easy reference, then begin at </t>
    </r>
    <r>
      <rPr>
        <b/>
        <sz val="10"/>
        <rFont val="Arial"/>
        <family val="2"/>
      </rPr>
      <t>Step 1</t>
    </r>
    <r>
      <rPr>
        <sz val="10"/>
        <rFont val="Arial"/>
        <family val="2"/>
      </rPr>
      <t>.</t>
    </r>
  </si>
  <si>
    <t>Step 1.  State Basic Information and Unit Mix</t>
  </si>
  <si>
    <t>&gt; Enter the PHA Name, Development Name, and Phase Number or Description (on the "Unit Mix" worksheet)</t>
  </si>
  <si>
    <r>
      <t xml:space="preserve">Step 2.  Enter the Number of Units of Each Type and Size </t>
    </r>
    <r>
      <rPr>
        <sz val="10"/>
        <rFont val="Arial"/>
        <family val="2"/>
      </rPr>
      <t>(on the "Unit Mix" worksheet)</t>
    </r>
  </si>
  <si>
    <t xml:space="preserve">&gt; Select the appropriate column(s) for the proposed units based on tenure type (Rental or Homeownership, PH or Non-PH), and development method.  </t>
  </si>
  <si>
    <t>•  Rent-to-Own units are to be counted initially as Rental Units.</t>
  </si>
  <si>
    <r>
      <t xml:space="preserve">•  Possible development methods are </t>
    </r>
    <r>
      <rPr>
        <u/>
        <sz val="10"/>
        <rFont val="Arial"/>
        <family val="2"/>
      </rPr>
      <t>Rehabilitation</t>
    </r>
    <r>
      <rPr>
        <sz val="10"/>
        <rFont val="Arial"/>
        <family val="2"/>
      </rPr>
      <t xml:space="preserve"> (of existing public housing only), </t>
    </r>
    <r>
      <rPr>
        <u/>
        <sz val="10"/>
        <rFont val="Arial"/>
        <family val="2"/>
      </rPr>
      <t>New Construction</t>
    </r>
    <r>
      <rPr>
        <sz val="10"/>
        <rFont val="Arial"/>
        <family val="2"/>
      </rPr>
      <t xml:space="preserve">, or </t>
    </r>
    <r>
      <rPr>
        <u/>
        <sz val="10"/>
        <rFont val="Arial"/>
        <family val="2"/>
      </rPr>
      <t>Acquisition</t>
    </r>
    <r>
      <rPr>
        <sz val="10"/>
        <rFont val="Arial"/>
        <family val="2"/>
      </rPr>
      <t xml:space="preserve"> (with or without rehab).</t>
    </r>
  </si>
  <si>
    <t xml:space="preserve">&gt; Enter the number of units proposed, by Structure Type, in the appropriate row based on the Number of Bedrooms. </t>
  </si>
  <si>
    <t>•  TDC limit applies to development of public housing units under an Annual Contributions Contract (ACC) using Public Housing Capital Assistance (PHCA).</t>
  </si>
  <si>
    <r>
      <t xml:space="preserve">•  </t>
    </r>
    <r>
      <rPr>
        <b/>
        <sz val="10"/>
        <rFont val="Arial"/>
        <family val="2"/>
      </rPr>
      <t>Public Housing Capital Assistance</t>
    </r>
    <r>
      <rPr>
        <sz val="10"/>
        <rFont val="Arial"/>
        <family val="2"/>
      </rPr>
      <t xml:space="preserve"> (PHCA) includes the following development sources (and borrowed funds to be repaid from these sources):  </t>
    </r>
  </si>
  <si>
    <t xml:space="preserve">-  HOPE VI and Choice Neighborhoods grant funds;  </t>
  </si>
  <si>
    <t>-  Public housing Capital Fund and Public Housing Development assistance provided under sections 9 and 5 of the 1937 Housing Act; and</t>
  </si>
  <si>
    <t>-  Public Housing Operating Fund assistance provided under section 9 of the 1937 Housing Act that is used for development.</t>
  </si>
  <si>
    <t>•  The TDC limit for Modernization of existing public housing is 90% of the published TDC limit for a given structure and unit type.</t>
  </si>
  <si>
    <t>•  The HCC limit is applicable only to New Construction units (not applicable to Rehabilitation of existing public housing, or to Acquisition units).</t>
  </si>
  <si>
    <t>The "TDC &amp; HCC Limit calculations" worksheet reflects all such applicability as described above.</t>
  </si>
  <si>
    <r>
      <t xml:space="preserve">•  </t>
    </r>
    <r>
      <rPr>
        <b/>
        <sz val="10"/>
        <rFont val="Arial"/>
        <family val="2"/>
      </rPr>
      <t>Definitions of Structure Types</t>
    </r>
    <r>
      <rPr>
        <sz val="10"/>
        <rFont val="Arial"/>
        <family val="2"/>
      </rPr>
      <t xml:space="preserve"> specified on the Unit Mix worksheet:</t>
    </r>
  </si>
  <si>
    <t>-  Detached:  A structure that consists of a single living unit surrounded by permanent open space on all sides.</t>
  </si>
  <si>
    <t>-  Semi-detached:  A structure containing two living units separated by a common vertical wall.</t>
  </si>
  <si>
    <t>-  Elevator:  Any structure of four or more stories above ground in which an elevator is provided.</t>
  </si>
  <si>
    <t>-  Row House:  A structure containing three or more living units separated only by vertical walls.</t>
  </si>
  <si>
    <t>-  Walk-up:  A multi-level low-rise structure containing two or more living units, in which any units are separated by any common ceiling/floor.</t>
  </si>
  <si>
    <r>
      <t xml:space="preserve">Step 3. Enter Number of Tax Credit, Market-Rate Rental, and Market-Rate For-Sale Units </t>
    </r>
    <r>
      <rPr>
        <sz val="10"/>
        <rFont val="Arial"/>
        <family val="2"/>
      </rPr>
      <t>(for reference only; not used in TDC calculation)</t>
    </r>
  </si>
  <si>
    <r>
      <t xml:space="preserve">Step 4. Enter Number of Special-Needs Units, and Describe Accessibility Design Features </t>
    </r>
    <r>
      <rPr>
        <sz val="10"/>
        <rFont val="Arial"/>
        <family val="2"/>
      </rPr>
      <t xml:space="preserve">(for reference only; not used in TDC calculation) </t>
    </r>
  </si>
  <si>
    <t xml:space="preserve">Step 5. Select Location  </t>
  </si>
  <si>
    <t xml:space="preserve">&gt; Make the appropriate selections from the menu lists provided there. </t>
  </si>
  <si>
    <t>&gt; Follow the Note boxes on that worksheet</t>
  </si>
  <si>
    <t xml:space="preserve">Step 6.  TDC &amp; HCC Calculations  </t>
  </si>
  <si>
    <r>
      <t>Step 7.  Enter Demolition &amp; Replacement Units (total, all project phases)</t>
    </r>
    <r>
      <rPr>
        <sz val="10"/>
        <rFont val="Arial"/>
        <family val="2"/>
      </rPr>
      <t xml:space="preserve"> (on "TDC &amp; HCC Limit calculations" worksheet)</t>
    </r>
  </si>
  <si>
    <r>
      <t xml:space="preserve">&gt; Enter the number of public housing units to be demolished (or eliminated by conversion) for </t>
    </r>
    <r>
      <rPr>
        <u/>
        <sz val="10"/>
        <rFont val="Arial"/>
        <family val="2"/>
      </rPr>
      <t>all phases</t>
    </r>
    <r>
      <rPr>
        <sz val="10"/>
        <rFont val="Arial"/>
        <family val="2"/>
      </rPr>
      <t xml:space="preserve"> of the project.</t>
    </r>
  </si>
  <si>
    <r>
      <t xml:space="preserve">&gt; Enter the total number of replacement units to be built back on the original public housing site(s) in </t>
    </r>
    <r>
      <rPr>
        <u/>
        <sz val="10"/>
        <rFont val="Arial"/>
        <family val="2"/>
      </rPr>
      <t>all phases</t>
    </r>
    <r>
      <rPr>
        <sz val="10"/>
        <rFont val="Arial"/>
        <family val="2"/>
      </rPr>
      <t xml:space="preserve"> of the project.</t>
    </r>
  </si>
  <si>
    <t xml:space="preserve">•  Include only on-site, new-construction replacement rental public housing units and, and ownership units developed with </t>
  </si>
  <si>
    <t>Public Housing Capital Assistance (see Step 3, above for a definition of Public Housing Capital Assistance).</t>
  </si>
  <si>
    <t xml:space="preserve">Step 8.  Enter All Sources of Public Housing Capital Assistance </t>
  </si>
  <si>
    <t xml:space="preserve">&gt; Include: Public Housing Capital Assistance used for development, and borrowed funds secured by repayment with Public Housing Capital Assistance.  
</t>
  </si>
  <si>
    <t>&gt; Do not include: sources other than Public Housing Capital Assistance (e.g., HOME and CDBG), or any non-HUD funding sources.</t>
  </si>
  <si>
    <t>Step 9.  Enter All Uses of Public Housing Capital Assistance</t>
  </si>
  <si>
    <t>•  Use the budget line items provided.  These track HUD Notice PIH 2003-8,  For example:</t>
  </si>
  <si>
    <r>
      <t xml:space="preserve">-  BLI 1440:  </t>
    </r>
    <r>
      <rPr>
        <u/>
        <sz val="10"/>
        <rFont val="Arial"/>
        <family val="2"/>
      </rPr>
      <t>Site Acquisition</t>
    </r>
    <r>
      <rPr>
        <sz val="10"/>
        <rFont val="Arial"/>
        <family val="2"/>
      </rPr>
      <t xml:space="preserve"> costs are all expenses of acquiring sites (</t>
    </r>
    <r>
      <rPr>
        <u/>
        <sz val="10"/>
        <rFont val="Arial"/>
        <family val="2"/>
      </rPr>
      <t>only sites that do not include structures to be retained for housing</t>
    </r>
    <r>
      <rPr>
        <sz val="10"/>
        <rFont val="Arial"/>
        <family val="2"/>
      </rPr>
      <t>).</t>
    </r>
  </si>
  <si>
    <r>
      <t xml:space="preserve">-  BLI 1450:  </t>
    </r>
    <r>
      <rPr>
        <u/>
        <sz val="10"/>
        <rFont val="Arial"/>
        <family val="2"/>
      </rPr>
      <t>Site Improvement</t>
    </r>
    <r>
      <rPr>
        <sz val="10"/>
        <rFont val="Arial"/>
        <family val="2"/>
      </rPr>
      <t xml:space="preserve"> includes streets and public improvements, and site improvements other than on-site utilities &amp; finish landscaping.</t>
    </r>
  </si>
  <si>
    <t>•  Dwelling Structure costs must be categorized as Rehabilitation, New Construction, or Acquisition:</t>
  </si>
  <si>
    <r>
      <t xml:space="preserve">-  BLI 1460:  "Dwelling Structures, </t>
    </r>
    <r>
      <rPr>
        <u/>
        <sz val="10"/>
        <rFont val="Arial"/>
        <family val="2"/>
      </rPr>
      <t>Rehabilitation</t>
    </r>
    <r>
      <rPr>
        <sz val="10"/>
        <rFont val="Arial"/>
        <family val="2"/>
      </rPr>
      <t>" includes only those "hard" (construction) costs of rehabilitating existing public housing units.</t>
    </r>
  </si>
  <si>
    <r>
      <t xml:space="preserve">-  BLI 1460:  "Dwelling Structures, </t>
    </r>
    <r>
      <rPr>
        <u/>
        <sz val="10"/>
        <rFont val="Arial"/>
        <family val="2"/>
      </rPr>
      <t>New Construction</t>
    </r>
    <r>
      <rPr>
        <sz val="10"/>
        <rFont val="Arial"/>
        <family val="2"/>
      </rPr>
      <t>" includes only hard costs for the building, utilities from the street and finish landscaping.</t>
    </r>
  </si>
  <si>
    <r>
      <t xml:space="preserve">-  BLI 1460:  "Dwelling Structures, </t>
    </r>
    <r>
      <rPr>
        <u/>
        <sz val="10"/>
        <rFont val="Arial"/>
        <family val="2"/>
      </rPr>
      <t>Acquisition</t>
    </r>
    <r>
      <rPr>
        <sz val="10"/>
        <rFont val="Arial"/>
        <family val="2"/>
      </rPr>
      <t>" includes all acquisition costs for existing housing units, including the site and associated rehab.</t>
    </r>
  </si>
  <si>
    <t>Step 10.  Confirm that Sources are Equal to Uses</t>
  </si>
  <si>
    <t xml:space="preserve">&gt; Confirm that all Grant Funds and Public Housing Capital Assistance (GFPH) sources are included.  </t>
  </si>
  <si>
    <t xml:space="preserve">&gt; Confirm that sources of GFPH are equal to uses of GFPH  </t>
  </si>
  <si>
    <r>
      <t xml:space="preserve">Step 11.  Enter any Extraordinary Site Cost </t>
    </r>
    <r>
      <rPr>
        <sz val="10"/>
        <rFont val="Arial"/>
        <family val="2"/>
      </rPr>
      <t>(a component of Additional Project Costs -- not subject to TDC limit)</t>
    </r>
    <r>
      <rPr>
        <b/>
        <sz val="10"/>
        <rFont val="Arial"/>
        <family val="2"/>
      </rPr>
      <t xml:space="preserve"> </t>
    </r>
  </si>
  <si>
    <r>
      <t>&gt; Enter any Extraordinary Site Cost in the cell provided. This may be some or all of the funds entered in BLI 1450 (</t>
    </r>
    <r>
      <rPr>
        <b/>
        <sz val="10"/>
        <rFont val="Arial"/>
        <family val="2"/>
      </rPr>
      <t>Step 8</t>
    </r>
    <r>
      <rPr>
        <sz val="10"/>
        <rFont val="Arial"/>
        <family val="2"/>
      </rPr>
      <t>).</t>
    </r>
  </si>
  <si>
    <t>•  Extraordinary Site Costs must be verified by an independent registered engineer and approved by HUD.</t>
  </si>
  <si>
    <t>Step 12. Review TDC and HCC Limit Calculation Results</t>
  </si>
  <si>
    <t>&gt; Review the results of the TDC and HCC limit calculations, and print the worksheet.</t>
  </si>
  <si>
    <t xml:space="preserve">•  The TDC and HCC limit analysis results are shown on the lower right of the "TDC &amp; HCC Limit calculations" worksheet.  </t>
  </si>
  <si>
    <t xml:space="preserve">•  All worksheets are pre-formatted for printing.  To print the current worksheet or all worksheets, select "Print…" from the "File" menu.  </t>
  </si>
  <si>
    <t>•  Direct project questions to the Project Manager at the HUD Office of Public Housing Investments.</t>
  </si>
  <si>
    <r>
      <t>Disclaimer:</t>
    </r>
    <r>
      <rPr>
        <sz val="10"/>
        <rFont val="Arial"/>
        <family val="2"/>
      </rPr>
      <t xml:space="preserve">  This workbook does not replace applicable statutes, regulations, notices or other HUD guidance.  </t>
    </r>
  </si>
  <si>
    <t>form HUD-50156 (04/2022)</t>
  </si>
  <si>
    <t>Step 5.  Using the Drop-down Lists Provided Below, Select the City (or Region) and State where the PROJECT will be located</t>
  </si>
  <si>
    <t xml:space="preserve">This workbook uses the TDCs and HCCs in accordance with HUD Notice PIH-2011-38 (HA), as updated to include HUD's most recent TDC and HCC limits, which can be found on the Capital Fund Program website. </t>
  </si>
  <si>
    <t>Note that this worksheet cannot be protected.  Please take care to enter information into the blue bordered cells only.</t>
  </si>
  <si>
    <t>City</t>
  </si>
  <si>
    <t>BRIDGEPORT</t>
  </si>
  <si>
    <t>&lt;-- Select your City from list here</t>
  </si>
  <si>
    <t>StateName</t>
  </si>
  <si>
    <t>CONNECTICUT</t>
  </si>
  <si>
    <t>&lt;-- Select your State from list here</t>
  </si>
  <si>
    <t>Type</t>
  </si>
  <si>
    <t>Data</t>
  </si>
  <si>
    <t>Total</t>
  </si>
  <si>
    <t>Note 1:  When you select a valid City/State combination, this table will show the TDC and HCC limits from the above-referenced HUD Notice.  Use the TDC and HCC limits in effect at the time of project closing.</t>
  </si>
  <si>
    <t>Detached/Semi-Detached</t>
  </si>
  <si>
    <t>Sum of 0 Bedrooms, TDC</t>
  </si>
  <si>
    <t>Sum of 1 Bedrooms, TDC</t>
  </si>
  <si>
    <t>Sum of 2 Bedrooms, TDC</t>
  </si>
  <si>
    <t>Sum of 3 Bedrooms, TDC</t>
  </si>
  <si>
    <t>Sum of 4 Bedrooms, TDC</t>
  </si>
  <si>
    <t>Sum of 5 Bedrooms, TDC</t>
  </si>
  <si>
    <t>Note 2:  If the desired City/State combination is not included in the list here, contact the local HUD Field Office.  They will assist in determining the most appropriate City/State combination.</t>
  </si>
  <si>
    <t>Sum of 6 Bedrooms, TDC</t>
  </si>
  <si>
    <t>Sum of 0 Bedrooms, HCC</t>
  </si>
  <si>
    <t>Sum of 1 Bedrooms, HCC</t>
  </si>
  <si>
    <t>Sum of 2 Bedrooms, HCC</t>
  </si>
  <si>
    <t>Sum of 3 Bedrooms, HCC</t>
  </si>
  <si>
    <t>Sum of 4 Bedrooms, HCC</t>
  </si>
  <si>
    <t>Note 3:  Total Development Cost limits and Housing Construction Cost limits from this table will be transferred automatically to the "TDC &amp; HCC Limit calculations" worksheet.</t>
  </si>
  <si>
    <t>Sum of 5 Bedrooms, HCC</t>
  </si>
  <si>
    <t>Sum of 6 Bedrooms, HCC</t>
  </si>
  <si>
    <t>Elevator</t>
  </si>
  <si>
    <t>(There is no need to print this worksheet)</t>
  </si>
  <si>
    <t>Row House</t>
  </si>
  <si>
    <t>Walkup</t>
  </si>
  <si>
    <t>Region Order</t>
  </si>
  <si>
    <t>RegionLabel</t>
  </si>
  <si>
    <t>StateAbbrev</t>
  </si>
  <si>
    <t>Sort Order</t>
  </si>
  <si>
    <t>0 Bedrooms, HCC</t>
  </si>
  <si>
    <t>0 Bedrooms, TDC</t>
  </si>
  <si>
    <t>1 Bedrooms, HCC</t>
  </si>
  <si>
    <t>1 Bedrooms, TDC</t>
  </si>
  <si>
    <t>2 Bedrooms, HCC</t>
  </si>
  <si>
    <t>2 Bedrooms, TDC</t>
  </si>
  <si>
    <t>3 Bedrooms, HCC</t>
  </si>
  <si>
    <t>3 Bedrooms, TDC</t>
  </si>
  <si>
    <t>4 Bedrooms, HCC</t>
  </si>
  <si>
    <t>4 Bedrooms, TDC</t>
  </si>
  <si>
    <t>5 Bedrooms, HCC</t>
  </si>
  <si>
    <t>5 Bedrooms, TDC</t>
  </si>
  <si>
    <t>6 Bedrooms, HCC</t>
  </si>
  <si>
    <t>6 Bedrooms, TDC</t>
  </si>
  <si>
    <t>Region I - Northeast</t>
  </si>
  <si>
    <t>CT</t>
  </si>
  <si>
    <t>HARTFORD</t>
  </si>
  <si>
    <t>MERIDEN</t>
  </si>
  <si>
    <t>NEW BRITAIN</t>
  </si>
  <si>
    <t>NEW HAVEN</t>
  </si>
  <si>
    <t>NEW LONDON</t>
  </si>
  <si>
    <t>STAMFORD</t>
  </si>
  <si>
    <t>WATERBURY</t>
  </si>
  <si>
    <t>MAINE</t>
  </si>
  <si>
    <t>ME</t>
  </si>
  <si>
    <t>AUGUSTA</t>
  </si>
  <si>
    <t>BANGOR</t>
  </si>
  <si>
    <t>LEWISTON</t>
  </si>
  <si>
    <t>PORTLAND</t>
  </si>
  <si>
    <t>WATERVILLE</t>
  </si>
  <si>
    <t>MASSACHUSETTS</t>
  </si>
  <si>
    <t>MA</t>
  </si>
  <si>
    <t>BOSTON</t>
  </si>
  <si>
    <t>LAWRENCE</t>
  </si>
  <si>
    <t>LOWELL</t>
  </si>
  <si>
    <t>NEW BEDFORD</t>
  </si>
  <si>
    <t>PITTSFIELD</t>
  </si>
  <si>
    <t>SPRINGFIELD</t>
  </si>
  <si>
    <t>WORCESTER</t>
  </si>
  <si>
    <t>NEW HAMPSHIRE</t>
  </si>
  <si>
    <t>NH</t>
  </si>
  <si>
    <t>CONCORD</t>
  </si>
  <si>
    <t>KEENE</t>
  </si>
  <si>
    <t>LITTLETON</t>
  </si>
  <si>
    <t>MANCHESTER</t>
  </si>
  <si>
    <t>NASHUA</t>
  </si>
  <si>
    <t>PORTSMOUTH</t>
  </si>
  <si>
    <t>RHODE ISLAND</t>
  </si>
  <si>
    <t>RI</t>
  </si>
  <si>
    <t>NEWPORT</t>
  </si>
  <si>
    <t>PROVIDENCE</t>
  </si>
  <si>
    <t>VERMONT</t>
  </si>
  <si>
    <t>VT</t>
  </si>
  <si>
    <t>BRATTLEBORO</t>
  </si>
  <si>
    <t>BURLINGTON</t>
  </si>
  <si>
    <t>MONTPELIER</t>
  </si>
  <si>
    <t>RUTLAND</t>
  </si>
  <si>
    <t>Region X - Northwest</t>
  </si>
  <si>
    <t>ALASKA</t>
  </si>
  <si>
    <t>AK</t>
  </si>
  <si>
    <t>ANCHORAGE</t>
  </si>
  <si>
    <t>FAIRBANKS</t>
  </si>
  <si>
    <t>JUNEAU</t>
  </si>
  <si>
    <t>KETCHIKAN</t>
  </si>
  <si>
    <t>IDAHO</t>
  </si>
  <si>
    <t>ID</t>
  </si>
  <si>
    <t>BOISE</t>
  </si>
  <si>
    <t>COEUR D'ALENE</t>
  </si>
  <si>
    <t>IDAHO FALLS</t>
  </si>
  <si>
    <t>POCATELLO</t>
  </si>
  <si>
    <t>TWIN FALLS</t>
  </si>
  <si>
    <t>OREGON</t>
  </si>
  <si>
    <t>OR</t>
  </si>
  <si>
    <t>BEND</t>
  </si>
  <si>
    <t>EUGENE</t>
  </si>
  <si>
    <t>KLAMATH FALLS</t>
  </si>
  <si>
    <t>MEDFORD</t>
  </si>
  <si>
    <t>PENDLETON</t>
  </si>
  <si>
    <t>SALEM</t>
  </si>
  <si>
    <t>WASHINGTON</t>
  </si>
  <si>
    <t>WA</t>
  </si>
  <si>
    <t>EVERETT</t>
  </si>
  <si>
    <t>OLYMPIA</t>
  </si>
  <si>
    <t>SEATTLE</t>
  </si>
  <si>
    <t>SPOKANE</t>
  </si>
  <si>
    <t>TACOMA</t>
  </si>
  <si>
    <t>VANCOUVER</t>
  </si>
  <si>
    <t>WENATCHEE</t>
  </si>
  <si>
    <t>YAKIMA</t>
  </si>
  <si>
    <t>Region II - Northeast</t>
  </si>
  <si>
    <t>GUAM</t>
  </si>
  <si>
    <t>GQ</t>
  </si>
  <si>
    <t>NEW JERSEY</t>
  </si>
  <si>
    <t>NJ</t>
  </si>
  <si>
    <t>ATLANTIC CITY</t>
  </si>
  <si>
    <t>CAMDEN</t>
  </si>
  <si>
    <t>ELIZABETH</t>
  </si>
  <si>
    <t>HACKENSACK</t>
  </si>
  <si>
    <t>JERSEY CITY</t>
  </si>
  <si>
    <t>NEW BRUNSWICK</t>
  </si>
  <si>
    <t>NEWARK</t>
  </si>
  <si>
    <t>PATERSON</t>
  </si>
  <si>
    <t>TRENTON</t>
  </si>
  <si>
    <t>VINELAND</t>
  </si>
  <si>
    <t>NEW YORK</t>
  </si>
  <si>
    <t>NY</t>
  </si>
  <si>
    <t>ALBANY</t>
  </si>
  <si>
    <t>BINGHAMTON</t>
  </si>
  <si>
    <t>BRONX</t>
  </si>
  <si>
    <t>BROOKLYN</t>
  </si>
  <si>
    <t>BUFFALO</t>
  </si>
  <si>
    <t>ELMIRA</t>
  </si>
  <si>
    <t>JAMESTOWN</t>
  </si>
  <si>
    <t>KINGSTON</t>
  </si>
  <si>
    <t>NIAGARA FALLS</t>
  </si>
  <si>
    <t>PLATTSBURGH</t>
  </si>
  <si>
    <t>POUGHKEEPSIE</t>
  </si>
  <si>
    <t>QUEENS</t>
  </si>
  <si>
    <t>ROCHESTER</t>
  </si>
  <si>
    <t>SCHENECTADY</t>
  </si>
  <si>
    <t>STATEN ISLAND</t>
  </si>
  <si>
    <t>SYRACUSE</t>
  </si>
  <si>
    <t>UTICA</t>
  </si>
  <si>
    <t>WATERTOWN</t>
  </si>
  <si>
    <t>YONKERS</t>
  </si>
  <si>
    <t>PUERTO RICO</t>
  </si>
  <si>
    <t>PR</t>
  </si>
  <si>
    <t>SAN JUAN</t>
  </si>
  <si>
    <t>VIRGIN ISLANDS</t>
  </si>
  <si>
    <t>VI</t>
  </si>
  <si>
    <t>ST. CROIX</t>
  </si>
  <si>
    <t>ST. JOHN</t>
  </si>
  <si>
    <t>ST. THOMAS</t>
  </si>
  <si>
    <t>Region III -</t>
  </si>
  <si>
    <t>DELAWARE</t>
  </si>
  <si>
    <t>DE</t>
  </si>
  <si>
    <t>DOVER</t>
  </si>
  <si>
    <t>WILMINGTON</t>
  </si>
  <si>
    <t>DISTRICT OF COLUMBIA</t>
  </si>
  <si>
    <t>DC</t>
  </si>
  <si>
    <t>MARYLAND</t>
  </si>
  <si>
    <t>MD</t>
  </si>
  <si>
    <t>BALTIMORE</t>
  </si>
  <si>
    <t>CUMBERLAND</t>
  </si>
  <si>
    <t>HAGERSTOWN</t>
  </si>
  <si>
    <t>SILVER SPRING</t>
  </si>
  <si>
    <t>PENNSYLVANIA</t>
  </si>
  <si>
    <t>PA</t>
  </si>
  <si>
    <t>ALLENTOWN</t>
  </si>
  <si>
    <t>ALTOONA</t>
  </si>
  <si>
    <t>ERIE</t>
  </si>
  <si>
    <t>HARRISBURG</t>
  </si>
  <si>
    <t>JOHNSTOWN</t>
  </si>
  <si>
    <t>LANCASTER</t>
  </si>
  <si>
    <t>NORRISTOWN</t>
  </si>
  <si>
    <t>PHILADELPHIA</t>
  </si>
  <si>
    <t>PITTSBURGH</t>
  </si>
  <si>
    <t>READING</t>
  </si>
  <si>
    <t>SCRANTON</t>
  </si>
  <si>
    <t>STATE COLLEGE</t>
  </si>
  <si>
    <t>WILKES-BARRE</t>
  </si>
  <si>
    <t>WILLIAMSPORT</t>
  </si>
  <si>
    <t>YORK</t>
  </si>
  <si>
    <t>VIRGINIA</t>
  </si>
  <si>
    <t>VA</t>
  </si>
  <si>
    <t>ALEXANDRIA</t>
  </si>
  <si>
    <t>ARLINGTON</t>
  </si>
  <si>
    <t>CHARLOTTESVILLE</t>
  </si>
  <si>
    <t>FREDERICKSBURG</t>
  </si>
  <si>
    <t>LYNCHBURG</t>
  </si>
  <si>
    <t>NEWPORT NEWS</t>
  </si>
  <si>
    <t>NORFOLK</t>
  </si>
  <si>
    <t>PETERSBURG</t>
  </si>
  <si>
    <t>RICHMOND</t>
  </si>
  <si>
    <t>ROANOKE</t>
  </si>
  <si>
    <t>WINCHESTER</t>
  </si>
  <si>
    <t>WEST VIRGINIA</t>
  </si>
  <si>
    <t>WV</t>
  </si>
  <si>
    <t>BECKLEY</t>
  </si>
  <si>
    <t>BLUEFIELD</t>
  </si>
  <si>
    <t>CHARLESTON</t>
  </si>
  <si>
    <t>CLARKSBURG</t>
  </si>
  <si>
    <t>HUNTINGTON</t>
  </si>
  <si>
    <t>MORGANTOWN</t>
  </si>
  <si>
    <t>PARKERSBURG</t>
  </si>
  <si>
    <t>WHEELING</t>
  </si>
  <si>
    <t>Region IV - Southeast</t>
  </si>
  <si>
    <t>ALABAMA</t>
  </si>
  <si>
    <t>AL</t>
  </si>
  <si>
    <t>ANNISTON</t>
  </si>
  <si>
    <t>BIRMINGHAM</t>
  </si>
  <si>
    <t>DOTHAN</t>
  </si>
  <si>
    <t>GADSDEN</t>
  </si>
  <si>
    <t>HUNTSVILLE</t>
  </si>
  <si>
    <t>MOBILE</t>
  </si>
  <si>
    <t>MONTGOMERY</t>
  </si>
  <si>
    <t>PHENIX CITY</t>
  </si>
  <si>
    <t>TUSCALOOSA</t>
  </si>
  <si>
    <t>FLORIDA</t>
  </si>
  <si>
    <t>FL</t>
  </si>
  <si>
    <t>DAYTONA BEACH</t>
  </si>
  <si>
    <t>FORT MYERS</t>
  </si>
  <si>
    <t>GAINESVILLE</t>
  </si>
  <si>
    <t>JACKSONVILLE</t>
  </si>
  <si>
    <t>LAKELAND</t>
  </si>
  <si>
    <t>MIAMI</t>
  </si>
  <si>
    <t>ORLANDO</t>
  </si>
  <si>
    <t>PANAMA CITY</t>
  </si>
  <si>
    <t>PENSACOLA</t>
  </si>
  <si>
    <t>SARASOTA</t>
  </si>
  <si>
    <t>TALLAHASSEE</t>
  </si>
  <si>
    <t>TAMPA</t>
  </si>
  <si>
    <t>GEORGIA</t>
  </si>
  <si>
    <t>GA</t>
  </si>
  <si>
    <t>ATHENS</t>
  </si>
  <si>
    <t>ATLANTA</t>
  </si>
  <si>
    <t>COLUMBUS</t>
  </si>
  <si>
    <t>MACON</t>
  </si>
  <si>
    <t>SAVANNAH</t>
  </si>
  <si>
    <t>VALDOSTA</t>
  </si>
  <si>
    <t>KENTUCKY</t>
  </si>
  <si>
    <t>KY</t>
  </si>
  <si>
    <t>ASHLAND</t>
  </si>
  <si>
    <t>BOWLING GREEN</t>
  </si>
  <si>
    <t>COVINGTON</t>
  </si>
  <si>
    <t>FRANKFORT</t>
  </si>
  <si>
    <t>LEXINGTON</t>
  </si>
  <si>
    <t>LOUISVILLE</t>
  </si>
  <si>
    <t>OWENSBORO</t>
  </si>
  <si>
    <t>PADUCAH</t>
  </si>
  <si>
    <t>MISSISSIPPI</t>
  </si>
  <si>
    <t>MS</t>
  </si>
  <si>
    <t>BILOXI</t>
  </si>
  <si>
    <t>GREENVILLE</t>
  </si>
  <si>
    <t>JACKSON</t>
  </si>
  <si>
    <t>LAUREL</t>
  </si>
  <si>
    <t>MERIDIAN</t>
  </si>
  <si>
    <t>TUPELO</t>
  </si>
  <si>
    <t>NORTH CAROLINA</t>
  </si>
  <si>
    <t>NC</t>
  </si>
  <si>
    <t>ASHEVILLE</t>
  </si>
  <si>
    <t>CHARLOTTE</t>
  </si>
  <si>
    <t>DURHAM</t>
  </si>
  <si>
    <t>FAYETTEVILLE</t>
  </si>
  <si>
    <t>GASTONIA</t>
  </si>
  <si>
    <t>GREENSBORO</t>
  </si>
  <si>
    <t>HICKORY</t>
  </si>
  <si>
    <t>RALEIGH</t>
  </si>
  <si>
    <t>ROCKY MOUNT</t>
  </si>
  <si>
    <t>WINSTON-SALEM</t>
  </si>
  <si>
    <t>SOUTH CAROLINA</t>
  </si>
  <si>
    <t>SC</t>
  </si>
  <si>
    <t>COLUMBIA</t>
  </si>
  <si>
    <t>FLORENCE</t>
  </si>
  <si>
    <t>ROCK HILL</t>
  </si>
  <si>
    <t>SPARTANBURG</t>
  </si>
  <si>
    <t>TENNESSEE</t>
  </si>
  <si>
    <t>TN</t>
  </si>
  <si>
    <t>CHATTANOOGA</t>
  </si>
  <si>
    <t>JOHNSON CITY</t>
  </si>
  <si>
    <t>KNOXVILLE</t>
  </si>
  <si>
    <t>MEMPHIS</t>
  </si>
  <si>
    <t>NASHVILLE</t>
  </si>
  <si>
    <t>Region V - Midwest</t>
  </si>
  <si>
    <t>ILLINOIS</t>
  </si>
  <si>
    <t>IL</t>
  </si>
  <si>
    <t>BLOOMINGTON</t>
  </si>
  <si>
    <t>CARBONDALE</t>
  </si>
  <si>
    <t>CENTRALIA</t>
  </si>
  <si>
    <t>CHAMPAIGN</t>
  </si>
  <si>
    <t>CHICAGO</t>
  </si>
  <si>
    <t>DECATUR</t>
  </si>
  <si>
    <t>EAST ST. LOUIS</t>
  </si>
  <si>
    <t>GALESBURG</t>
  </si>
  <si>
    <t>JOLIET</t>
  </si>
  <si>
    <t>KANKAKEE</t>
  </si>
  <si>
    <t>PEORIA</t>
  </si>
  <si>
    <t>QUINCY</t>
  </si>
  <si>
    <t>ROCK ISLAND</t>
  </si>
  <si>
    <t>ROCKFORD</t>
  </si>
  <si>
    <t>INDIANA</t>
  </si>
  <si>
    <t>IN</t>
  </si>
  <si>
    <t>ANDERSON</t>
  </si>
  <si>
    <t>EVANSVILLE</t>
  </si>
  <si>
    <t>FORT WAYNE</t>
  </si>
  <si>
    <t>GARY</t>
  </si>
  <si>
    <t>INDIANAPOLIS</t>
  </si>
  <si>
    <t>KOKOMO</t>
  </si>
  <si>
    <t>LAFAYETTE</t>
  </si>
  <si>
    <t>MUNCIE</t>
  </si>
  <si>
    <t>SOUTH BEND</t>
  </si>
  <si>
    <t>TERRE HAUTE</t>
  </si>
  <si>
    <t>MICHIGAN</t>
  </si>
  <si>
    <t>MI</t>
  </si>
  <si>
    <t>ANN ARBOR</t>
  </si>
  <si>
    <t>BATTLE CREEK</t>
  </si>
  <si>
    <t>BAY CITY</t>
  </si>
  <si>
    <t>DETROIT</t>
  </si>
  <si>
    <t>FLINT</t>
  </si>
  <si>
    <t>GRAND RAPIDS</t>
  </si>
  <si>
    <t>KALAMAZOO</t>
  </si>
  <si>
    <t>LANSING</t>
  </si>
  <si>
    <t>MUSKEGON</t>
  </si>
  <si>
    <t>SAGINAW</t>
  </si>
  <si>
    <t>TRAVERSE CITY</t>
  </si>
  <si>
    <t>MINNESOTA</t>
  </si>
  <si>
    <t>MN</t>
  </si>
  <si>
    <t>BRAINERD</t>
  </si>
  <si>
    <t>DULUTH</t>
  </si>
  <si>
    <t>MANKATO</t>
  </si>
  <si>
    <t>MINNEAPOLIS</t>
  </si>
  <si>
    <t>SAINT PAUL</t>
  </si>
  <si>
    <t>ST. CLOUD</t>
  </si>
  <si>
    <t>OHIO</t>
  </si>
  <si>
    <t>OH</t>
  </si>
  <si>
    <t>AKRON</t>
  </si>
  <si>
    <t>CANTON</t>
  </si>
  <si>
    <t>CINCINNATI</t>
  </si>
  <si>
    <t>CLEVELAND</t>
  </si>
  <si>
    <t>DAYTON</t>
  </si>
  <si>
    <t>HAMILTON</t>
  </si>
  <si>
    <t>LIMA</t>
  </si>
  <si>
    <t>LORAIN</t>
  </si>
  <si>
    <t>MANSFIELD</t>
  </si>
  <si>
    <t>MARION</t>
  </si>
  <si>
    <t>TOLEDO</t>
  </si>
  <si>
    <t>YOUNGSTOWN</t>
  </si>
  <si>
    <t>WISCONSIN</t>
  </si>
  <si>
    <t>WI</t>
  </si>
  <si>
    <t>BELOIT</t>
  </si>
  <si>
    <t>EAU CLAIRE</t>
  </si>
  <si>
    <t>GREEN BAY</t>
  </si>
  <si>
    <t>KENOSHA</t>
  </si>
  <si>
    <t>LA CROSSE</t>
  </si>
  <si>
    <t>MADISON</t>
  </si>
  <si>
    <t>MILWAUKEE</t>
  </si>
  <si>
    <t>OSHKOSH</t>
  </si>
  <si>
    <t>RACINE</t>
  </si>
  <si>
    <t>SUPERIOR</t>
  </si>
  <si>
    <t>WAUSAU</t>
  </si>
  <si>
    <t>Region VI - Midsouth</t>
  </si>
  <si>
    <t>ARKANSAS</t>
  </si>
  <si>
    <t>AR</t>
  </si>
  <si>
    <t>FORT SMITH</t>
  </si>
  <si>
    <t>HOT SPRINGS</t>
  </si>
  <si>
    <t>JONESBORO</t>
  </si>
  <si>
    <t>LITTLE ROCK</t>
  </si>
  <si>
    <t>TEXARKANA</t>
  </si>
  <si>
    <t>WEST MEMPHIS</t>
  </si>
  <si>
    <t>LOUISIANA</t>
  </si>
  <si>
    <t>LA</t>
  </si>
  <si>
    <t>BATON ROUGE</t>
  </si>
  <si>
    <t>LAKE CHARLES</t>
  </si>
  <si>
    <t>MONROE</t>
  </si>
  <si>
    <t>NEW ORLEANS</t>
  </si>
  <si>
    <t>SHREVEPORT</t>
  </si>
  <si>
    <t>NEW MEXICO</t>
  </si>
  <si>
    <t>NM</t>
  </si>
  <si>
    <t>ALBUQUERQUE</t>
  </si>
  <si>
    <t>CLOVIS</t>
  </si>
  <si>
    <t>FARMINGTON</t>
  </si>
  <si>
    <t>GALLUP</t>
  </si>
  <si>
    <t>LAS CRUCES</t>
  </si>
  <si>
    <t>ROSWELL</t>
  </si>
  <si>
    <t>SANTA FE</t>
  </si>
  <si>
    <t>OKLAHOMA</t>
  </si>
  <si>
    <t>OK</t>
  </si>
  <si>
    <t>ARDMORE</t>
  </si>
  <si>
    <t>ENID</t>
  </si>
  <si>
    <t>LAWTON</t>
  </si>
  <si>
    <t>OKLAHOMA CITY</t>
  </si>
  <si>
    <t>TULSA</t>
  </si>
  <si>
    <t>TEXAS</t>
  </si>
  <si>
    <t>TX</t>
  </si>
  <si>
    <t>ABILENE</t>
  </si>
  <si>
    <t>AMARILLO</t>
  </si>
  <si>
    <t>AUSTIN</t>
  </si>
  <si>
    <t>BEAUMONT</t>
  </si>
  <si>
    <t>CORPUS CHRISTI</t>
  </si>
  <si>
    <t>DALLAS</t>
  </si>
  <si>
    <t>EL PASO</t>
  </si>
  <si>
    <t>FORT WORTH</t>
  </si>
  <si>
    <t>GALVESTON</t>
  </si>
  <si>
    <t>HOUSTON</t>
  </si>
  <si>
    <t>LAREDO</t>
  </si>
  <si>
    <t>LONGVIEW</t>
  </si>
  <si>
    <t>LUBBOCK</t>
  </si>
  <si>
    <t>MIDLAND</t>
  </si>
  <si>
    <t>SAN ANGELO</t>
  </si>
  <si>
    <t>SAN ANTONIO</t>
  </si>
  <si>
    <t>TYLER</t>
  </si>
  <si>
    <t>VICTORIA</t>
  </si>
  <si>
    <t>WACO</t>
  </si>
  <si>
    <t>WICHITA FALLS</t>
  </si>
  <si>
    <t>Region VII - Midwest</t>
  </si>
  <si>
    <t>IOWA</t>
  </si>
  <si>
    <t>IA</t>
  </si>
  <si>
    <t>CEDAR RAPIDS</t>
  </si>
  <si>
    <t>COUNCIL BLUFFS</t>
  </si>
  <si>
    <t>DAVENPORT</t>
  </si>
  <si>
    <t>DES MOINES</t>
  </si>
  <si>
    <t>DUBUQUE</t>
  </si>
  <si>
    <t>FORT DODGE</t>
  </si>
  <si>
    <t>MASON CITY</t>
  </si>
  <si>
    <t>SIOUX CITY</t>
  </si>
  <si>
    <t>WATERLOO</t>
  </si>
  <si>
    <t>KANSAS</t>
  </si>
  <si>
    <t>KS</t>
  </si>
  <si>
    <t>DODGE CITY</t>
  </si>
  <si>
    <t>FORT SCOTT</t>
  </si>
  <si>
    <t>HAYS</t>
  </si>
  <si>
    <t>KANSAS CITY</t>
  </si>
  <si>
    <t>LIBERAL</t>
  </si>
  <si>
    <t>SALINA</t>
  </si>
  <si>
    <t>TOPEKA</t>
  </si>
  <si>
    <t>WICHITA</t>
  </si>
  <si>
    <t>MISSOURI</t>
  </si>
  <si>
    <t>MO</t>
  </si>
  <si>
    <t>CAPE GIRARDEAU</t>
  </si>
  <si>
    <t>JEFFERSON CITY</t>
  </si>
  <si>
    <t>JOPLIN</t>
  </si>
  <si>
    <t>ROLLA</t>
  </si>
  <si>
    <t>ST. JOSEPH</t>
  </si>
  <si>
    <t>ST. LOUIS</t>
  </si>
  <si>
    <t>NEBRASKA</t>
  </si>
  <si>
    <t>NE</t>
  </si>
  <si>
    <t>GRAND ISLAND</t>
  </si>
  <si>
    <t>LINCOLN</t>
  </si>
  <si>
    <t>NORTH PLATTE</t>
  </si>
  <si>
    <t>OMAHA</t>
  </si>
  <si>
    <t>Region VIII -</t>
  </si>
  <si>
    <t>COLORADO</t>
  </si>
  <si>
    <t>CO</t>
  </si>
  <si>
    <t>BOULDER</t>
  </si>
  <si>
    <t>COLORADO SPRINGS</t>
  </si>
  <si>
    <t>DENVER</t>
  </si>
  <si>
    <t>DURANGO</t>
  </si>
  <si>
    <t>FORT COLLINS</t>
  </si>
  <si>
    <t>GRAND JUNCTION</t>
  </si>
  <si>
    <t>GREELEY</t>
  </si>
  <si>
    <t>MONTROSE</t>
  </si>
  <si>
    <t>PUEBLO</t>
  </si>
  <si>
    <t>MONTANA</t>
  </si>
  <si>
    <t>MT</t>
  </si>
  <si>
    <t>BILLINGS</t>
  </si>
  <si>
    <t>BUTTE</t>
  </si>
  <si>
    <t>GREAT FALLS</t>
  </si>
  <si>
    <t>HELENA</t>
  </si>
  <si>
    <t>MISSOULA</t>
  </si>
  <si>
    <t>NORTH DAKOTA</t>
  </si>
  <si>
    <t>ND</t>
  </si>
  <si>
    <t>BISMARCK</t>
  </si>
  <si>
    <t>FARGO</t>
  </si>
  <si>
    <t>GRAND FORKS</t>
  </si>
  <si>
    <t>MINOT</t>
  </si>
  <si>
    <t>WILLISTON</t>
  </si>
  <si>
    <t>SOUTH DAKOTA</t>
  </si>
  <si>
    <t>SD</t>
  </si>
  <si>
    <t>ABERDEEN</t>
  </si>
  <si>
    <t>MITCHELL</t>
  </si>
  <si>
    <t>PIERRE</t>
  </si>
  <si>
    <t>RAPID CITY</t>
  </si>
  <si>
    <t>SIOUX FALLS</t>
  </si>
  <si>
    <t>UTAH</t>
  </si>
  <si>
    <t>UT</t>
  </si>
  <si>
    <t>OGDEN</t>
  </si>
  <si>
    <t>PROVO</t>
  </si>
  <si>
    <t>SALT LAKE CITY</t>
  </si>
  <si>
    <t>WYOMING</t>
  </si>
  <si>
    <t>WY</t>
  </si>
  <si>
    <t>CASPER</t>
  </si>
  <si>
    <t>CHEYENNE</t>
  </si>
  <si>
    <t>ROCK SPRINGS</t>
  </si>
  <si>
    <t>SHERIDAN</t>
  </si>
  <si>
    <t>Region IX - West</t>
  </si>
  <si>
    <t>ARIZONA</t>
  </si>
  <si>
    <t>AZ</t>
  </si>
  <si>
    <t>FLAGSTAFF</t>
  </si>
  <si>
    <t>KINGMAN</t>
  </si>
  <si>
    <t>PHOENIX</t>
  </si>
  <si>
    <t>PRESCOTT</t>
  </si>
  <si>
    <t>TUCSON</t>
  </si>
  <si>
    <t>CALIFORNIA</t>
  </si>
  <si>
    <t>CA</t>
  </si>
  <si>
    <t>BAKERSFIELD</t>
  </si>
  <si>
    <t>EUREKA</t>
  </si>
  <si>
    <t>FRESNO</t>
  </si>
  <si>
    <t>LOS ANGELES</t>
  </si>
  <si>
    <t>MARYSVILLE</t>
  </si>
  <si>
    <t>MODESTO</t>
  </si>
  <si>
    <t>PALM SPRINGS</t>
  </si>
  <si>
    <t>REDDING</t>
  </si>
  <si>
    <t>RIVERSIDE</t>
  </si>
  <si>
    <t>SACRAMENTO</t>
  </si>
  <si>
    <t>SALINAS</t>
  </si>
  <si>
    <t>SAN BERNADINO</t>
  </si>
  <si>
    <t>SAN DIEGO</t>
  </si>
  <si>
    <t>SAN FRANCISCO</t>
  </si>
  <si>
    <t>SAN JOSE</t>
  </si>
  <si>
    <t>SAN LUIS OBISPO</t>
  </si>
  <si>
    <t>SAN MATEO</t>
  </si>
  <si>
    <t>SANTA BARBARA</t>
  </si>
  <si>
    <t>SANTA CRUZ</t>
  </si>
  <si>
    <t>SANTA ROSA</t>
  </si>
  <si>
    <t>STOCKTON</t>
  </si>
  <si>
    <t>SUSANVILLE</t>
  </si>
  <si>
    <t>HAWAII</t>
  </si>
  <si>
    <t>HI</t>
  </si>
  <si>
    <t>HILO</t>
  </si>
  <si>
    <t>NEVADA</t>
  </si>
  <si>
    <t>NV</t>
  </si>
  <si>
    <t>CARSON CITY</t>
  </si>
  <si>
    <t>ELKO</t>
  </si>
  <si>
    <t>LAS VEGAS</t>
  </si>
  <si>
    <t>RENO</t>
  </si>
  <si>
    <t>Unit Mix and Accessibility Summary, Post-Revitalization</t>
  </si>
  <si>
    <t>Step 1:  Enter the PHA Name, the Development Name, and Phase Number or Description</t>
  </si>
  <si>
    <t xml:space="preserve">Applicant PHA/Grantee: </t>
  </si>
  <si>
    <t>Housing Authority of Sample City</t>
  </si>
  <si>
    <t xml:space="preserve">Grant Name, if applicable: </t>
  </si>
  <si>
    <t>Sample Grant Name</t>
  </si>
  <si>
    <t xml:space="preserve">Phase/Project/Development Name: </t>
  </si>
  <si>
    <t>Sample Mixed-Finance Development or Sample Phase</t>
  </si>
  <si>
    <t xml:space="preserve">PIC Development Number: </t>
  </si>
  <si>
    <t>[enter the new AMP-format development number]</t>
  </si>
  <si>
    <r>
      <t xml:space="preserve">Step 2:  Enter the Number of Units </t>
    </r>
    <r>
      <rPr>
        <sz val="10"/>
        <rFont val="Arial"/>
        <family val="2"/>
      </rPr>
      <t>(by Structure Type and Unit Size, according to Unit Category and Development Method)</t>
    </r>
  </si>
  <si>
    <t>Rental Unit Categories</t>
  </si>
  <si>
    <t>Homeownership Unit Categories</t>
  </si>
  <si>
    <t>Public Housing
or Replacement Units</t>
  </si>
  <si>
    <r>
      <t>Non-Public Housing</t>
    </r>
    <r>
      <rPr>
        <sz val="9"/>
        <rFont val="Arial"/>
        <family val="2"/>
      </rPr>
      <t xml:space="preserve"> 
</t>
    </r>
    <r>
      <rPr>
        <b/>
        <sz val="9"/>
        <rFont val="Arial"/>
        <family val="2"/>
      </rPr>
      <t>or Non-Replacement</t>
    </r>
  </si>
  <si>
    <r>
      <t xml:space="preserve">Developed </t>
    </r>
    <r>
      <rPr>
        <b/>
        <sz val="9"/>
        <rFont val="Arial"/>
        <family val="2"/>
      </rPr>
      <t>with</t>
    </r>
    <r>
      <rPr>
        <sz val="9"/>
        <rFont val="Arial"/>
        <family val="2"/>
      </rPr>
      <t xml:space="preserve">
Pub. Housing Capital Assistance</t>
    </r>
  </si>
  <si>
    <r>
      <t xml:space="preserve">Developed </t>
    </r>
    <r>
      <rPr>
        <b/>
        <sz val="9"/>
        <rFont val="Arial"/>
        <family val="2"/>
      </rPr>
      <t>without</t>
    </r>
    <r>
      <rPr>
        <sz val="9"/>
        <rFont val="Arial"/>
        <family val="2"/>
      </rPr>
      <t xml:space="preserve">
Pub. Housing Capital Assistance</t>
    </r>
  </si>
  <si>
    <t xml:space="preserve"> Structure
 Type</t>
  </si>
  <si>
    <t xml:space="preserve"> Number of
 Bedrooms</t>
  </si>
  <si>
    <r>
      <t xml:space="preserve"> Rehab</t>
    </r>
    <r>
      <rPr>
        <sz val="10"/>
        <rFont val="Arial"/>
        <family val="2"/>
      </rPr>
      <t xml:space="preserve">
 of Existing 
 Public Housing</t>
    </r>
  </si>
  <si>
    <t xml:space="preserve"> New
 Construction</t>
  </si>
  <si>
    <r>
      <t xml:space="preserve"> Acquisition</t>
    </r>
    <r>
      <rPr>
        <sz val="10"/>
        <rFont val="Arial"/>
        <family val="2"/>
      </rPr>
      <t xml:space="preserve"> 
 with or without 
 Rehabilitation</t>
    </r>
  </si>
  <si>
    <t>Detached</t>
  </si>
  <si>
    <t>Semi-
Detached</t>
  </si>
  <si>
    <t>Row
House</t>
  </si>
  <si>
    <t>Walk-Up</t>
  </si>
  <si>
    <t xml:space="preserve">Totals: </t>
  </si>
  <si>
    <t xml:space="preserve">Step 3:  Enter Number of Tax Credit, Market-Rate Rental, and Market-Rate For-Sale Units </t>
  </si>
  <si>
    <t>Unit Summary</t>
  </si>
  <si>
    <t xml:space="preserve">Rehab (of existing PH) Units: </t>
  </si>
  <si>
    <t xml:space="preserve">New Construction Units: </t>
  </si>
  <si>
    <t>Affordable:</t>
  </si>
  <si>
    <t xml:space="preserve">PH Rental, + HO w/PHCA (subject to TDC limit): </t>
  </si>
  <si>
    <t xml:space="preserve">Acquisition Units: </t>
  </si>
  <si>
    <t>Market Rate:</t>
  </si>
  <si>
    <t xml:space="preserve">Non-PH Rental, + HO w/o PHCA (no TDC limit): </t>
  </si>
  <si>
    <t xml:space="preserve">Total Units: </t>
  </si>
  <si>
    <t xml:space="preserve">Step 4:  Enter number of Special-Needs Units and describe Accessibility Design Features  </t>
  </si>
  <si>
    <t>Planned Accessibility: Units for Mobility-Impaired and Hearing/Sight-Impaired</t>
  </si>
  <si>
    <t>Minimum Required units project-wide</t>
  </si>
  <si>
    <t>Public Housing
(on ACC, including Op-sub-only)</t>
  </si>
  <si>
    <t>Non-Public Housing 
(not on ACC, no PHCA)</t>
  </si>
  <si>
    <t>Developed with Pub. Housing Capital Assistance</t>
  </si>
  <si>
    <t>Developed without Pub. Housing Capital Assistance</t>
  </si>
  <si>
    <t xml:space="preserve"> Rehab
 of Existing 
 Pub Hsg</t>
  </si>
  <si>
    <t xml:space="preserve"> New 
 Const</t>
  </si>
  <si>
    <t xml:space="preserve"> Acq 
 with or w/o 
 Rehab</t>
  </si>
  <si>
    <t>Units for Mobility-Impaired</t>
  </si>
  <si>
    <t>Units, Hearing-or Sight-Impaired</t>
  </si>
  <si>
    <t>Visitability Features:</t>
  </si>
  <si>
    <t>Note: Minimum required units are estimates. Consult with HUD and applicable program regulations for actual requirements regarding accessible units.</t>
  </si>
  <si>
    <t>Total Development Cost (TDC) Limit and Housing Construction Cost (HCC) Limit Calculations</t>
  </si>
  <si>
    <t>Capital Fund Program website</t>
  </si>
  <si>
    <t>Step 3. Unit Mix (Note: enter info on the "Unit Mix" worksheet)</t>
  </si>
  <si>
    <t>HCC Limits</t>
  </si>
  <si>
    <t>TDC Limits</t>
  </si>
  <si>
    <t>Structure Type</t>
  </si>
  <si>
    <t xml:space="preserve"> BRs</t>
  </si>
  <si>
    <r>
      <t xml:space="preserve"> Rehab</t>
    </r>
    <r>
      <rPr>
        <sz val="9"/>
        <rFont val="Arial"/>
        <family val="2"/>
      </rPr>
      <t xml:space="preserve">
 of Existing 
 Pub. Hsg.</t>
    </r>
  </si>
  <si>
    <t xml:space="preserve"> New
 Const.</t>
  </si>
  <si>
    <r>
      <t xml:space="preserve"> Acq.</t>
    </r>
    <r>
      <rPr>
        <sz val="9"/>
        <rFont val="Arial"/>
        <family val="2"/>
      </rPr>
      <t xml:space="preserve"> 
 with or w/o 
 Rehab</t>
    </r>
  </si>
  <si>
    <r>
      <t xml:space="preserve">(new const. only)
</t>
    </r>
    <r>
      <rPr>
        <b/>
        <sz val="9"/>
        <rFont val="Arial"/>
        <family val="2"/>
      </rPr>
      <t>Per Unit</t>
    </r>
  </si>
  <si>
    <r>
      <t>(new const. only)</t>
    </r>
    <r>
      <rPr>
        <b/>
        <sz val="9"/>
        <rFont val="Arial"/>
        <family val="2"/>
      </rPr>
      <t xml:space="preserve">
Phase Totals</t>
    </r>
  </si>
  <si>
    <r>
      <t>Per Unit</t>
    </r>
    <r>
      <rPr>
        <sz val="9"/>
        <rFont val="Arial"/>
        <family val="2"/>
      </rPr>
      <t xml:space="preserve"> </t>
    </r>
  </si>
  <si>
    <t xml:space="preserve">
Phase Totals</t>
  </si>
  <si>
    <t>Step 7.  Enter Demo &amp; Replacement Units (total, all phases)</t>
  </si>
  <si>
    <t>(This portion of
 demolition cost
 is excluded from
 TDC limit)</t>
  </si>
  <si>
    <t>Number of public housing units to be demolished or lost to conversion (total, all phases)</t>
  </si>
  <si>
    <t>(Minus) the number of replacement PH units to be built back on the original site (total, all phases)</t>
  </si>
  <si>
    <t>(</t>
  </si>
  <si>
    <t>)</t>
  </si>
  <si>
    <t>Equals PH units demolished and not replaced on the original PH site (total, all phases)</t>
  </si>
  <si>
    <t>% of units:</t>
  </si>
  <si>
    <t>Step 8.  Enter all Sources of Public Housing Capital Assistance</t>
  </si>
  <si>
    <t>PH Capital Assistance incl. CFP, HOPE VI, Choice Neighborhoods</t>
  </si>
  <si>
    <t>Borrowed Funds to be Repaid with Public Housing Capital Assistance</t>
  </si>
  <si>
    <t>Total Sources of Public Housing Capital Assistance</t>
  </si>
  <si>
    <t>HUD Bdgt</t>
  </si>
  <si>
    <t>Line Item</t>
  </si>
  <si>
    <t>Choice Neighborhoods Supportive Services</t>
  </si>
  <si>
    <t>HOPE VI Community &amp; Supportive Services</t>
  </si>
  <si>
    <t>Management Improvements, PHA</t>
  </si>
  <si>
    <t>Administration, PHA</t>
  </si>
  <si>
    <t>Fees and Costs (planning, prog mgmt, insurance, initial oper deficit, etc.)</t>
  </si>
  <si>
    <r>
      <t xml:space="preserve">Site Acquisition (cost of sites </t>
    </r>
    <r>
      <rPr>
        <b/>
        <sz val="10"/>
        <rFont val="Arial"/>
        <family val="2"/>
      </rPr>
      <t>w/o</t>
    </r>
    <r>
      <rPr>
        <sz val="10"/>
        <rFont val="Arial"/>
        <family val="2"/>
      </rPr>
      <t xml:space="preserve"> structures to be retained as housing)</t>
    </r>
  </si>
  <si>
    <t>Site Improvement (streets, site improvements and public improvements)</t>
  </si>
  <si>
    <r>
      <t xml:space="preserve">Dwelling Structures, </t>
    </r>
    <r>
      <rPr>
        <b/>
        <sz val="10"/>
        <rFont val="Arial"/>
        <family val="2"/>
      </rPr>
      <t>Rehab</t>
    </r>
    <r>
      <rPr>
        <sz val="10"/>
        <rFont val="Arial"/>
        <family val="2"/>
      </rPr>
      <t xml:space="preserve"> (cost to rehab existing PH units only)</t>
    </r>
  </si>
  <si>
    <r>
      <t xml:space="preserve">Dwelling Structures, </t>
    </r>
    <r>
      <rPr>
        <b/>
        <sz val="10"/>
        <rFont val="Arial"/>
        <family val="2"/>
      </rPr>
      <t>New Const</t>
    </r>
    <r>
      <rPr>
        <sz val="10"/>
        <rFont val="Arial"/>
        <family val="2"/>
      </rPr>
      <t xml:space="preserve"> (w/OH+P, finish landscape + on-site util's)</t>
    </r>
  </si>
  <si>
    <r>
      <t xml:space="preserve">Dwelling Structures, </t>
    </r>
    <r>
      <rPr>
        <b/>
        <sz val="10"/>
        <rFont val="Arial"/>
        <family val="2"/>
      </rPr>
      <t xml:space="preserve">Acquisition </t>
    </r>
    <r>
      <rPr>
        <sz val="10"/>
        <rFont val="Arial"/>
        <family val="2"/>
      </rPr>
      <t>(acq. of existing units, + rehab cost)</t>
    </r>
  </si>
  <si>
    <r>
      <t xml:space="preserve">Dwelling Equip, </t>
    </r>
    <r>
      <rPr>
        <b/>
        <sz val="10"/>
        <rFont val="Arial"/>
        <family val="2"/>
      </rPr>
      <t>New Const</t>
    </r>
    <r>
      <rPr>
        <sz val="10"/>
        <rFont val="Arial"/>
        <family val="2"/>
      </rPr>
      <t xml:space="preserve"> (for new construction units only)</t>
    </r>
  </si>
  <si>
    <t>Step 10. Confirm:</t>
  </si>
  <si>
    <r>
      <t xml:space="preserve">Dwelling Equip, </t>
    </r>
    <r>
      <rPr>
        <b/>
        <sz val="10"/>
        <rFont val="Arial"/>
        <family val="2"/>
      </rPr>
      <t>Rehab or Acq.</t>
    </r>
    <r>
      <rPr>
        <sz val="10"/>
        <rFont val="Arial"/>
        <family val="2"/>
      </rPr>
      <t xml:space="preserve"> Units (for existing PH and Acq. units)</t>
    </r>
  </si>
  <si>
    <t>Nondwelling Structures (community facilities, social service space, etc.)</t>
  </si>
  <si>
    <t>Nondwelling Equipment (e.g., vehicles)</t>
  </si>
  <si>
    <t>Sources</t>
  </si>
  <si>
    <t>= Uses</t>
  </si>
  <si>
    <t>Demolition (enter total of all demo &amp; environmental remediation costs)</t>
  </si>
  <si>
    <r>
      <t xml:space="preserve">Total Sources </t>
    </r>
    <r>
      <rPr>
        <b/>
        <sz val="10"/>
        <rFont val="Arial"/>
        <family val="2"/>
      </rPr>
      <t>(Step 7)</t>
    </r>
    <r>
      <rPr>
        <sz val="10"/>
        <rFont val="Arial"/>
        <family val="2"/>
      </rPr>
      <t xml:space="preserve"> must </t>
    </r>
  </si>
  <si>
    <t>Relocation (moving expenses, &amp; PHA cost of full-time relo staff)</t>
  </si>
  <si>
    <r>
      <t xml:space="preserve">equal Total Uses </t>
    </r>
    <r>
      <rPr>
        <b/>
        <sz val="10"/>
        <rFont val="Arial"/>
        <family val="2"/>
      </rPr>
      <t>(Step 8)</t>
    </r>
  </si>
  <si>
    <t>Relocation -  Non-Residents</t>
  </si>
  <si>
    <t xml:space="preserve">  ----&gt; Difference: $0</t>
  </si>
  <si>
    <t>Total Uses of Public Housing Capital Assistance</t>
  </si>
  <si>
    <t>Excluded Demolition and Abatement Cost Calculation</t>
  </si>
  <si>
    <t>Total Cost of Public Housing Unit Demo &amp; Associated Env. Abatement (BLI 1485)</t>
  </si>
  <si>
    <t>(± $5 rounding allowance)</t>
  </si>
  <si>
    <r>
      <t xml:space="preserve">Times % of Demo Costs Excluded as "Additional Project Costs" (% from </t>
    </r>
    <r>
      <rPr>
        <b/>
        <sz val="10"/>
        <rFont val="Arial"/>
        <family val="2"/>
      </rPr>
      <t>Step 7</t>
    </r>
    <r>
      <rPr>
        <sz val="10"/>
        <rFont val="Arial"/>
        <family val="2"/>
      </rPr>
      <t>)</t>
    </r>
  </si>
  <si>
    <t>x</t>
  </si>
  <si>
    <t>Equals Amount of Demo Costs Excluded from TDC Limit as "Additional Project Costs"</t>
  </si>
  <si>
    <r>
      <t>Step 11.  Enter Extraordinary Site Cost</t>
    </r>
    <r>
      <rPr>
        <sz val="10"/>
        <rFont val="Arial"/>
        <family val="2"/>
      </rPr>
      <t xml:space="preserve"> (must be approved by HUD)</t>
    </r>
  </si>
  <si>
    <t>Step 12.  Review Results</t>
  </si>
  <si>
    <t>TDC Limit Analysis:</t>
  </si>
  <si>
    <t>Community &amp; Supportive Services ("CSS" -- for HOPE VI projects only)</t>
  </si>
  <si>
    <t>Total Development Cost</t>
  </si>
  <si>
    <t>(Minus) Total of "Extraordianry Site Costs" and CSS (excluded from TDC limit)</t>
  </si>
  <si>
    <t xml:space="preserve"> (PH Capital Assistance only)</t>
  </si>
  <si>
    <r>
      <t>Total Uses of Public Housing Capital Assistance</t>
    </r>
    <r>
      <rPr>
        <sz val="10"/>
        <rFont val="Arial"/>
        <family val="2"/>
      </rPr>
      <t xml:space="preserve"> (amount subject to TDC Limit)</t>
    </r>
  </si>
  <si>
    <t xml:space="preserve"> as Percentage of TDC Limit</t>
  </si>
  <si>
    <t>Total Development Cost Limit (from Step 5)</t>
  </si>
  <si>
    <t>Public Housing Capital Assistance for Housing Construction Costs</t>
  </si>
  <si>
    <t>HCC Limit Analysis:</t>
  </si>
  <si>
    <t>Housing Construction Cost</t>
  </si>
  <si>
    <t>Dwelling Equipment, New Const (if not already included in 1460)</t>
  </si>
  <si>
    <t>(PH Capital Assistance only)</t>
  </si>
  <si>
    <t>Total Housing Construction Cost</t>
  </si>
  <si>
    <t>as Percentage of HCC Limit</t>
  </si>
  <si>
    <t xml:space="preserve">Housing Construction Cost Limit (if any, from Step 5) </t>
  </si>
  <si>
    <t>Instructions for Completing Project Sources and Uses</t>
  </si>
  <si>
    <t>1)  Information/amounts on the project budgets must be consistent with information in the Mixed-Finance Development Proposal, form HUD-50157</t>
  </si>
  <si>
    <t>2)  The Construction Budget should only include sources &amp; uses of funds through the end of the construction period.</t>
  </si>
  <si>
    <t>3)  The Permanent Budget should include sources of funds that will remain with the project after closing and construction are completed.</t>
  </si>
  <si>
    <t>4)  Part A  costs in the Budgets are those costs included in the developer's project budget.</t>
  </si>
  <si>
    <t>5)  Part B costs in the Budgets are those costs paid for by the PHA directly, which will not be reimbursed at closing.</t>
  </si>
  <si>
    <t>6)  When labeling sources of funds, clearly identify the specific source of funds, e.g. specific lenders, type of public housing funding</t>
  </si>
  <si>
    <t>7)  All fees must be within the HUD Cost Control and Safe Harbor Standards</t>
  </si>
  <si>
    <t>8)  No public housing funds may be used to pay developer fees.</t>
  </si>
  <si>
    <t>9)  If a PHA is receiving a portion of the developer fee, this amount should be reflected on a separate line from the amount received by the developer.</t>
  </si>
  <si>
    <t>10)  No public housing funds may be used to initially fund reserve accounts, except the initial operating reserve for public housing units</t>
  </si>
  <si>
    <t>11)  LIHTC equity is considered "Private Funds"</t>
  </si>
  <si>
    <t>12)  Federal funds, except for HUD public housing funds, are considered "Other Public Funds"</t>
  </si>
  <si>
    <t>13)  Program income is considered "Other Public Funds"</t>
  </si>
  <si>
    <t>CONSTRUCTION PERIOD SOURCES AND USES</t>
  </si>
  <si>
    <t>EXHIBIT F TO THE MIXED-FINANCE ACC AMENDMENT</t>
  </si>
  <si>
    <t xml:space="preserve">Phase/Project Name: </t>
  </si>
  <si>
    <t>Part A: Development Sources</t>
  </si>
  <si>
    <t>Loan/Grant/Equity</t>
  </si>
  <si>
    <t>PH Capital Assist.</t>
  </si>
  <si>
    <t>Private Funds</t>
  </si>
  <si>
    <t>Other Public Funds</t>
  </si>
  <si>
    <t>Public Housing Capital Funds (CFP)</t>
  </si>
  <si>
    <t>RHF or DDTF</t>
  </si>
  <si>
    <t>HOPE VI Funds</t>
  </si>
  <si>
    <t>Choice Neighborhoods (CN) Funds</t>
  </si>
  <si>
    <t>MTW Funds</t>
  </si>
  <si>
    <t>Low Income Housing Tax Credit Equity</t>
  </si>
  <si>
    <t>Construction Loan:  bonds</t>
  </si>
  <si>
    <r>
      <t xml:space="preserve">Permanent Mortgage #1:  </t>
    </r>
    <r>
      <rPr>
        <i/>
        <sz val="10"/>
        <rFont val="Arial"/>
        <family val="2"/>
      </rPr>
      <t>identify lender</t>
    </r>
  </si>
  <si>
    <r>
      <t xml:space="preserve">Permanent Mortgage #2: </t>
    </r>
    <r>
      <rPr>
        <i/>
        <sz val="10"/>
        <rFont val="Arial"/>
        <family val="2"/>
      </rPr>
      <t xml:space="preserve"> identify lender</t>
    </r>
  </si>
  <si>
    <t>Other: Federal Historic Tax Credits</t>
  </si>
  <si>
    <t>Other: State Historic Tax Credits</t>
  </si>
  <si>
    <t>Other: CDBG</t>
  </si>
  <si>
    <t>Other: PHA Seller Note</t>
  </si>
  <si>
    <t>Other: HOME Funds</t>
  </si>
  <si>
    <t>Total Development Sources (Part A)</t>
  </si>
  <si>
    <t>Part B: Additional Sources</t>
  </si>
  <si>
    <t>$</t>
  </si>
  <si>
    <t>Choice Neighborhoods Funds</t>
  </si>
  <si>
    <t>Other: Describe</t>
  </si>
  <si>
    <t>Total Additional Sources (Part B)</t>
  </si>
  <si>
    <t>Total Sources (Parts A and B)</t>
  </si>
  <si>
    <t>Part A: Development Uses</t>
  </si>
  <si>
    <t>HUD BLI</t>
  </si>
  <si>
    <t>Residential New Construction</t>
  </si>
  <si>
    <t>Residential Rehabilitation</t>
  </si>
  <si>
    <t>Builder's General Requirements</t>
  </si>
  <si>
    <t>Builder's Overhead</t>
  </si>
  <si>
    <t>Builder's Profit</t>
  </si>
  <si>
    <t>Construction Contingency</t>
  </si>
  <si>
    <t>Site/Infrastructure</t>
  </si>
  <si>
    <t>Dwelling Equioment-Non-Expendable</t>
  </si>
  <si>
    <t>Non-Residential Construction:  identify</t>
  </si>
  <si>
    <t>Nondwelling Equipment: identify</t>
  </si>
  <si>
    <t>Demolition</t>
  </si>
  <si>
    <t>Relocation Costs</t>
  </si>
  <si>
    <t>Relocation - Non Residents</t>
  </si>
  <si>
    <t>Other:  Bond Collateral</t>
  </si>
  <si>
    <t>Subtotal: Development Construction Costs</t>
  </si>
  <si>
    <t>Development Soft Costs</t>
  </si>
  <si>
    <t>Acquisition of Site(s)</t>
  </si>
  <si>
    <t>Accounting and Cost Certification</t>
  </si>
  <si>
    <t>Appraisal Expense</t>
  </si>
  <si>
    <t>Architect &amp; Engineer Fees</t>
  </si>
  <si>
    <t>Environmental Assessment, Testing &amp; Cleanup</t>
  </si>
  <si>
    <t>Financing &amp; Application Expense, Lender</t>
  </si>
  <si>
    <t>Financing &amp; Application Expense, Tax Credit</t>
  </si>
  <si>
    <t>Insurance, Construction Period</t>
  </si>
  <si>
    <t>Interest, Construction &amp; Bridge Loan(s)</t>
  </si>
  <si>
    <t>Legal Expense, Developer &amp; Lender(s)</t>
  </si>
  <si>
    <t>Marketing &amp; Lease-up Expense</t>
  </si>
  <si>
    <t>Permits, Construction &amp; Utility Hookup</t>
  </si>
  <si>
    <t>PILOT &amp; Taxes, Construction Period</t>
  </si>
  <si>
    <t>Survey</t>
  </si>
  <si>
    <t>Title &amp; Recording Fees</t>
  </si>
  <si>
    <t>Lease-up Reserve (Public Housing)</t>
  </si>
  <si>
    <t>Other:  FF&amp;E</t>
  </si>
  <si>
    <t>Other:  Professional Services</t>
  </si>
  <si>
    <t>Operating Subsidy Reserve (Public Housing)</t>
  </si>
  <si>
    <t>Operating Reserve</t>
  </si>
  <si>
    <t>Replacement Reserve</t>
  </si>
  <si>
    <t>Supportive Service Reserve</t>
  </si>
  <si>
    <t>Developer Fee:  Developer</t>
  </si>
  <si>
    <t>Developer Fee:  Housing Authority</t>
  </si>
  <si>
    <t>Other:  Interior Design Fee</t>
  </si>
  <si>
    <t>Other:  Plans, Reproductions, Media</t>
  </si>
  <si>
    <t>Subtotal:  Development Soft Cost</t>
  </si>
  <si>
    <t>Total Uses for Development (Part A)</t>
  </si>
  <si>
    <t>Part B: Additional Uses</t>
  </si>
  <si>
    <t>CN Supportive Services</t>
  </si>
  <si>
    <t>Administration</t>
  </si>
  <si>
    <t>Fees &amp; Costs</t>
  </si>
  <si>
    <t>Site Acquisition</t>
  </si>
  <si>
    <t>Site Improvement</t>
  </si>
  <si>
    <t>Demolition (and associated remediation)</t>
  </si>
  <si>
    <t>Relocation Expense</t>
  </si>
  <si>
    <t>Total Additional Uses (Part B)</t>
  </si>
  <si>
    <t>Total Uses (Parts A and B)</t>
  </si>
  <si>
    <t>PERMANENT SOURCES AND USES</t>
  </si>
  <si>
    <t>RHF/DDTF</t>
  </si>
  <si>
    <t>Other: Seller Note</t>
  </si>
  <si>
    <t>Other: HOME</t>
  </si>
  <si>
    <t>Other:</t>
  </si>
  <si>
    <t>Lease Up Reserve (Public Housing)</t>
  </si>
  <si>
    <t>DEVELOPER FEE CALCULATION</t>
  </si>
  <si>
    <t>CONTRACTOR FEE CALCULATION</t>
  </si>
  <si>
    <t>Total Project Cost (Part A Costs Only)</t>
  </si>
  <si>
    <t>Total Construction Hard Costs (Part A Only)</t>
  </si>
  <si>
    <t>Less Developer Fee</t>
  </si>
  <si>
    <t>Less Contractor Fees</t>
  </si>
  <si>
    <t xml:space="preserve">     Developer</t>
  </si>
  <si>
    <t xml:space="preserve">     General Conditions &amp; Bond</t>
  </si>
  <si>
    <t xml:space="preserve">     PHA</t>
  </si>
  <si>
    <t xml:space="preserve">     Overhead</t>
  </si>
  <si>
    <t xml:space="preserve">     TOTAL DEVELOPER FEE</t>
  </si>
  <si>
    <t xml:space="preserve">     Profit</t>
  </si>
  <si>
    <t>Less Reserves</t>
  </si>
  <si>
    <t xml:space="preserve">     TOTAL CONTRACTOR FEE</t>
  </si>
  <si>
    <t xml:space="preserve">     Lease-Up Reserve (public housing)</t>
  </si>
  <si>
    <t>Less Hard Costs Contingency</t>
  </si>
  <si>
    <t xml:space="preserve">     Operating Subsidy Reserve (public housing)</t>
  </si>
  <si>
    <t>BASIS FOR FEE CALCULATION</t>
  </si>
  <si>
    <t xml:space="preserve">     Operating Reserve</t>
  </si>
  <si>
    <t xml:space="preserve">     Replacement Reserve</t>
  </si>
  <si>
    <t>CONTRACTOR FEE</t>
  </si>
  <si>
    <t xml:space="preserve">     Social Service Reserve</t>
  </si>
  <si>
    <t xml:space="preserve">          General Conditions &amp; Bond</t>
  </si>
  <si>
    <t xml:space="preserve">     Other:  </t>
  </si>
  <si>
    <t xml:space="preserve">          Overhead</t>
  </si>
  <si>
    <t xml:space="preserve">     TOTAL RESERVES</t>
  </si>
  <si>
    <t xml:space="preserve">          Profit</t>
  </si>
  <si>
    <t>Less Other Excluded Costs (relocation, CSS)</t>
  </si>
  <si>
    <t>LIHTC EQUITY CALCULATION</t>
  </si>
  <si>
    <t>TOTAL DEVELOPER FEE</t>
  </si>
  <si>
    <t>Placed-in-Service Date</t>
  </si>
  <si>
    <t xml:space="preserve">          Fee to Developer</t>
  </si>
  <si>
    <t>Annual Tax Credit Allocation Amount</t>
  </si>
  <si>
    <t xml:space="preserve">          Fee to PHA</t>
  </si>
  <si>
    <t>Gross Equity Syndication Proceeds</t>
  </si>
  <si>
    <t>Equity Proceeds Not Available for Project Uses</t>
  </si>
  <si>
    <t>Net Equity Proceeds as of Placed-in-Service Date</t>
  </si>
  <si>
    <t>PRO RATA TEST</t>
  </si>
  <si>
    <t>Net Equity per Dollar</t>
  </si>
  <si>
    <t>Unit Type</t>
  </si>
  <si>
    <t>Number</t>
  </si>
  <si>
    <t>Percent</t>
  </si>
  <si>
    <t>Public Housing/Replacment</t>
  </si>
  <si>
    <t>Other Units</t>
  </si>
  <si>
    <t>Total Units</t>
  </si>
  <si>
    <t>PER UNIT PUBLIC HOUSING CASH FLOW CALCULATION</t>
  </si>
  <si>
    <t>Source of Funds (Part A Funds Only)</t>
  </si>
  <si>
    <t>Amount</t>
  </si>
  <si>
    <t>Total Public Housing Rental Income</t>
  </si>
  <si>
    <t>Public Housing Funds</t>
  </si>
  <si>
    <t>Per Unit Per Month Public Housing Rental Income</t>
  </si>
  <si>
    <t>Other Funds</t>
  </si>
  <si>
    <t>Total Operating Expenses</t>
  </si>
  <si>
    <t>Total Funds</t>
  </si>
  <si>
    <t>Per Unit Per Month Operating Expenses</t>
  </si>
  <si>
    <t>Cash Flow per Public Housing Unit</t>
  </si>
  <si>
    <t>Test</t>
  </si>
  <si>
    <t>% Public Housing/Replacement Units</t>
  </si>
  <si>
    <t>% Public Housing Funds</t>
  </si>
  <si>
    <t>% of public housing funds cannot exceed percent of public housing/replacement units</t>
  </si>
  <si>
    <t>INCOME PROJECTIONS</t>
  </si>
  <si>
    <t>All rents should be net of utility allowance</t>
  </si>
  <si>
    <t># Units</t>
  </si>
  <si>
    <t># of Bed-rooms</t>
  </si>
  <si>
    <t>Montlhy Tenant Rent (PUM)</t>
  </si>
  <si>
    <t>Monthly Subsidy (PUM)</t>
  </si>
  <si>
    <t>Monthly Income (PUM)</t>
  </si>
  <si>
    <t>Annual Tenant Rent Total</t>
  </si>
  <si>
    <t>Annual Subsidy Total</t>
  </si>
  <si>
    <t>Total Annual Income</t>
  </si>
  <si>
    <t>Public Housing</t>
  </si>
  <si>
    <t>Public Housing Totals</t>
  </si>
  <si>
    <t>Project Based Voucher (PBV) and
Project Based Rental Assistance (PBRA)</t>
  </si>
  <si>
    <t>PBV+PBRA Totals</t>
  </si>
  <si>
    <t>Other Affordable/Restricted</t>
  </si>
  <si>
    <t xml:space="preserve">Total Other Affordable/Restricted
</t>
  </si>
  <si>
    <t>Unrestricted/Market</t>
  </si>
  <si>
    <t>Total Unrestricted/Market</t>
  </si>
  <si>
    <t>Other Income</t>
  </si>
  <si>
    <t>ASSUMPTIONS:  PRO FORMA WORKSHEET</t>
  </si>
  <si>
    <t>Provide the following assumptions, which should be reflected on the Pro Forma</t>
  </si>
  <si>
    <t>Rental Income Annual Increase (%)</t>
  </si>
  <si>
    <t>Other Income Annual Increase (%)</t>
  </si>
  <si>
    <t>Vacancy Rate (%)</t>
  </si>
  <si>
    <t>Expense annnual increase (%)</t>
  </si>
  <si>
    <t>Replacement Reserve Annual Amount ($)</t>
  </si>
  <si>
    <t>per unit/per year</t>
  </si>
  <si>
    <t>Replacement Reserve Annual Increase (%)</t>
  </si>
  <si>
    <t>Property Management Fee (fixed fee or % of effective gross income)</t>
  </si>
  <si>
    <t>Fixed Fee per year</t>
  </si>
  <si>
    <t>Annual Increase (%)</t>
  </si>
  <si>
    <t>% of Effective Gross Income</t>
  </si>
  <si>
    <t>Year 1</t>
  </si>
  <si>
    <t>Year 2</t>
  </si>
  <si>
    <t>Year 3</t>
  </si>
  <si>
    <t>Year 4</t>
  </si>
  <si>
    <t>Year 5</t>
  </si>
  <si>
    <t>Year 6</t>
  </si>
  <si>
    <t>Year 7</t>
  </si>
  <si>
    <t>Year 8</t>
  </si>
  <si>
    <t>Year 9</t>
  </si>
  <si>
    <t>Year 10</t>
  </si>
  <si>
    <t>Year 11</t>
  </si>
  <si>
    <t>Year 12</t>
  </si>
  <si>
    <t>Year 13</t>
  </si>
  <si>
    <t>Year 14</t>
  </si>
  <si>
    <t>Year 15</t>
  </si>
  <si>
    <t>Operating Income</t>
  </si>
  <si>
    <t>Unrestricted (Market Rate) Unit Rent</t>
  </si>
  <si>
    <t>Affordable/Restricted Rent</t>
  </si>
  <si>
    <t>Total Non-Public Housing Rental Income</t>
  </si>
  <si>
    <t>Housing Choice Voucher/PBRA</t>
  </si>
  <si>
    <t xml:space="preserve">     Tenant Rent</t>
  </si>
  <si>
    <t xml:space="preserve">     Voucher/PBRA Amount</t>
  </si>
  <si>
    <t>Total Housing Choice Voucher/PBRA</t>
  </si>
  <si>
    <t>Public Housing Rental Income</t>
  </si>
  <si>
    <t xml:space="preserve">     Public Housing Operating Subsidy</t>
  </si>
  <si>
    <t>Gross Rental Income</t>
  </si>
  <si>
    <t>Other Income (laundry, interest, etc.)</t>
  </si>
  <si>
    <t>Gross Income</t>
  </si>
  <si>
    <t>Less Vacancy Allowance</t>
  </si>
  <si>
    <t>Effective Gross Income</t>
  </si>
  <si>
    <t>Operating Expenses</t>
  </si>
  <si>
    <t>Administration/Salaries</t>
  </si>
  <si>
    <t>Property Management Fee</t>
  </si>
  <si>
    <t>Office Expenses</t>
  </si>
  <si>
    <t>Insurance</t>
  </si>
  <si>
    <t>Accounting</t>
  </si>
  <si>
    <t>Maintenance</t>
  </si>
  <si>
    <t>Utilities</t>
  </si>
  <si>
    <t>Security</t>
  </si>
  <si>
    <t>Real Estate Taxes/PILOT</t>
  </si>
  <si>
    <t>Supportive Services</t>
  </si>
  <si>
    <t>Other</t>
  </si>
  <si>
    <t>Net Operating Income</t>
  </si>
  <si>
    <t xml:space="preserve">Debt Service                                     </t>
  </si>
  <si>
    <r>
      <t xml:space="preserve">     Loan 1: </t>
    </r>
    <r>
      <rPr>
        <i/>
        <sz val="11"/>
        <rFont val="Arial"/>
        <family val="2"/>
      </rPr>
      <t>identify</t>
    </r>
  </si>
  <si>
    <r>
      <t xml:space="preserve">     Loan 2: </t>
    </r>
    <r>
      <rPr>
        <i/>
        <sz val="11"/>
        <rFont val="Arial"/>
        <family val="2"/>
      </rPr>
      <t>identify</t>
    </r>
  </si>
  <si>
    <r>
      <t xml:space="preserve">     Loan 3: </t>
    </r>
    <r>
      <rPr>
        <i/>
        <sz val="11"/>
        <rFont val="Arial"/>
        <family val="2"/>
      </rPr>
      <t>identify</t>
    </r>
  </si>
  <si>
    <t>Total Debt Service</t>
  </si>
  <si>
    <t>Debt Coverage Ratio</t>
  </si>
  <si>
    <r>
      <t xml:space="preserve">Fee: </t>
    </r>
    <r>
      <rPr>
        <i/>
        <sz val="11"/>
        <rFont val="Arial"/>
        <family val="2"/>
      </rPr>
      <t>identify</t>
    </r>
  </si>
  <si>
    <r>
      <t>Fee:</t>
    </r>
    <r>
      <rPr>
        <i/>
        <sz val="11"/>
        <rFont val="Arial"/>
        <family val="2"/>
      </rPr>
      <t xml:space="preserve"> identify</t>
    </r>
  </si>
  <si>
    <t>Cash Flow Available for Distribution</t>
  </si>
  <si>
    <r>
      <t xml:space="preserve">Distribution: </t>
    </r>
    <r>
      <rPr>
        <i/>
        <sz val="11"/>
        <rFont val="Arial"/>
        <family val="2"/>
      </rPr>
      <t>identify</t>
    </r>
  </si>
  <si>
    <r>
      <t>Distribution:</t>
    </r>
    <r>
      <rPr>
        <i/>
        <sz val="11"/>
        <rFont val="Arial"/>
        <family val="2"/>
      </rPr>
      <t xml:space="preserve"> identify</t>
    </r>
  </si>
  <si>
    <r>
      <t>Distribution: i</t>
    </r>
    <r>
      <rPr>
        <i/>
        <sz val="11"/>
        <rFont val="Arial"/>
        <family val="2"/>
      </rPr>
      <t>dentify</t>
    </r>
  </si>
  <si>
    <t>Income</t>
  </si>
  <si>
    <t>Fill out the section below for PBV Projects</t>
  </si>
  <si>
    <t>Calculating Cash Flow as a % of Operating Expenses</t>
  </si>
  <si>
    <t>Cash Flow Available for Distribution (Per Waterfall)</t>
  </si>
  <si>
    <t xml:space="preserve">   - less Deferred Developer Fee(s)</t>
  </si>
  <si>
    <t xml:space="preserve">   - less Operating Reserve Replenishment</t>
  </si>
  <si>
    <t>Net Cash Flow</t>
  </si>
  <si>
    <t>Net Cash Flow as a % of Operating Expenses</t>
  </si>
  <si>
    <r>
      <rPr>
        <b/>
        <u/>
        <sz val="28"/>
        <rFont val="Arial"/>
        <family val="2"/>
      </rPr>
      <t>SAMPLE</t>
    </r>
    <r>
      <rPr>
        <b/>
        <sz val="14"/>
        <rFont val="Arial"/>
        <family val="2"/>
      </rPr>
      <t xml:space="preserve"> Draw Schedule</t>
    </r>
    <r>
      <rPr>
        <sz val="10"/>
        <rFont val="Arial"/>
        <family val="2"/>
      </rPr>
      <t xml:space="preserve">
This is not a mandatory HUD format.  The Grantee may use any format that is acceptable to the HUD Grant Manager.  This Tab is not Protected and may be replaced.  When replacing the Tab, be sure that the Grantee Name, Phase/Project Name and PIC Development Number are included.
</t>
    </r>
  </si>
  <si>
    <t xml:space="preserve">Phase/Project Number &amp; Name: </t>
  </si>
  <si>
    <t>Date Prepared:</t>
  </si>
  <si>
    <t>% of Construction Costs Completed</t>
  </si>
  <si>
    <t>Flow of Funds Analysis</t>
  </si>
  <si>
    <t>Closing Draw</t>
  </si>
  <si>
    <t>Draw1</t>
  </si>
  <si>
    <t>Draw2</t>
  </si>
  <si>
    <t>Draw3</t>
  </si>
  <si>
    <t>Draw4</t>
  </si>
  <si>
    <t>Draw5</t>
  </si>
  <si>
    <t>Draw6</t>
  </si>
  <si>
    <t>Draw7</t>
  </si>
  <si>
    <t>Draw8</t>
  </si>
  <si>
    <t>Draw9</t>
  </si>
  <si>
    <t>Draw10</t>
  </si>
  <si>
    <t>Draw11</t>
  </si>
  <si>
    <t>Draw12</t>
  </si>
  <si>
    <t>Draw13</t>
  </si>
  <si>
    <t>Draw14</t>
  </si>
  <si>
    <t>Draw15</t>
  </si>
  <si>
    <t>Draw16</t>
  </si>
  <si>
    <t>Draw17</t>
  </si>
  <si>
    <t>Draw18</t>
  </si>
  <si>
    <t>Draw20</t>
  </si>
  <si>
    <t>Draw21</t>
  </si>
  <si>
    <t>Draw22</t>
  </si>
  <si>
    <t>Draw23</t>
  </si>
  <si>
    <t>Draw24</t>
  </si>
  <si>
    <t>Draw25</t>
  </si>
  <si>
    <t>Draw26</t>
  </si>
  <si>
    <t>Draw27</t>
  </si>
  <si>
    <t>Draw28</t>
  </si>
  <si>
    <t>Draw29</t>
  </si>
  <si>
    <t>Draw30</t>
  </si>
  <si>
    <t>Starting Balance</t>
  </si>
  <si>
    <t>Ending Balance</t>
  </si>
  <si>
    <t>Uses of Funds</t>
  </si>
  <si>
    <t>Closing</t>
  </si>
  <si>
    <t xml:space="preserve">2nd Installment - Construction Completion </t>
  </si>
  <si>
    <t>3rd Installment - Conversion</t>
  </si>
  <si>
    <t>4th Installment - Stabilization/ 8609s</t>
  </si>
  <si>
    <t>Final Equity Installment</t>
  </si>
  <si>
    <t>Acquisition Costs</t>
  </si>
  <si>
    <t xml:space="preserve">Land </t>
  </si>
  <si>
    <t>Building</t>
  </si>
  <si>
    <t>Total Acquisition Costs</t>
  </si>
  <si>
    <t>Hard Costs</t>
  </si>
  <si>
    <t>Hard Construction Costs</t>
  </si>
  <si>
    <t xml:space="preserve">Site Work </t>
  </si>
  <si>
    <t>General Requirements</t>
  </si>
  <si>
    <t xml:space="preserve">Contractor Overhead </t>
  </si>
  <si>
    <t xml:space="preserve">Contractor Profit </t>
  </si>
  <si>
    <t>Contractor Bond Premium</t>
  </si>
  <si>
    <t>Contingency</t>
  </si>
  <si>
    <t>FF&amp;E</t>
  </si>
  <si>
    <t>Retainage</t>
  </si>
  <si>
    <t>Total Hard Costs</t>
  </si>
  <si>
    <t>Soft Construction Costs</t>
  </si>
  <si>
    <t>Architecture Design &amp; Engineering</t>
  </si>
  <si>
    <t>Architecture - Supervision</t>
  </si>
  <si>
    <t>Survey &amp; As-Built Survey</t>
  </si>
  <si>
    <t>Environmental</t>
  </si>
  <si>
    <t>Soils &amp; Materials Testing/Structural Report</t>
  </si>
  <si>
    <t>Chase Construction Loan Origination</t>
  </si>
  <si>
    <t>Chase Construction Loan Interest</t>
  </si>
  <si>
    <t>Construction Loan Interest Rate Cap</t>
  </si>
  <si>
    <t>Construction Loan Legal, Due Diligence and Appraisal</t>
  </si>
  <si>
    <t>AHA Construction Loan Interest</t>
  </si>
  <si>
    <t>AHA Loan Origination and Costs</t>
  </si>
  <si>
    <t>Bridge Loan Origination</t>
  </si>
  <si>
    <t>Bridge Loan Interest</t>
  </si>
  <si>
    <t>Predevelopment Loan Interest</t>
  </si>
  <si>
    <t>Investor Legal</t>
  </si>
  <si>
    <t>Permanent Loan Origination</t>
  </si>
  <si>
    <t>Permanent Loan Legal, Due Diligence and Appraisal</t>
  </si>
  <si>
    <t>Inspection Fees</t>
  </si>
  <si>
    <t>Title &amp; Recording</t>
  </si>
  <si>
    <t>Real Estate Taxes (Escrow)</t>
  </si>
  <si>
    <t>Corp. search and esq. Assist</t>
  </si>
  <si>
    <t xml:space="preserve">Permit </t>
  </si>
  <si>
    <t>Taxes</t>
  </si>
  <si>
    <t>Permanent Loan Legal</t>
  </si>
  <si>
    <t>Developer Legal</t>
  </si>
  <si>
    <t>PNC Syndication Costs</t>
  </si>
  <si>
    <t>Syndication Costs - Organizational</t>
  </si>
  <si>
    <t>Syndication Costs - Tax Opinion</t>
  </si>
  <si>
    <t>PHA In-house Legal</t>
  </si>
  <si>
    <t>Accountant and Audit</t>
  </si>
  <si>
    <t>Appraisal &amp; Market Study</t>
  </si>
  <si>
    <t>Marketing</t>
  </si>
  <si>
    <t>Rent-up Reserve</t>
  </si>
  <si>
    <t>Soft Cost Contingency</t>
  </si>
  <si>
    <t>Operating Subsidy Reserve (Transformation Reserve)</t>
  </si>
  <si>
    <t>PBRA Transition Reserve</t>
  </si>
  <si>
    <t>Tax Credit Application Fees</t>
  </si>
  <si>
    <t>Tax Credit Fees (Reservation and Monitoring)</t>
  </si>
  <si>
    <t>Developer Overhead</t>
  </si>
  <si>
    <t xml:space="preserve">Developer Fee </t>
  </si>
  <si>
    <t>AHA Developer Fee</t>
  </si>
  <si>
    <t>Total Soft Construction Costs</t>
  </si>
  <si>
    <t>Total Development Costs</t>
  </si>
  <si>
    <t>Tax-Exempt Loan Collateral Escrow</t>
  </si>
  <si>
    <t>CFFP A Loan Repayment</t>
  </si>
  <si>
    <t>CFFP B Loan Repayment</t>
  </si>
  <si>
    <t>Loan Repayment</t>
  </si>
  <si>
    <t>Total Project Uses</t>
  </si>
  <si>
    <t>Exhibit F "B" Uses</t>
  </si>
  <si>
    <t>Relocation</t>
  </si>
  <si>
    <t>PHA Administration</t>
  </si>
  <si>
    <t>Infrastructure</t>
  </si>
  <si>
    <t>Total "B" Uses</t>
  </si>
  <si>
    <t>TOTAL ALL USES A + B</t>
  </si>
  <si>
    <t>Constr.  Sources of Funds</t>
  </si>
  <si>
    <t>% Equity 
pay-in</t>
  </si>
  <si>
    <t>Bridge Loan</t>
  </si>
  <si>
    <t>Investor Pay-In Available</t>
  </si>
  <si>
    <t>Investor Disbursement/Draws</t>
  </si>
  <si>
    <t>Investor Balance Available</t>
  </si>
  <si>
    <t>Interest on Unused Investor Pay-In</t>
  </si>
  <si>
    <t xml:space="preserve">Use Balance Net of Investor </t>
  </si>
  <si>
    <t>Bank Construction Loan Balance</t>
  </si>
  <si>
    <t>Bank Construction Loan Disbursement</t>
  </si>
  <si>
    <t xml:space="preserve">AHA  Loan Balance </t>
  </si>
  <si>
    <t>AHA Disbursement</t>
  </si>
  <si>
    <t>Use Balance Net of AHA Loan</t>
  </si>
  <si>
    <t>Deferred Developers Fee</t>
  </si>
  <si>
    <t>Use Balance Net of FHLB Loan</t>
  </si>
  <si>
    <t>Developer Fee &amp; Costs Paid After Completion</t>
  </si>
  <si>
    <t>AHA Construction Loan</t>
  </si>
  <si>
    <t>AHA Program Income Loan Balance</t>
  </si>
  <si>
    <t>Permanent Sources</t>
  </si>
  <si>
    <t>Release of Tax-Exempt B Escrow</t>
  </si>
  <si>
    <t>AHA Permanent Loan</t>
  </si>
  <si>
    <t>AHA Operating Funds Loan</t>
  </si>
  <si>
    <t>DHCR Construction Loan</t>
  </si>
  <si>
    <t>Permanent Bank Loan</t>
  </si>
  <si>
    <t>Interest Earnings</t>
  </si>
  <si>
    <t>Reinvested Developer Fee</t>
  </si>
  <si>
    <t>Repayment of Construction Loan</t>
  </si>
  <si>
    <t xml:space="preserve">Total Project Sources </t>
  </si>
  <si>
    <t>Exhibit F "B" Sources of Funds</t>
  </si>
  <si>
    <t>Total "B" Sources</t>
  </si>
  <si>
    <t>TOTAL ALL SOURCES A + B</t>
  </si>
  <si>
    <t>AHA Potential Eligible Costs</t>
  </si>
  <si>
    <t>AHA Loan Disbursement</t>
  </si>
  <si>
    <t>AHA Loan Balance Start Month</t>
  </si>
  <si>
    <t>AHA Disbursements for Eligible Costs Only</t>
  </si>
  <si>
    <t>Yes</t>
  </si>
  <si>
    <t>AHA Cumulative Loan Balance</t>
  </si>
  <si>
    <t>construction interest</t>
  </si>
  <si>
    <t>Assumptions:</t>
  </si>
  <si>
    <t>1)</t>
  </si>
  <si>
    <t xml:space="preserve">Months of construction.  </t>
  </si>
  <si>
    <t>2)</t>
  </si>
  <si>
    <t>Even flow of construction costs</t>
  </si>
  <si>
    <t>Pay-In Schedule</t>
  </si>
  <si>
    <t xml:space="preserve">   Closing</t>
  </si>
  <si>
    <t xml:space="preserve">   50% Completion</t>
  </si>
  <si>
    <t xml:space="preserve">   75% Completion</t>
  </si>
  <si>
    <t xml:space="preserve">   Initial Occupancy</t>
  </si>
  <si>
    <t xml:space="preserve">   Stabilized Occupancy</t>
  </si>
  <si>
    <t>Projected Construction Interest Due Based on Draw Schedule</t>
  </si>
  <si>
    <t>Cumulative Bank Construction Loan Balance</t>
  </si>
  <si>
    <t>form HUD-50156 (2/2016)</t>
  </si>
  <si>
    <t>Year 16</t>
  </si>
  <si>
    <t>Year 17</t>
  </si>
  <si>
    <t>Year 18</t>
  </si>
  <si>
    <t>Year 19</t>
  </si>
  <si>
    <t>Year 20</t>
  </si>
  <si>
    <t>20 Year Operating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</si>
</sst>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_);_(@_)"/>
    <numFmt numFmtId="166" formatCode="0_);\(0\)"/>
    <numFmt numFmtId="167" formatCode="&quot;$&quot;#,##0.00"/>
    <numFmt numFmtId="168" formatCode="&quot;$&quot;#,##0"/>
    <numFmt numFmtId="169" formatCode="&quot;$&quot;#,##0\ ;\(&quot;$&quot;#,##0\)"/>
    <numFmt numFmtId="170" formatCode="0;0;;@"/>
    <numFmt numFmtId="171" formatCode="0.0%"/>
    <numFmt numFmtId="172" formatCode="_(* #,##0_);_(* \(#,##0\);_(* &quot;-&quot;??_);_(@_)"/>
    <numFmt numFmtId="173" formatCode="0.0000%"/>
    <numFmt numFmtId="174" formatCode="[$-409]d\-mmm\-yy;@"/>
    <numFmt numFmtId="175" formatCode="0.00_)"/>
    <numFmt numFmtId="176" formatCode="&quot;$&quot;#,##0.00;\(&quot;$&quot;#,##0.00\)"/>
    <numFmt numFmtId="177" formatCode="[$-F800]dddd\,\ mmmm\ dd\,\ yyyy"/>
  </numFmts>
  <fonts count="60">
    <font>
      <sz val="10"/>
      <name val="Arial"/>
    </font>
    <font>
      <b/>
      <sz val="10"/>
      <name val="Arial"/>
      <family val="2"/>
    </font>
    <font>
      <sz val="10"/>
      <name val="Arial"/>
      <family val="2"/>
    </font>
    <font>
      <u val="singleAccounting"/>
      <sz val="10"/>
      <name val="Arial"/>
      <family val="2"/>
    </font>
    <font>
      <u val="doubleAccounting"/>
      <sz val="10"/>
      <name val="Arial"/>
      <family val="2"/>
    </font>
    <font>
      <b/>
      <u val="doubleAccounting"/>
      <sz val="10"/>
      <name val="Arial"/>
      <family val="2"/>
    </font>
    <font>
      <b/>
      <sz val="12"/>
      <name val="Arial"/>
      <family val="2"/>
    </font>
    <font>
      <sz val="10"/>
      <color indexed="12"/>
      <name val="Arial"/>
      <family val="2"/>
    </font>
    <font>
      <sz val="10"/>
      <color indexed="10"/>
      <name val="Arial"/>
      <family val="2"/>
    </font>
    <font>
      <sz val="10"/>
      <color indexed="8"/>
      <name val="Arial"/>
      <family val="2"/>
    </font>
    <font>
      <b/>
      <sz val="14"/>
      <name val="Arial"/>
      <family val="2"/>
    </font>
    <font>
      <u/>
      <sz val="10"/>
      <name val="Arial"/>
      <family val="2"/>
    </font>
    <font>
      <i/>
      <sz val="10"/>
      <name val="Arial"/>
      <family val="2"/>
    </font>
    <font>
      <b/>
      <sz val="9"/>
      <name val="Arial"/>
      <family val="2"/>
    </font>
    <font>
      <sz val="9"/>
      <name val="Arial"/>
      <family val="2"/>
    </font>
    <font>
      <sz val="8"/>
      <name val="Arial"/>
      <family val="2"/>
    </font>
    <font>
      <sz val="10"/>
      <color indexed="8"/>
      <name val="Arial"/>
      <family val="2"/>
    </font>
    <font>
      <b/>
      <sz val="11"/>
      <name val="Arial"/>
      <family val="2"/>
    </font>
    <font>
      <sz val="11"/>
      <name val="Arial"/>
      <family val="2"/>
    </font>
    <font>
      <b/>
      <u/>
      <sz val="10"/>
      <name val="Arial"/>
      <family val="2"/>
    </font>
    <font>
      <sz val="12"/>
      <name val="Arial"/>
      <family val="2"/>
    </font>
    <font>
      <b/>
      <sz val="18"/>
      <name val="Arial"/>
      <family val="2"/>
    </font>
    <font>
      <sz val="10"/>
      <name val="Times New Roman"/>
      <family val="1"/>
    </font>
    <font>
      <sz val="12"/>
      <name val="Times New Roman"/>
      <family val="1"/>
    </font>
    <font>
      <b/>
      <u/>
      <sz val="12"/>
      <name val="Arial"/>
      <family val="2"/>
    </font>
    <font>
      <sz val="10"/>
      <name val="Futura Lt BT"/>
      <family val="2"/>
    </font>
    <font>
      <i/>
      <sz val="10"/>
      <name val="Futura Lt BT"/>
      <family val="2"/>
    </font>
    <font>
      <sz val="12"/>
      <name val="Futura Md BT"/>
      <family val="2"/>
    </font>
    <font>
      <sz val="10"/>
      <name val="Futura Md BT"/>
      <family val="2"/>
    </font>
    <font>
      <sz val="14"/>
      <name val="Futura Md BT"/>
      <family val="2"/>
    </font>
    <font>
      <i/>
      <sz val="14"/>
      <name val="Arial"/>
      <family val="2"/>
    </font>
    <font>
      <sz val="14"/>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color indexed="8"/>
      <name val="Times New Roman"/>
      <family val="1"/>
    </font>
    <font>
      <strike/>
      <sz val="12"/>
      <color indexed="8"/>
      <name val="Times New Roman"/>
      <family val="1"/>
    </font>
    <font>
      <b/>
      <i/>
      <sz val="16"/>
      <name val="Helv"/>
    </font>
    <font>
      <sz val="16"/>
      <name val="Arial"/>
      <family val="2"/>
    </font>
    <font>
      <b/>
      <sz val="16"/>
      <name val="Arial"/>
      <family val="2"/>
    </font>
    <font>
      <b/>
      <sz val="10"/>
      <name val="MS Sans Serif"/>
      <family val="2"/>
    </font>
    <font>
      <b/>
      <sz val="12"/>
      <color indexed="10"/>
      <name val="Times New Roman"/>
      <family val="1"/>
    </font>
    <font>
      <sz val="18"/>
      <name val="Arial"/>
      <family val="2"/>
    </font>
    <font>
      <u/>
      <sz val="10"/>
      <color theme="10"/>
      <name val="Arial"/>
      <family val="2"/>
    </font>
    <font>
      <sz val="11"/>
      <color indexed="8"/>
      <name val="Calibri"/>
      <family val="2"/>
    </font>
    <font>
      <i/>
      <sz val="11"/>
      <name val="Arial"/>
      <family val="2"/>
    </font>
    <font>
      <b/>
      <i/>
      <sz val="12"/>
      <name val="Arial"/>
      <family val="2"/>
    </font>
    <font>
      <b/>
      <u val="doubleAccounting"/>
      <sz val="12"/>
      <name val="Arial"/>
      <family val="2"/>
    </font>
    <font>
      <b/>
      <i/>
      <sz val="11"/>
      <name val="Arial"/>
      <family val="2"/>
    </font>
    <font>
      <u/>
      <sz val="12"/>
      <name val="Arial"/>
      <family val="2"/>
    </font>
    <font>
      <i/>
      <sz val="12"/>
      <name val="Arial"/>
      <family val="2"/>
    </font>
    <font>
      <u val="singleAccounting"/>
      <sz val="12"/>
      <name val="Arial"/>
      <family val="2"/>
    </font>
    <font>
      <b/>
      <i/>
      <sz val="10"/>
      <name val="Arial"/>
      <family val="2"/>
    </font>
    <font>
      <b/>
      <sz val="15"/>
      <name val="Arial"/>
      <family val="2"/>
    </font>
    <font>
      <u/>
      <sz val="14"/>
      <name val="Arial"/>
      <family val="2"/>
    </font>
    <font>
      <b/>
      <sz val="48"/>
      <name val="Arial"/>
      <family val="2"/>
    </font>
    <font>
      <b/>
      <u/>
      <sz val="28"/>
      <name val="Arial"/>
      <family val="2"/>
    </font>
    <font>
      <b/>
      <sz val="11"/>
      <color rgb="FF00B050"/>
      <name val="Arial"/>
      <family val="2"/>
    </font>
    <font>
      <b/>
      <sz val="11"/>
      <color theme="5" tint="-0.249977111117893"/>
      <name val="Arial"/>
      <family val="2"/>
    </font>
  </fonts>
  <fills count="13">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darkTrellis">
        <fgColor indexed="13"/>
        <bgColor indexed="9"/>
      </patternFill>
    </fill>
    <fill>
      <patternFill patternType="solid">
        <fgColor theme="0" tint="-0.14999847407452621"/>
        <bgColor indexed="64"/>
      </patternFill>
    </fill>
    <fill>
      <patternFill patternType="solid">
        <fgColor indexed="22"/>
        <bgColor indexed="31"/>
      </patternFill>
    </fill>
    <fill>
      <patternFill patternType="solid">
        <fgColor indexed="26"/>
        <bgColor indexed="9"/>
      </patternFill>
    </fill>
    <fill>
      <patternFill patternType="solid">
        <fgColor indexed="31"/>
        <bgColor indexed="42"/>
      </patternFill>
    </fill>
    <fill>
      <patternFill patternType="solid">
        <fgColor indexed="22"/>
        <bgColor indexed="0"/>
      </patternFill>
    </fill>
    <fill>
      <patternFill patternType="solid">
        <fgColor theme="0" tint="-0.249977111117893"/>
        <bgColor indexed="64"/>
      </patternFill>
    </fill>
  </fills>
  <borders count="203">
    <border>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12"/>
      </left>
      <right style="medium">
        <color indexed="12"/>
      </right>
      <top style="thin">
        <color indexed="12"/>
      </top>
      <bottom style="medium">
        <color indexed="12"/>
      </bottom>
      <diagonal/>
    </border>
    <border>
      <left style="medium">
        <color indexed="64"/>
      </left>
      <right/>
      <top/>
      <bottom style="thin">
        <color indexed="64"/>
      </bottom>
      <diagonal/>
    </border>
    <border>
      <left style="medium">
        <color indexed="12"/>
      </left>
      <right/>
      <top/>
      <bottom/>
      <diagonal/>
    </border>
    <border>
      <left/>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8"/>
      </left>
      <right/>
      <top style="hair">
        <color indexed="8"/>
      </top>
      <bottom style="medium">
        <color indexed="64"/>
      </bottom>
      <diagonal/>
    </border>
    <border>
      <left style="hair">
        <color indexed="64"/>
      </left>
      <right style="double">
        <color indexed="64"/>
      </right>
      <top style="medium">
        <color indexed="64"/>
      </top>
      <bottom style="medium">
        <color indexed="12"/>
      </bottom>
      <diagonal/>
    </border>
    <border>
      <left style="medium">
        <color indexed="64"/>
      </left>
      <right style="hair">
        <color indexed="64"/>
      </right>
      <top style="medium">
        <color indexed="64"/>
      </top>
      <bottom style="medium">
        <color indexed="12"/>
      </bottom>
      <diagonal/>
    </border>
    <border>
      <left style="hair">
        <color indexed="64"/>
      </left>
      <right style="hair">
        <color indexed="64"/>
      </right>
      <top style="medium">
        <color indexed="64"/>
      </top>
      <bottom style="medium">
        <color indexed="12"/>
      </bottom>
      <diagonal/>
    </border>
    <border>
      <left style="medium">
        <color indexed="64"/>
      </left>
      <right style="hair">
        <color indexed="64"/>
      </right>
      <top style="medium">
        <color indexed="64"/>
      </top>
      <bottom style="medium">
        <color indexed="64"/>
      </bottom>
      <diagonal/>
    </border>
    <border>
      <left style="hair">
        <color indexed="12"/>
      </left>
      <right style="hair">
        <color indexed="12"/>
      </right>
      <top style="medium">
        <color indexed="12"/>
      </top>
      <bottom style="hair">
        <color indexed="12"/>
      </bottom>
      <diagonal/>
    </border>
    <border>
      <left style="hair">
        <color indexed="12"/>
      </left>
      <right style="medium">
        <color indexed="12"/>
      </right>
      <top style="medium">
        <color indexed="12"/>
      </top>
      <bottom style="hair">
        <color indexed="12"/>
      </bottom>
      <diagonal/>
    </border>
    <border>
      <left style="hair">
        <color indexed="12"/>
      </left>
      <right style="double">
        <color indexed="12"/>
      </right>
      <top style="medium">
        <color indexed="12"/>
      </top>
      <bottom style="hair">
        <color indexed="12"/>
      </bottom>
      <diagonal/>
    </border>
    <border>
      <left style="hair">
        <color indexed="12"/>
      </left>
      <right/>
      <top style="medium">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medium">
        <color indexed="12"/>
      </right>
      <top style="hair">
        <color indexed="12"/>
      </top>
      <bottom style="hair">
        <color indexed="12"/>
      </bottom>
      <diagonal/>
    </border>
    <border>
      <left style="hair">
        <color indexed="12"/>
      </left>
      <right style="double">
        <color indexed="12"/>
      </right>
      <top style="hair">
        <color indexed="12"/>
      </top>
      <bottom style="hair">
        <color indexed="12"/>
      </bottom>
      <diagonal/>
    </border>
    <border>
      <left style="hair">
        <color indexed="12"/>
      </left>
      <right/>
      <top style="hair">
        <color indexed="12"/>
      </top>
      <bottom style="hair">
        <color indexed="12"/>
      </bottom>
      <diagonal/>
    </border>
    <border>
      <left style="hair">
        <color indexed="12"/>
      </left>
      <right style="hair">
        <color indexed="12"/>
      </right>
      <top style="hair">
        <color indexed="12"/>
      </top>
      <bottom style="medium">
        <color indexed="12"/>
      </bottom>
      <diagonal/>
    </border>
    <border>
      <left style="hair">
        <color indexed="12"/>
      </left>
      <right style="medium">
        <color indexed="12"/>
      </right>
      <top style="hair">
        <color indexed="12"/>
      </top>
      <bottom style="medium">
        <color indexed="12"/>
      </bottom>
      <diagonal/>
    </border>
    <border>
      <left style="hair">
        <color indexed="12"/>
      </left>
      <right style="double">
        <color indexed="12"/>
      </right>
      <top style="hair">
        <color indexed="12"/>
      </top>
      <bottom style="medium">
        <color indexed="12"/>
      </bottom>
      <diagonal/>
    </border>
    <border>
      <left style="hair">
        <color indexed="12"/>
      </left>
      <right/>
      <top style="hair">
        <color indexed="12"/>
      </top>
      <bottom style="medium">
        <color indexed="12"/>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12"/>
      </bottom>
      <diagonal/>
    </border>
    <border>
      <left style="hair">
        <color indexed="64"/>
      </left>
      <right/>
      <top style="hair">
        <color indexed="64"/>
      </top>
      <bottom style="medium">
        <color indexed="64"/>
      </bottom>
      <diagonal/>
    </border>
    <border>
      <left/>
      <right style="medium">
        <color indexed="12"/>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medium">
        <color indexed="64"/>
      </bottom>
      <diagonal/>
    </border>
    <border>
      <left style="hair">
        <color indexed="12"/>
      </left>
      <right style="hair">
        <color indexed="12"/>
      </right>
      <top/>
      <bottom style="hair">
        <color indexed="12"/>
      </bottom>
      <diagonal/>
    </border>
    <border>
      <left style="hair">
        <color indexed="12"/>
      </left>
      <right style="medium">
        <color indexed="12"/>
      </right>
      <top/>
      <bottom style="hair">
        <color indexed="12"/>
      </bottom>
      <diagonal/>
    </border>
    <border>
      <left/>
      <right style="hair">
        <color indexed="12"/>
      </right>
      <top/>
      <bottom style="hair">
        <color indexed="12"/>
      </bottom>
      <diagonal/>
    </border>
    <border>
      <left style="hair">
        <color indexed="12"/>
      </left>
      <right/>
      <top/>
      <bottom style="hair">
        <color indexed="12"/>
      </bottom>
      <diagonal/>
    </border>
    <border>
      <left style="double">
        <color indexed="12"/>
      </left>
      <right style="hair">
        <color indexed="12"/>
      </right>
      <top style="medium">
        <color indexed="12"/>
      </top>
      <bottom style="hair">
        <color indexed="12"/>
      </bottom>
      <diagonal/>
    </border>
    <border>
      <left style="double">
        <color indexed="12"/>
      </left>
      <right style="hair">
        <color indexed="12"/>
      </right>
      <top style="hair">
        <color indexed="12"/>
      </top>
      <bottom style="hair">
        <color indexed="12"/>
      </bottom>
      <diagonal/>
    </border>
    <border>
      <left style="double">
        <color indexed="12"/>
      </left>
      <right style="hair">
        <color indexed="12"/>
      </right>
      <top style="hair">
        <color indexed="12"/>
      </top>
      <bottom style="medium">
        <color indexed="12"/>
      </bottom>
      <diagonal/>
    </border>
    <border>
      <left style="double">
        <color indexed="12"/>
      </left>
      <right style="hair">
        <color indexed="12"/>
      </right>
      <top style="hair">
        <color indexed="12"/>
      </top>
      <bottom style="double">
        <color indexed="12"/>
      </bottom>
      <diagonal/>
    </border>
    <border>
      <left style="hair">
        <color indexed="12"/>
      </left>
      <right style="hair">
        <color indexed="12"/>
      </right>
      <top style="hair">
        <color indexed="12"/>
      </top>
      <bottom style="double">
        <color indexed="12"/>
      </bottom>
      <diagonal/>
    </border>
    <border>
      <left style="hair">
        <color indexed="12"/>
      </left>
      <right style="medium">
        <color indexed="12"/>
      </right>
      <top style="hair">
        <color indexed="12"/>
      </top>
      <bottom style="double">
        <color indexed="12"/>
      </bottom>
      <diagonal/>
    </border>
    <border>
      <left style="hair">
        <color indexed="12"/>
      </left>
      <right style="double">
        <color indexed="12"/>
      </right>
      <top style="hair">
        <color indexed="12"/>
      </top>
      <bottom style="double">
        <color indexed="12"/>
      </bottom>
      <diagonal/>
    </border>
    <border>
      <left style="double">
        <color indexed="64"/>
      </left>
      <right style="hair">
        <color indexed="64"/>
      </right>
      <top style="medium">
        <color indexed="64"/>
      </top>
      <bottom style="medium">
        <color indexed="12"/>
      </bottom>
      <diagonal/>
    </border>
    <border>
      <left/>
      <right style="double">
        <color indexed="12"/>
      </right>
      <top style="hair">
        <color indexed="12"/>
      </top>
      <bottom style="hair">
        <color indexed="12"/>
      </bottom>
      <diagonal/>
    </border>
    <border>
      <left/>
      <right style="double">
        <color indexed="12"/>
      </right>
      <top style="hair">
        <color indexed="12"/>
      </top>
      <bottom style="medium">
        <color indexed="12"/>
      </bottom>
      <diagonal/>
    </border>
    <border>
      <left/>
      <right style="double">
        <color indexed="12"/>
      </right>
      <top style="medium">
        <color indexed="12"/>
      </top>
      <bottom style="hair">
        <color indexed="12"/>
      </bottom>
      <diagonal/>
    </border>
    <border>
      <left style="hair">
        <color indexed="12"/>
      </left>
      <right/>
      <top style="hair">
        <color indexed="12"/>
      </top>
      <bottom style="double">
        <color indexed="12"/>
      </bottom>
      <diagonal/>
    </border>
    <border>
      <left/>
      <right style="double">
        <color indexed="12"/>
      </right>
      <top style="hair">
        <color indexed="12"/>
      </top>
      <bottom style="double">
        <color indexed="12"/>
      </bottom>
      <diagonal/>
    </border>
    <border>
      <left/>
      <right style="medium">
        <color indexed="12"/>
      </right>
      <top/>
      <bottom style="hair">
        <color indexed="64"/>
      </bottom>
      <diagonal/>
    </border>
    <border>
      <left style="hair">
        <color indexed="12"/>
      </left>
      <right style="hair">
        <color indexed="12"/>
      </right>
      <top style="medium">
        <color indexed="12"/>
      </top>
      <bottom style="medium">
        <color indexed="12"/>
      </bottom>
      <diagonal/>
    </border>
    <border>
      <left style="hair">
        <color indexed="12"/>
      </left>
      <right style="medium">
        <color indexed="12"/>
      </right>
      <top style="medium">
        <color indexed="12"/>
      </top>
      <bottom style="medium">
        <color indexed="12"/>
      </bottom>
      <diagonal/>
    </border>
    <border>
      <left style="medium">
        <color indexed="12"/>
      </left>
      <right style="hair">
        <color indexed="12"/>
      </right>
      <top style="medium">
        <color indexed="12"/>
      </top>
      <bottom style="medium">
        <color indexed="12"/>
      </bottom>
      <diagonal/>
    </border>
    <border>
      <left style="hair">
        <color indexed="12"/>
      </left>
      <right style="double">
        <color indexed="12"/>
      </right>
      <top style="medium">
        <color indexed="12"/>
      </top>
      <bottom style="medium">
        <color indexed="12"/>
      </bottom>
      <diagonal/>
    </border>
    <border>
      <left/>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12"/>
      </left>
      <right style="thin">
        <color indexed="64"/>
      </right>
      <top style="thin">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12"/>
      </left>
      <right style="hair">
        <color indexed="12"/>
      </right>
      <top/>
      <bottom style="hair">
        <color indexed="12"/>
      </bottom>
      <diagonal/>
    </border>
    <border>
      <left style="hair">
        <color indexed="12"/>
      </left>
      <right style="double">
        <color indexed="12"/>
      </right>
      <top/>
      <bottom style="hair">
        <color indexed="12"/>
      </bottom>
      <diagonal/>
    </border>
    <border>
      <left style="double">
        <color indexed="12"/>
      </left>
      <right style="hair">
        <color indexed="12"/>
      </right>
      <top/>
      <bottom/>
      <diagonal/>
    </border>
    <border>
      <left style="hair">
        <color indexed="12"/>
      </left>
      <right style="hair">
        <color indexed="12"/>
      </right>
      <top/>
      <bottom/>
      <diagonal/>
    </border>
    <border>
      <left style="hair">
        <color indexed="12"/>
      </left>
      <right style="medium">
        <color indexed="12"/>
      </right>
      <top/>
      <bottom/>
      <diagonal/>
    </border>
    <border>
      <left style="medium">
        <color indexed="12"/>
      </left>
      <right style="hair">
        <color indexed="12"/>
      </right>
      <top/>
      <bottom/>
      <diagonal/>
    </border>
    <border>
      <left style="hair">
        <color indexed="12"/>
      </left>
      <right style="double">
        <color indexed="12"/>
      </right>
      <top/>
      <bottom/>
      <diagonal/>
    </border>
    <border>
      <left style="double">
        <color indexed="12"/>
      </left>
      <right style="hair">
        <color indexed="12"/>
      </right>
      <top style="medium">
        <color indexed="12"/>
      </top>
      <bottom style="medium">
        <color indexed="12"/>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bottom/>
      <diagonal/>
    </border>
    <border>
      <left style="medium">
        <color indexed="64"/>
      </left>
      <right style="hair">
        <color indexed="64"/>
      </right>
      <top/>
      <bottom/>
      <diagonal/>
    </border>
    <border>
      <left/>
      <right/>
      <top/>
      <bottom style="hair">
        <color indexed="8"/>
      </bottom>
      <diagonal/>
    </border>
    <border>
      <left style="hair">
        <color indexed="64"/>
      </left>
      <right style="medium">
        <color indexed="64"/>
      </right>
      <top/>
      <bottom style="hair">
        <color indexed="8"/>
      </bottom>
      <diagonal/>
    </border>
    <border>
      <left style="medium">
        <color indexed="64"/>
      </left>
      <right style="hair">
        <color indexed="64"/>
      </right>
      <top/>
      <bottom style="hair">
        <color indexed="8"/>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double">
        <color indexed="30"/>
      </left>
      <right style="hair">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2"/>
      </left>
      <right/>
      <top style="medium">
        <color indexed="12"/>
      </top>
      <bottom style="double">
        <color indexed="12"/>
      </bottom>
      <diagonal/>
    </border>
    <border>
      <left/>
      <right/>
      <top style="medium">
        <color indexed="12"/>
      </top>
      <bottom style="double">
        <color indexed="12"/>
      </bottom>
      <diagonal/>
    </border>
    <border>
      <left/>
      <right style="medium">
        <color indexed="12"/>
      </right>
      <top style="medium">
        <color indexed="12"/>
      </top>
      <bottom style="double">
        <color indexed="12"/>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12"/>
      </left>
      <right/>
      <top style="medium">
        <color indexed="12"/>
      </top>
      <bottom style="double">
        <color indexed="12"/>
      </bottom>
      <diagonal/>
    </border>
    <border>
      <left/>
      <right style="double">
        <color indexed="12"/>
      </right>
      <top style="medium">
        <color indexed="12"/>
      </top>
      <bottom style="double">
        <color indexed="12"/>
      </bottom>
      <diagonal/>
    </border>
    <border>
      <left style="medium">
        <color indexed="64"/>
      </left>
      <right style="double">
        <color indexed="64"/>
      </right>
      <top/>
      <bottom style="medium">
        <color indexed="64"/>
      </bottom>
      <diagonal/>
    </border>
    <border>
      <left/>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hair">
        <color indexed="64"/>
      </top>
      <bottom style="hair">
        <color indexed="64"/>
      </bottom>
      <diagonal/>
    </border>
    <border>
      <left/>
      <right/>
      <top style="hair">
        <color indexed="8"/>
      </top>
      <bottom style="hair">
        <color indexed="64"/>
      </bottom>
      <diagonal/>
    </border>
    <border>
      <left/>
      <right style="medium">
        <color indexed="12"/>
      </right>
      <top/>
      <bottom style="hair">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thick">
        <color indexed="12"/>
      </left>
      <right style="thick">
        <color indexed="12"/>
      </right>
      <top style="thick">
        <color indexed="12"/>
      </top>
      <bottom style="thick">
        <color indexed="12"/>
      </bottom>
      <diagonal/>
    </border>
    <border>
      <left style="medium">
        <color indexed="64"/>
      </left>
      <right/>
      <top style="thin">
        <color indexed="65"/>
      </top>
      <bottom/>
      <diagonal/>
    </border>
    <border>
      <left style="medium">
        <color indexed="64"/>
      </left>
      <right/>
      <top style="thin">
        <color indexed="65"/>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00FF"/>
      </left>
      <right style="thick">
        <color rgb="FF0000FF"/>
      </right>
      <top style="thick">
        <color rgb="FF0000FF"/>
      </top>
      <bottom style="thick">
        <color rgb="FF0000FF"/>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8"/>
      </left>
      <right/>
      <top style="thin">
        <color indexed="8"/>
      </top>
      <bottom style="medium">
        <color indexed="8"/>
      </bottom>
      <diagonal/>
    </border>
    <border>
      <left/>
      <right/>
      <top/>
      <bottom style="medium">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12"/>
      </left>
      <right style="medium">
        <color indexed="12"/>
      </right>
      <top style="medium">
        <color indexed="12"/>
      </top>
      <bottom style="thin">
        <color indexed="12"/>
      </bottom>
      <diagonal/>
    </border>
    <border>
      <left style="medium">
        <color indexed="12"/>
      </left>
      <right style="medium">
        <color indexed="12"/>
      </right>
      <top style="medium">
        <color indexed="12"/>
      </top>
      <bottom style="medium">
        <color indexed="1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thick">
        <color rgb="FF0000FF"/>
      </left>
      <right style="thick">
        <color rgb="FFFF0000"/>
      </right>
      <top style="thick">
        <color rgb="FFFF0000"/>
      </top>
      <bottom style="thick">
        <color rgb="FFFF0000"/>
      </bottom>
      <diagonal/>
    </border>
    <border>
      <left style="thick">
        <color indexed="12"/>
      </left>
      <right/>
      <top style="thick">
        <color indexed="12"/>
      </top>
      <bottom style="thick">
        <color indexed="12"/>
      </bottom>
      <diagonal/>
    </border>
    <border>
      <left/>
      <right/>
      <top style="medium">
        <color indexed="8"/>
      </top>
      <bottom/>
      <diagonal/>
    </border>
    <border>
      <left style="thin">
        <color indexed="64"/>
      </left>
      <right style="thin">
        <color indexed="64"/>
      </right>
      <top/>
      <bottom style="thin">
        <color indexed="64"/>
      </bottom>
      <diagonal/>
    </border>
    <border>
      <left/>
      <right/>
      <top/>
      <bottom style="thin">
        <color indexed="12"/>
      </bottom>
      <diagonal/>
    </border>
    <border>
      <left/>
      <right style="thin">
        <color indexed="8"/>
      </right>
      <top style="thin">
        <color indexed="8"/>
      </top>
      <bottom style="thin">
        <color indexed="8"/>
      </bottom>
      <diagonal/>
    </border>
    <border>
      <left/>
      <right/>
      <top style="thin">
        <color indexed="12"/>
      </top>
      <bottom style="thin">
        <color indexed="12"/>
      </bottom>
      <diagonal/>
    </border>
    <border>
      <left/>
      <right/>
      <top style="thin">
        <color indexed="12"/>
      </top>
      <bottom/>
      <diagonal/>
    </border>
    <border>
      <left style="thin">
        <color indexed="64"/>
      </left>
      <right style="thin">
        <color indexed="64"/>
      </right>
      <top style="thin">
        <color indexed="64"/>
      </top>
      <bottom style="medium">
        <color indexed="64"/>
      </bottom>
      <diagonal/>
    </border>
    <border>
      <left/>
      <right/>
      <top style="thick">
        <color rgb="FF0000FF"/>
      </top>
      <bottom/>
      <diagonal/>
    </border>
    <border>
      <left style="medium">
        <color indexed="64"/>
      </left>
      <right style="thin">
        <color indexed="64"/>
      </right>
      <top style="thin">
        <color indexed="64"/>
      </top>
      <bottom style="thin">
        <color indexed="64"/>
      </bottom>
      <diagonal/>
    </border>
    <border>
      <left/>
      <right style="thick">
        <color rgb="FF0000FF"/>
      </right>
      <top style="thin">
        <color indexed="64"/>
      </top>
      <bottom style="thin">
        <color indexed="64"/>
      </bottom>
      <diagonal/>
    </border>
    <border>
      <left/>
      <right style="thick">
        <color indexed="12"/>
      </right>
      <top/>
      <bottom style="thin">
        <color indexed="64"/>
      </bottom>
      <diagonal/>
    </border>
    <border>
      <left style="thin">
        <color indexed="64"/>
      </left>
      <right style="thin">
        <color indexed="64"/>
      </right>
      <top style="thick">
        <color indexed="12"/>
      </top>
      <bottom style="thin">
        <color indexed="64"/>
      </bottom>
      <diagonal/>
    </border>
    <border>
      <left style="thin">
        <color indexed="64"/>
      </left>
      <right style="thin">
        <color indexed="64"/>
      </right>
      <top style="thin">
        <color indexed="64"/>
      </top>
      <bottom style="thick">
        <color indexed="12"/>
      </bottom>
      <diagonal/>
    </border>
    <border>
      <left style="thin">
        <color indexed="22"/>
      </left>
      <right style="thin">
        <color indexed="22"/>
      </right>
      <top style="thin">
        <color indexed="22"/>
      </top>
      <bottom style="thin">
        <color indexed="22"/>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medium">
        <color indexed="64"/>
      </bottom>
      <diagonal/>
    </border>
    <border>
      <left style="thin">
        <color rgb="FF999999"/>
      </left>
      <right style="thin">
        <color rgb="FF999999"/>
      </right>
      <top/>
      <bottom style="medium">
        <color indexed="64"/>
      </bottom>
      <diagonal/>
    </border>
    <border>
      <left style="medium">
        <color indexed="64"/>
      </left>
      <right style="thin">
        <color rgb="FF999999"/>
      </right>
      <top style="thin">
        <color rgb="FF999999"/>
      </top>
      <bottom style="medium">
        <color indexed="64"/>
      </bottom>
      <diagonal/>
    </border>
    <border>
      <left style="medium">
        <color indexed="64"/>
      </left>
      <right/>
      <top style="thin">
        <color rgb="FF999999"/>
      </top>
      <bottom/>
      <diagonal/>
    </border>
    <border>
      <left style="thick">
        <color rgb="FF0000FF"/>
      </left>
      <right style="thin">
        <color rgb="FF999999"/>
      </right>
      <top style="thick">
        <color rgb="FF0000FF"/>
      </top>
      <bottom style="medium">
        <color indexed="64"/>
      </bottom>
      <diagonal/>
    </border>
    <border>
      <left style="thin">
        <color rgb="FF999999"/>
      </left>
      <right style="thin">
        <color rgb="FF999999"/>
      </right>
      <top style="thin">
        <color rgb="FF999999"/>
      </top>
      <bottom style="medium">
        <color indexed="64"/>
      </bottom>
      <diagonal/>
    </border>
    <border>
      <left style="thin">
        <color rgb="FF999999"/>
      </left>
      <right/>
      <top style="thin">
        <color rgb="FF999999"/>
      </top>
      <bottom style="medium">
        <color indexed="64"/>
      </bottom>
      <diagonal/>
    </border>
    <border>
      <left style="medium">
        <color indexed="64"/>
      </left>
      <right/>
      <top style="thin">
        <color rgb="FF999999"/>
      </top>
      <bottom style="medium">
        <color indexed="64"/>
      </bottom>
      <diagonal/>
    </border>
    <border>
      <left style="thin">
        <color indexed="64"/>
      </left>
      <right/>
      <top style="medium">
        <color indexed="64"/>
      </top>
      <bottom style="medium">
        <color indexed="64"/>
      </bottom>
      <diagonal/>
    </border>
  </borders>
  <cellStyleXfs count="57">
    <xf numFmtId="0" fontId="0" fillId="0" borderId="0"/>
    <xf numFmtId="43" fontId="2" fillId="0" borderId="0" applyFont="0" applyFill="0" applyBorder="0" applyAlignment="0" applyProtection="0"/>
    <xf numFmtId="44" fontId="2" fillId="0" borderId="0" applyFont="0" applyFill="0" applyBorder="0" applyAlignment="0" applyProtection="0"/>
    <xf numFmtId="0" fontId="16" fillId="0" borderId="0"/>
    <xf numFmtId="9" fontId="2" fillId="0" borderId="0" applyFont="0" applyFill="0" applyBorder="0" applyAlignment="0" applyProtection="0"/>
    <xf numFmtId="0" fontId="2" fillId="0" borderId="0" applyFont="0" applyAlignment="0" applyProtection="0">
      <alignment wrapText="1"/>
    </xf>
    <xf numFmtId="0" fontId="2" fillId="0" borderId="0" applyFont="0" applyAlignment="0" applyProtection="0">
      <alignment wrapText="1"/>
    </xf>
    <xf numFmtId="0" fontId="2" fillId="0" borderId="0"/>
    <xf numFmtId="3" fontId="2" fillId="0" borderId="0" applyFont="0" applyFill="0" applyBorder="0" applyAlignment="0" applyProtection="0"/>
    <xf numFmtId="5" fontId="2" fillId="0" borderId="0" applyFont="0" applyFill="0" applyBorder="0" applyAlignment="0" applyProtection="0"/>
    <xf numFmtId="0" fontId="20" fillId="0" borderId="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169" fontId="22" fillId="4" borderId="145">
      <alignment horizontal="right"/>
    </xf>
    <xf numFmtId="170" fontId="23" fillId="5" borderId="0" applyFont="0" applyFill="0" applyBorder="0" applyProtection="0"/>
    <xf numFmtId="0" fontId="20" fillId="6" borderId="145" applyNumberFormat="0" applyFont="0" applyAlignment="0" applyProtection="0"/>
    <xf numFmtId="38" fontId="25" fillId="0" borderId="0" applyFill="0" applyBorder="0" applyAlignment="0"/>
    <xf numFmtId="37" fontId="25" fillId="0" borderId="0"/>
    <xf numFmtId="37" fontId="12" fillId="0" borderId="140" applyNumberFormat="0" applyFill="0" applyAlignment="0" applyProtection="0"/>
    <xf numFmtId="38" fontId="26" fillId="0" borderId="156" applyNumberFormat="0"/>
    <xf numFmtId="0" fontId="27" fillId="0" borderId="0"/>
    <xf numFmtId="0" fontId="26" fillId="0" borderId="140" applyNumberFormat="0"/>
    <xf numFmtId="0" fontId="28" fillId="0" borderId="0"/>
    <xf numFmtId="0" fontId="2" fillId="0" borderId="0"/>
    <xf numFmtId="17" fontId="28" fillId="0" borderId="142"/>
    <xf numFmtId="0" fontId="29" fillId="0" borderId="0"/>
    <xf numFmtId="0" fontId="1" fillId="5" borderId="85"/>
    <xf numFmtId="0" fontId="14" fillId="0" borderId="0" applyFill="0" applyBorder="0">
      <alignment horizontal="left"/>
    </xf>
    <xf numFmtId="49" fontId="14" fillId="0" borderId="0" applyBorder="0">
      <alignment horizontal="center"/>
    </xf>
    <xf numFmtId="39" fontId="14" fillId="0" borderId="0"/>
    <xf numFmtId="37" fontId="14" fillId="0" borderId="0">
      <alignment horizontal="right"/>
    </xf>
    <xf numFmtId="0" fontId="36" fillId="0" borderId="160" applyProtection="0">
      <alignment horizontal="left"/>
    </xf>
    <xf numFmtId="0" fontId="15" fillId="8" borderId="0" applyNumberFormat="0" applyAlignment="0" applyProtection="0"/>
    <xf numFmtId="0" fontId="10" fillId="0" borderId="6" applyNumberFormat="0" applyFill="0" applyAlignment="0"/>
    <xf numFmtId="0" fontId="6" fillId="0" borderId="0">
      <alignment horizontal="centerContinuous"/>
    </xf>
    <xf numFmtId="0" fontId="15" fillId="9" borderId="84" applyNumberFormat="0" applyAlignment="0" applyProtection="0"/>
    <xf numFmtId="3" fontId="7" fillId="5" borderId="148" applyNumberFormat="0" applyFill="0" applyBorder="0" applyAlignment="0">
      <alignment horizontal="center"/>
      <protection locked="0"/>
    </xf>
    <xf numFmtId="0" fontId="37" fillId="0" borderId="84">
      <alignment horizontal="center"/>
    </xf>
    <xf numFmtId="175" fontId="38" fillId="0" borderId="0"/>
    <xf numFmtId="0" fontId="39" fillId="5" borderId="0">
      <alignment horizontal="centerContinuous"/>
    </xf>
    <xf numFmtId="10" fontId="22" fillId="0" borderId="0" applyFont="0" applyFill="0" applyAlignment="0" applyProtection="0"/>
    <xf numFmtId="44" fontId="40" fillId="0" borderId="141">
      <alignment horizontal="centerContinuous"/>
    </xf>
    <xf numFmtId="0" fontId="22" fillId="0" borderId="0" applyNumberFormat="0" applyFont="0" applyFill="0" applyAlignment="0" applyProtection="0"/>
    <xf numFmtId="4" fontId="22" fillId="0" borderId="0" applyFont="0" applyFill="0" applyAlignment="0" applyProtection="0"/>
    <xf numFmtId="0" fontId="41" fillId="0" borderId="161">
      <alignment horizontal="center"/>
    </xf>
    <xf numFmtId="0" fontId="30" fillId="5" borderId="50">
      <alignment horizontal="centerContinuous"/>
    </xf>
    <xf numFmtId="9" fontId="41" fillId="0" borderId="0" applyNumberFormat="0" applyFill="0" applyAlignment="0" applyProtection="0"/>
    <xf numFmtId="0" fontId="22" fillId="0" borderId="0" applyNumberFormat="0" applyFill="0" applyBorder="0" applyAlignment="0" applyProtection="0"/>
    <xf numFmtId="0" fontId="28" fillId="0" borderId="142">
      <alignment horizontal="center" wrapText="1"/>
    </xf>
    <xf numFmtId="0" fontId="42" fillId="10" borderId="84" applyNumberFormat="0">
      <alignment horizontal="center"/>
    </xf>
    <xf numFmtId="0" fontId="9" fillId="0" borderId="0"/>
    <xf numFmtId="0" fontId="44" fillId="0" borderId="0" applyNumberFormat="0" applyFill="0" applyBorder="0" applyAlignment="0" applyProtection="0"/>
    <xf numFmtId="0" fontId="2" fillId="0" borderId="0"/>
    <xf numFmtId="44" fontId="40" fillId="0" borderId="172">
      <alignment horizontal="centerContinuous"/>
    </xf>
    <xf numFmtId="0" fontId="28" fillId="0" borderId="173">
      <alignment horizontal="center" wrapText="1"/>
    </xf>
    <xf numFmtId="0" fontId="9" fillId="0" borderId="0"/>
  </cellStyleXfs>
  <cellXfs count="1068">
    <xf numFmtId="0" fontId="0" fillId="0" borderId="0" xfId="0"/>
    <xf numFmtId="41" fontId="4" fillId="0" borderId="0" xfId="0" applyNumberFormat="1" applyFont="1" applyFill="1" applyBorder="1"/>
    <xf numFmtId="0" fontId="1" fillId="0" borderId="0" xfId="0" quotePrefix="1" applyFont="1" applyFill="1" applyBorder="1" applyAlignment="1" applyProtection="1">
      <alignment horizontal="right"/>
    </xf>
    <xf numFmtId="37" fontId="1" fillId="0" borderId="0" xfId="0" applyNumberFormat="1" applyFont="1" applyFill="1" applyBorder="1" applyProtection="1"/>
    <xf numFmtId="164" fontId="1" fillId="0" borderId="0" xfId="2" applyNumberFormat="1" applyFont="1" applyFill="1" applyBorder="1" applyProtection="1"/>
    <xf numFmtId="164" fontId="1" fillId="0" borderId="0" xfId="2" applyNumberFormat="1" applyFont="1" applyFill="1" applyBorder="1" applyAlignment="1" applyProtection="1">
      <alignment horizontal="left"/>
    </xf>
    <xf numFmtId="41" fontId="4" fillId="0" borderId="0" xfId="0" applyNumberFormat="1" applyFont="1" applyFill="1" applyBorder="1" applyProtection="1"/>
    <xf numFmtId="164" fontId="1" fillId="0" borderId="6" xfId="2" applyNumberFormat="1" applyFont="1" applyFill="1" applyBorder="1" applyProtection="1"/>
    <xf numFmtId="164" fontId="1" fillId="0" borderId="4" xfId="2" applyNumberFormat="1" applyFont="1" applyFill="1" applyBorder="1" applyProtection="1"/>
    <xf numFmtId="164" fontId="1" fillId="0" borderId="10" xfId="2" applyNumberFormat="1" applyFont="1" applyFill="1" applyBorder="1" applyProtection="1"/>
    <xf numFmtId="41" fontId="3" fillId="0" borderId="46" xfId="0" applyNumberFormat="1" applyFont="1" applyBorder="1"/>
    <xf numFmtId="164" fontId="4" fillId="0" borderId="0" xfId="0" applyNumberFormat="1" applyFont="1" applyFill="1" applyBorder="1" applyProtection="1"/>
    <xf numFmtId="0" fontId="1" fillId="0" borderId="0" xfId="0" quotePrefix="1" applyFont="1" applyFill="1" applyBorder="1" applyAlignment="1" applyProtection="1">
      <alignment horizontal="left" vertical="center"/>
    </xf>
    <xf numFmtId="0" fontId="1" fillId="0" borderId="0" xfId="0" applyFont="1" applyFill="1" applyBorder="1" applyAlignment="1" applyProtection="1">
      <alignment vertical="center"/>
    </xf>
    <xf numFmtId="0" fontId="13" fillId="0" borderId="18" xfId="0" applyFont="1" applyFill="1" applyBorder="1" applyAlignment="1">
      <alignment horizontal="center" textRotation="90" wrapText="1"/>
    </xf>
    <xf numFmtId="0" fontId="13" fillId="0" borderId="76" xfId="0" applyFont="1" applyFill="1" applyBorder="1" applyAlignment="1">
      <alignment horizontal="center" textRotation="90" wrapText="1"/>
    </xf>
    <xf numFmtId="0" fontId="13" fillId="0" borderId="77" xfId="0" applyFont="1" applyFill="1" applyBorder="1" applyAlignment="1">
      <alignment horizontal="center" textRotation="90" wrapText="1"/>
    </xf>
    <xf numFmtId="0" fontId="14" fillId="0" borderId="78" xfId="0" applyFont="1" applyFill="1" applyBorder="1" applyAlignment="1" applyProtection="1">
      <alignment horizontal="center" wrapText="1"/>
    </xf>
    <xf numFmtId="0" fontId="14" fillId="0" borderId="77" xfId="0" applyFont="1" applyFill="1" applyBorder="1" applyAlignment="1" applyProtection="1">
      <alignment horizontal="center" wrapText="1"/>
    </xf>
    <xf numFmtId="0" fontId="13" fillId="0" borderId="18" xfId="0" applyFont="1" applyFill="1" applyBorder="1" applyAlignment="1" applyProtection="1">
      <alignment horizontal="center" wrapText="1"/>
    </xf>
    <xf numFmtId="0" fontId="13" fillId="0" borderId="77" xfId="0" applyFont="1" applyFill="1" applyBorder="1" applyAlignment="1" applyProtection="1">
      <alignment horizontal="center" wrapText="1"/>
    </xf>
    <xf numFmtId="0" fontId="15" fillId="0" borderId="0" xfId="0" applyFont="1" applyAlignment="1">
      <alignment horizontal="center"/>
    </xf>
    <xf numFmtId="0" fontId="12" fillId="0" borderId="0" xfId="0" quotePrefix="1" applyFont="1" applyFill="1" applyBorder="1" applyAlignment="1">
      <alignment horizontal="center"/>
    </xf>
    <xf numFmtId="0" fontId="12" fillId="0" borderId="0" xfId="0" quotePrefix="1" applyFont="1" applyFill="1" applyBorder="1" applyAlignment="1">
      <alignment horizontal="left"/>
    </xf>
    <xf numFmtId="0" fontId="15" fillId="0" borderId="0" xfId="0" applyFont="1"/>
    <xf numFmtId="164" fontId="15" fillId="0" borderId="0" xfId="2" applyNumberFormat="1" applyFont="1" applyAlignment="1">
      <alignment horizontal="left"/>
    </xf>
    <xf numFmtId="41" fontId="3" fillId="0" borderId="0" xfId="0" applyNumberFormat="1" applyFont="1" applyFill="1" applyBorder="1"/>
    <xf numFmtId="41" fontId="3" fillId="0" borderId="0" xfId="0" applyNumberFormat="1" applyFont="1" applyFill="1" applyBorder="1" applyProtection="1"/>
    <xf numFmtId="0" fontId="14" fillId="0" borderId="0" xfId="0" applyFont="1" applyBorder="1" applyAlignment="1"/>
    <xf numFmtId="42" fontId="4" fillId="0" borderId="0" xfId="0" applyNumberFormat="1" applyFont="1" applyFill="1" applyBorder="1" applyProtection="1"/>
    <xf numFmtId="42" fontId="4" fillId="0" borderId="0" xfId="2" applyNumberFormat="1" applyFont="1" applyFill="1" applyBorder="1" applyProtection="1"/>
    <xf numFmtId="42" fontId="3" fillId="0" borderId="101" xfId="2" applyNumberFormat="1" applyFont="1" applyFill="1" applyBorder="1" applyProtection="1"/>
    <xf numFmtId="0" fontId="2" fillId="0" borderId="41" xfId="0" applyFont="1" applyBorder="1" applyAlignment="1">
      <alignment wrapText="1"/>
    </xf>
    <xf numFmtId="0" fontId="2" fillId="0" borderId="78" xfId="0" applyFont="1" applyBorder="1" applyAlignment="1" applyProtection="1">
      <alignment horizontal="center"/>
    </xf>
    <xf numFmtId="0" fontId="2" fillId="0" borderId="0" xfId="0" applyFont="1"/>
    <xf numFmtId="0" fontId="2" fillId="0" borderId="0" xfId="0" applyFont="1" applyAlignment="1">
      <alignment horizontal="right"/>
    </xf>
    <xf numFmtId="0" fontId="1" fillId="0" borderId="0" xfId="0" applyFont="1" applyFill="1" applyBorder="1" applyAlignment="1">
      <alignment horizontal="right"/>
    </xf>
    <xf numFmtId="0" fontId="2" fillId="0" borderId="0" xfId="7" applyBorder="1" applyProtection="1"/>
    <xf numFmtId="0" fontId="2" fillId="0" borderId="0" xfId="7"/>
    <xf numFmtId="172" fontId="2" fillId="0" borderId="0" xfId="1" applyNumberFormat="1" applyFont="1"/>
    <xf numFmtId="172" fontId="2" fillId="0" borderId="0" xfId="1" applyNumberFormat="1" applyFont="1" applyBorder="1"/>
    <xf numFmtId="172" fontId="2" fillId="0" borderId="0" xfId="1" applyNumberFormat="1" applyFont="1" applyFill="1"/>
    <xf numFmtId="38" fontId="2" fillId="0" borderId="0" xfId="17" applyFont="1"/>
    <xf numFmtId="172" fontId="2" fillId="0" borderId="50" xfId="1" applyNumberFormat="1" applyFont="1" applyBorder="1"/>
    <xf numFmtId="10" fontId="2" fillId="0" borderId="0" xfId="4" applyNumberFormat="1" applyFont="1"/>
    <xf numFmtId="43" fontId="2" fillId="0" borderId="0" xfId="1" applyNumberFormat="1" applyFont="1"/>
    <xf numFmtId="172" fontId="18" fillId="0" borderId="0" xfId="1" applyNumberFormat="1" applyFont="1"/>
    <xf numFmtId="172" fontId="18" fillId="0" borderId="0" xfId="1" applyNumberFormat="1" applyFont="1" applyBorder="1"/>
    <xf numFmtId="172" fontId="18" fillId="0" borderId="0" xfId="1" applyNumberFormat="1" applyFont="1" applyFill="1"/>
    <xf numFmtId="172" fontId="18" fillId="0" borderId="0" xfId="1" applyNumberFormat="1" applyFont="1" applyAlignment="1"/>
    <xf numFmtId="38" fontId="18" fillId="0" borderId="0" xfId="17" applyFont="1"/>
    <xf numFmtId="172" fontId="18" fillId="0" borderId="0" xfId="1" applyNumberFormat="1" applyFont="1" applyFill="1" applyBorder="1"/>
    <xf numFmtId="172" fontId="18" fillId="0" borderId="0" xfId="1" applyNumberFormat="1" applyFont="1" applyBorder="1" applyAlignment="1"/>
    <xf numFmtId="172" fontId="18" fillId="0" borderId="0" xfId="1" applyNumberFormat="1" applyFont="1" applyFill="1" applyBorder="1" applyAlignment="1"/>
    <xf numFmtId="172" fontId="18" fillId="0" borderId="0" xfId="1" applyNumberFormat="1" applyFont="1" applyBorder="1" applyAlignment="1">
      <alignment horizontal="right"/>
    </xf>
    <xf numFmtId="38" fontId="2" fillId="0" borderId="50" xfId="17" applyFont="1" applyBorder="1"/>
    <xf numFmtId="9" fontId="2" fillId="0" borderId="0" xfId="4" applyFont="1" applyBorder="1"/>
    <xf numFmtId="172" fontId="2" fillId="0" borderId="80" xfId="4" applyNumberFormat="1" applyFont="1" applyBorder="1"/>
    <xf numFmtId="38" fontId="2" fillId="0" borderId="80" xfId="17" applyFont="1" applyBorder="1"/>
    <xf numFmtId="172" fontId="18" fillId="0" borderId="50" xfId="1" applyNumberFormat="1" applyFont="1" applyBorder="1"/>
    <xf numFmtId="0" fontId="2" fillId="0" borderId="0" xfId="1" applyNumberFormat="1" applyFont="1" applyBorder="1"/>
    <xf numFmtId="172" fontId="2" fillId="0" borderId="0" xfId="1" applyNumberFormat="1" applyFont="1" applyBorder="1" applyAlignment="1"/>
    <xf numFmtId="9" fontId="2" fillId="0" borderId="0" xfId="4" applyFont="1" applyBorder="1" applyAlignment="1">
      <alignment horizontal="center"/>
    </xf>
    <xf numFmtId="37" fontId="2" fillId="0" borderId="0" xfId="18" applyFont="1" applyBorder="1"/>
    <xf numFmtId="17" fontId="2" fillId="0" borderId="0" xfId="1" applyNumberFormat="1" applyFont="1" applyBorder="1" applyAlignment="1"/>
    <xf numFmtId="0" fontId="2" fillId="0" borderId="0" xfId="1" applyNumberFormat="1" applyFont="1" applyBorder="1" applyAlignment="1"/>
    <xf numFmtId="3" fontId="2" fillId="0" borderId="0" xfId="19" applyNumberFormat="1" applyFont="1" applyBorder="1" applyAlignment="1">
      <alignment horizontal="left" vertical="center"/>
    </xf>
    <xf numFmtId="17" fontId="2" fillId="0" borderId="0" xfId="1" applyNumberFormat="1" applyFont="1" applyBorder="1"/>
    <xf numFmtId="172" fontId="2" fillId="0" borderId="0" xfId="1" applyNumberFormat="1" applyFont="1" applyFill="1" applyBorder="1"/>
    <xf numFmtId="38" fontId="2" fillId="0" borderId="0" xfId="17" applyFont="1" applyBorder="1"/>
    <xf numFmtId="172" fontId="2" fillId="0" borderId="152" xfId="1" applyNumberFormat="1" applyFont="1" applyBorder="1"/>
    <xf numFmtId="172" fontId="8" fillId="0" borderId="0" xfId="1" applyNumberFormat="1" applyFont="1" applyBorder="1"/>
    <xf numFmtId="172" fontId="2" fillId="0" borderId="0" xfId="1" applyNumberFormat="1" applyFont="1" applyBorder="1" applyAlignment="1">
      <alignment horizontal="left"/>
    </xf>
    <xf numFmtId="172" fontId="2" fillId="0" borderId="0" xfId="1" applyNumberFormat="1" applyFont="1" applyBorder="1" applyAlignment="1">
      <alignment horizontal="right"/>
    </xf>
    <xf numFmtId="172" fontId="2" fillId="0" borderId="153" xfId="1" applyNumberFormat="1" applyFont="1" applyBorder="1"/>
    <xf numFmtId="172" fontId="8" fillId="0" borderId="50" xfId="1" applyNumberFormat="1" applyFont="1" applyBorder="1"/>
    <xf numFmtId="172" fontId="2" fillId="0" borderId="50" xfId="1" applyNumberFormat="1" applyFont="1" applyBorder="1" applyAlignment="1">
      <alignment horizontal="right"/>
    </xf>
    <xf numFmtId="172" fontId="2" fillId="0" borderId="147" xfId="1" applyNumberFormat="1" applyFont="1" applyBorder="1" applyAlignment="1">
      <alignment horizontal="left"/>
    </xf>
    <xf numFmtId="10" fontId="2" fillId="0" borderId="0" xfId="4" applyNumberFormat="1" applyFont="1" applyBorder="1"/>
    <xf numFmtId="172" fontId="2" fillId="0" borderId="148" xfId="1" applyNumberFormat="1" applyFont="1" applyBorder="1" applyAlignment="1">
      <alignment horizontal="left"/>
    </xf>
    <xf numFmtId="172" fontId="2" fillId="0" borderId="154" xfId="1" applyNumberFormat="1" applyFont="1" applyBorder="1"/>
    <xf numFmtId="172" fontId="2" fillId="0" borderId="80" xfId="1" applyNumberFormat="1" applyFont="1" applyBorder="1"/>
    <xf numFmtId="172" fontId="2" fillId="0" borderId="80" xfId="1" applyNumberFormat="1" applyFont="1" applyBorder="1" applyAlignment="1">
      <alignment horizontal="right"/>
    </xf>
    <xf numFmtId="172" fontId="2" fillId="0" borderId="146" xfId="1" applyNumberFormat="1" applyFont="1" applyBorder="1" applyAlignment="1">
      <alignment horizontal="left"/>
    </xf>
    <xf numFmtId="38" fontId="2" fillId="0" borderId="0" xfId="17" applyFont="1" applyFill="1" applyBorder="1"/>
    <xf numFmtId="38" fontId="1" fillId="0" borderId="0" xfId="17" applyFont="1" applyBorder="1"/>
    <xf numFmtId="172" fontId="1" fillId="0" borderId="0" xfId="1" applyNumberFormat="1" applyFont="1"/>
    <xf numFmtId="38" fontId="1" fillId="0" borderId="132" xfId="17" applyFont="1" applyBorder="1"/>
    <xf numFmtId="38" fontId="1" fillId="0" borderId="133" xfId="17" applyFont="1" applyBorder="1"/>
    <xf numFmtId="38" fontId="1" fillId="0" borderId="133" xfId="17" applyFont="1" applyFill="1" applyBorder="1"/>
    <xf numFmtId="37" fontId="1" fillId="0" borderId="133" xfId="17" applyNumberFormat="1" applyFont="1" applyBorder="1"/>
    <xf numFmtId="38" fontId="2" fillId="0" borderId="132" xfId="17" applyFont="1" applyBorder="1"/>
    <xf numFmtId="172" fontId="2" fillId="0" borderId="133" xfId="1" applyNumberFormat="1" applyFont="1" applyBorder="1"/>
    <xf numFmtId="172" fontId="2" fillId="0" borderId="133" xfId="1" applyNumberFormat="1" applyFont="1" applyFill="1" applyBorder="1"/>
    <xf numFmtId="38" fontId="2" fillId="0" borderId="133" xfId="17" applyFont="1" applyBorder="1"/>
    <xf numFmtId="172" fontId="2" fillId="0" borderId="155" xfId="1" applyNumberFormat="1" applyFont="1" applyBorder="1"/>
    <xf numFmtId="172" fontId="2" fillId="0" borderId="6" xfId="1" applyNumberFormat="1" applyFont="1" applyBorder="1"/>
    <xf numFmtId="172" fontId="2" fillId="0" borderId="6" xfId="1" applyNumberFormat="1" applyFont="1" applyFill="1" applyBorder="1"/>
    <xf numFmtId="38" fontId="2" fillId="0" borderId="152" xfId="17" applyFont="1" applyBorder="1"/>
    <xf numFmtId="38" fontId="1" fillId="0" borderId="0" xfId="20" applyFont="1" applyFill="1" applyBorder="1"/>
    <xf numFmtId="172" fontId="2" fillId="0" borderId="80" xfId="1" applyNumberFormat="1" applyFont="1" applyFill="1" applyBorder="1"/>
    <xf numFmtId="43" fontId="2" fillId="0" borderId="0" xfId="1" applyNumberFormat="1" applyFont="1" applyBorder="1"/>
    <xf numFmtId="172" fontId="1" fillId="0" borderId="0" xfId="1" applyNumberFormat="1" applyFont="1" applyFill="1"/>
    <xf numFmtId="172" fontId="1" fillId="0" borderId="105" xfId="20" applyNumberFormat="1" applyFont="1" applyFill="1" applyBorder="1"/>
    <xf numFmtId="172" fontId="1" fillId="0" borderId="140" xfId="20" applyNumberFormat="1" applyFont="1" applyFill="1" applyBorder="1"/>
    <xf numFmtId="38" fontId="1" fillId="0" borderId="140" xfId="20" applyFont="1" applyFill="1" applyBorder="1"/>
    <xf numFmtId="172" fontId="8" fillId="0" borderId="0" xfId="1" applyNumberFormat="1" applyFont="1"/>
    <xf numFmtId="172" fontId="1" fillId="0" borderId="0" xfId="1" applyNumberFormat="1" applyFont="1" applyBorder="1"/>
    <xf numFmtId="172" fontId="1" fillId="0" borderId="0" xfId="1" applyNumberFormat="1" applyFont="1" applyFill="1" applyBorder="1"/>
    <xf numFmtId="172" fontId="1" fillId="0" borderId="152" xfId="1" applyNumberFormat="1" applyFont="1" applyBorder="1"/>
    <xf numFmtId="172" fontId="2" fillId="0" borderId="152" xfId="1" applyNumberFormat="1" applyFont="1" applyFill="1" applyBorder="1"/>
    <xf numFmtId="172" fontId="2" fillId="0" borderId="50" xfId="1" applyNumberFormat="1" applyFont="1" applyFill="1" applyBorder="1"/>
    <xf numFmtId="172" fontId="2" fillId="0" borderId="152" xfId="1" applyNumberFormat="1" applyFont="1" applyBorder="1" applyAlignment="1">
      <alignment horizontal="right"/>
    </xf>
    <xf numFmtId="172" fontId="2" fillId="0" borderId="156" xfId="1" applyNumberFormat="1" applyFont="1" applyFill="1" applyBorder="1"/>
    <xf numFmtId="172" fontId="2" fillId="0" borderId="156" xfId="1" applyNumberFormat="1" applyFont="1" applyBorder="1"/>
    <xf numFmtId="172" fontId="2" fillId="3" borderId="156" xfId="1" applyNumberFormat="1" applyFont="1" applyFill="1" applyBorder="1"/>
    <xf numFmtId="172" fontId="2" fillId="0" borderId="157" xfId="1" applyNumberFormat="1" applyFont="1" applyFill="1" applyBorder="1"/>
    <xf numFmtId="38" fontId="2" fillId="0" borderId="156" xfId="17" applyFont="1" applyBorder="1"/>
    <xf numFmtId="172" fontId="1" fillId="0" borderId="0" xfId="1" applyNumberFormat="1" applyFont="1" applyAlignment="1">
      <alignment wrapText="1"/>
    </xf>
    <xf numFmtId="9" fontId="2" fillId="0" borderId="0" xfId="4" applyFont="1" applyBorder="1" applyAlignment="1">
      <alignment horizontal="center" wrapText="1"/>
    </xf>
    <xf numFmtId="172" fontId="2" fillId="0" borderId="50" xfId="4" applyNumberFormat="1" applyFont="1" applyBorder="1" applyAlignment="1">
      <alignment horizontal="center" wrapText="1"/>
    </xf>
    <xf numFmtId="9" fontId="2" fillId="0" borderId="0" xfId="4" applyFont="1" applyFill="1" applyBorder="1" applyAlignment="1">
      <alignment horizontal="center" wrapText="1"/>
    </xf>
    <xf numFmtId="172" fontId="2" fillId="0" borderId="0" xfId="1" applyNumberFormat="1" applyFont="1" applyBorder="1" applyAlignment="1">
      <alignment horizontal="center" wrapText="1"/>
    </xf>
    <xf numFmtId="172" fontId="2" fillId="0" borderId="0" xfId="4" applyNumberFormat="1" applyFont="1" applyBorder="1" applyAlignment="1">
      <alignment horizontal="center" wrapText="1"/>
    </xf>
    <xf numFmtId="172" fontId="2" fillId="0" borderId="50" xfId="1" applyNumberFormat="1" applyFont="1" applyBorder="1" applyAlignment="1">
      <alignment horizontal="center" wrapText="1"/>
    </xf>
    <xf numFmtId="43" fontId="2" fillId="0" borderId="0" xfId="1" applyFont="1" applyBorder="1" applyAlignment="1">
      <alignment horizontal="center" wrapText="1"/>
    </xf>
    <xf numFmtId="172" fontId="2" fillId="0" borderId="152" xfId="1" applyNumberFormat="1" applyFont="1" applyFill="1" applyBorder="1" applyAlignment="1">
      <alignment wrapText="1"/>
    </xf>
    <xf numFmtId="172" fontId="1" fillId="0" borderId="0" xfId="1" applyNumberFormat="1" applyFont="1" applyBorder="1" applyAlignment="1">
      <alignment wrapText="1"/>
    </xf>
    <xf numFmtId="0" fontId="2" fillId="0" borderId="0" xfId="21" applyFont="1" applyBorder="1" applyAlignment="1">
      <alignment wrapText="1"/>
    </xf>
    <xf numFmtId="171" fontId="2" fillId="0" borderId="140" xfId="4" applyNumberFormat="1" applyFont="1" applyBorder="1" applyAlignment="1">
      <alignment horizontal="center" wrapText="1"/>
    </xf>
    <xf numFmtId="9" fontId="2" fillId="0" borderId="50" xfId="4" applyFont="1" applyBorder="1" applyAlignment="1">
      <alignment horizontal="center" wrapText="1"/>
    </xf>
    <xf numFmtId="9" fontId="2" fillId="0" borderId="50" xfId="4" applyFont="1" applyFill="1" applyBorder="1" applyAlignment="1">
      <alignment horizontal="center" wrapText="1"/>
    </xf>
    <xf numFmtId="171" fontId="2" fillId="0" borderId="50" xfId="4" applyNumberFormat="1" applyFont="1" applyBorder="1" applyAlignment="1">
      <alignment horizontal="center" wrapText="1"/>
    </xf>
    <xf numFmtId="9" fontId="2" fillId="0" borderId="50" xfId="4" applyNumberFormat="1" applyFont="1" applyBorder="1" applyAlignment="1">
      <alignment horizontal="center" wrapText="1"/>
    </xf>
    <xf numFmtId="38" fontId="2" fillId="0" borderId="158" xfId="17" applyFont="1" applyBorder="1"/>
    <xf numFmtId="38" fontId="1" fillId="0" borderId="149" xfId="17" applyFont="1" applyBorder="1"/>
    <xf numFmtId="38" fontId="1" fillId="0" borderId="159" xfId="17" applyFont="1" applyBorder="1"/>
    <xf numFmtId="38" fontId="1" fillId="0" borderId="78" xfId="17" applyFont="1" applyBorder="1"/>
    <xf numFmtId="172" fontId="2" fillId="0" borderId="140" xfId="1" applyNumberFormat="1" applyFont="1" applyBorder="1"/>
    <xf numFmtId="172" fontId="2" fillId="0" borderId="105" xfId="1" applyNumberFormat="1" applyFont="1" applyBorder="1"/>
    <xf numFmtId="172" fontId="2" fillId="0" borderId="140" xfId="1" applyNumberFormat="1" applyFont="1" applyFill="1" applyBorder="1"/>
    <xf numFmtId="38" fontId="12" fillId="0" borderId="140" xfId="22" applyNumberFormat="1" applyFont="1" applyBorder="1"/>
    <xf numFmtId="172" fontId="12" fillId="0" borderId="105" xfId="20" applyNumberFormat="1" applyFont="1" applyFill="1" applyBorder="1"/>
    <xf numFmtId="38" fontId="12" fillId="0" borderId="140" xfId="20" applyFont="1" applyBorder="1"/>
    <xf numFmtId="172" fontId="2" fillId="0" borderId="0" xfId="1" applyNumberFormat="1" applyFont="1" applyBorder="1" applyAlignment="1">
      <alignment wrapText="1"/>
    </xf>
    <xf numFmtId="172" fontId="2" fillId="0" borderId="50" xfId="1" applyNumberFormat="1" applyFont="1" applyBorder="1" applyAlignment="1">
      <alignment wrapText="1"/>
    </xf>
    <xf numFmtId="172" fontId="2" fillId="0" borderId="50" xfId="1" applyNumberFormat="1" applyFont="1" applyFill="1" applyBorder="1" applyAlignment="1">
      <alignment wrapText="1"/>
    </xf>
    <xf numFmtId="37" fontId="2" fillId="0" borderId="50" xfId="18" applyFont="1" applyBorder="1"/>
    <xf numFmtId="172" fontId="2" fillId="0" borderId="0" xfId="1" applyNumberFormat="1" applyFont="1" applyFill="1" applyBorder="1" applyAlignment="1">
      <alignment wrapText="1"/>
    </xf>
    <xf numFmtId="172" fontId="2" fillId="0" borderId="0" xfId="20" applyNumberFormat="1" applyFont="1" applyFill="1" applyBorder="1"/>
    <xf numFmtId="172" fontId="2" fillId="0" borderId="152" xfId="20" applyNumberFormat="1" applyFont="1" applyFill="1" applyBorder="1"/>
    <xf numFmtId="172" fontId="2" fillId="0" borderId="156" xfId="20" applyNumberFormat="1" applyFont="1" applyFill="1" applyBorder="1"/>
    <xf numFmtId="172" fontId="2" fillId="0" borderId="157" xfId="20" applyNumberFormat="1" applyFont="1" applyFill="1" applyBorder="1"/>
    <xf numFmtId="38" fontId="1" fillId="0" borderId="156" xfId="20" applyFont="1" applyFill="1" applyBorder="1"/>
    <xf numFmtId="38" fontId="2" fillId="0" borderId="0" xfId="22" applyNumberFormat="1" applyFont="1" applyFill="1" applyBorder="1"/>
    <xf numFmtId="38" fontId="2" fillId="0" borderId="0" xfId="20" applyFont="1" applyBorder="1"/>
    <xf numFmtId="172" fontId="1" fillId="0" borderId="104" xfId="20" applyNumberFormat="1" applyFont="1" applyFill="1" applyBorder="1"/>
    <xf numFmtId="38" fontId="2" fillId="0" borderId="0" xfId="22" applyNumberFormat="1" applyFont="1" applyBorder="1"/>
    <xf numFmtId="38" fontId="2" fillId="0" borderId="140" xfId="22" applyNumberFormat="1" applyFont="1" applyBorder="1"/>
    <xf numFmtId="38" fontId="2" fillId="0" borderId="140" xfId="22" applyNumberFormat="1" applyFont="1" applyFill="1" applyBorder="1"/>
    <xf numFmtId="172" fontId="2" fillId="0" borderId="105" xfId="20" applyNumberFormat="1" applyFont="1" applyFill="1" applyBorder="1"/>
    <xf numFmtId="38" fontId="2" fillId="0" borderId="140" xfId="20" applyFont="1" applyBorder="1"/>
    <xf numFmtId="38" fontId="2" fillId="0" borderId="105" xfId="22" applyNumberFormat="1" applyFont="1" applyBorder="1"/>
    <xf numFmtId="37" fontId="2" fillId="0" borderId="140" xfId="22" applyNumberFormat="1" applyFont="1" applyBorder="1"/>
    <xf numFmtId="38" fontId="2" fillId="0" borderId="152" xfId="17" quotePrefix="1" applyFont="1" applyBorder="1"/>
    <xf numFmtId="38" fontId="2" fillId="0" borderId="0" xfId="17" quotePrefix="1" applyFont="1" applyBorder="1"/>
    <xf numFmtId="38" fontId="2" fillId="0" borderId="152" xfId="17" quotePrefix="1" applyFont="1" applyFill="1" applyBorder="1"/>
    <xf numFmtId="38" fontId="2" fillId="0" borderId="0" xfId="17" applyNumberFormat="1" applyFont="1" applyBorder="1"/>
    <xf numFmtId="38" fontId="12" fillId="0" borderId="140" xfId="22" applyNumberFormat="1" applyFont="1" applyFill="1" applyBorder="1"/>
    <xf numFmtId="38" fontId="12" fillId="0" borderId="105" xfId="22" applyNumberFormat="1" applyFont="1" applyBorder="1"/>
    <xf numFmtId="37" fontId="12" fillId="0" borderId="50" xfId="22" applyNumberFormat="1" applyFont="1" applyBorder="1"/>
    <xf numFmtId="37" fontId="12" fillId="0" borderId="140" xfId="22" applyNumberFormat="1" applyFont="1" applyBorder="1"/>
    <xf numFmtId="38" fontId="2" fillId="0" borderId="152" xfId="17" quotePrefix="1" applyNumberFormat="1" applyFont="1" applyBorder="1"/>
    <xf numFmtId="38" fontId="2" fillId="0" borderId="0" xfId="24" applyNumberFormat="1" applyFont="1" applyBorder="1"/>
    <xf numFmtId="38" fontId="2" fillId="0" borderId="0" xfId="24" applyNumberFormat="1" applyFont="1" applyFill="1" applyBorder="1"/>
    <xf numFmtId="172" fontId="1" fillId="0" borderId="152" xfId="1" applyNumberFormat="1" applyFont="1" applyBorder="1" applyAlignment="1">
      <alignment wrapText="1"/>
    </xf>
    <xf numFmtId="172" fontId="2" fillId="0" borderId="0" xfId="1" applyNumberFormat="1" applyFont="1" applyFill="1" applyBorder="1" applyAlignment="1">
      <alignment horizontal="center" wrapText="1"/>
    </xf>
    <xf numFmtId="172" fontId="1" fillId="0" borderId="154" xfId="1" applyNumberFormat="1" applyFont="1" applyBorder="1" applyAlignment="1">
      <alignment wrapText="1"/>
    </xf>
    <xf numFmtId="172" fontId="1" fillId="0" borderId="50" xfId="1" applyNumberFormat="1" applyFont="1" applyBorder="1" applyAlignment="1">
      <alignment horizontal="center" wrapText="1"/>
    </xf>
    <xf numFmtId="172" fontId="1" fillId="0" borderId="140" xfId="1" applyNumberFormat="1" applyFont="1" applyBorder="1" applyAlignment="1">
      <alignment wrapText="1"/>
    </xf>
    <xf numFmtId="172" fontId="1" fillId="0" borderId="140" xfId="1" applyNumberFormat="1" applyFont="1" applyBorder="1" applyAlignment="1">
      <alignment horizontal="center" wrapText="1"/>
    </xf>
    <xf numFmtId="172" fontId="1" fillId="3" borderId="140" xfId="1" applyNumberFormat="1" applyFont="1" applyFill="1" applyBorder="1" applyAlignment="1">
      <alignment horizontal="center" wrapText="1"/>
    </xf>
    <xf numFmtId="172" fontId="1" fillId="3" borderId="140" xfId="1" applyNumberFormat="1" applyFont="1" applyFill="1" applyBorder="1" applyAlignment="1">
      <alignment wrapText="1"/>
    </xf>
    <xf numFmtId="172" fontId="1" fillId="0" borderId="140" xfId="1" applyNumberFormat="1" applyFont="1" applyFill="1" applyBorder="1" applyAlignment="1">
      <alignment horizontal="center" wrapText="1"/>
    </xf>
    <xf numFmtId="173" fontId="1" fillId="0" borderId="140" xfId="4" applyNumberFormat="1" applyFont="1" applyBorder="1" applyAlignment="1">
      <alignment wrapText="1"/>
    </xf>
    <xf numFmtId="0" fontId="6" fillId="0" borderId="140" xfId="21" applyFont="1" applyBorder="1" applyAlignment="1">
      <alignment wrapText="1"/>
    </xf>
    <xf numFmtId="17" fontId="2" fillId="0" borderId="0" xfId="25" applyFont="1" applyBorder="1" applyAlignment="1">
      <alignment wrapText="1"/>
    </xf>
    <xf numFmtId="17" fontId="2" fillId="0" borderId="50" xfId="25" applyFont="1" applyBorder="1" applyAlignment="1">
      <alignment horizontal="center" wrapText="1"/>
    </xf>
    <xf numFmtId="17" fontId="2" fillId="0" borderId="0" xfId="25" applyFont="1" applyBorder="1" applyAlignment="1">
      <alignment horizontal="center" wrapText="1"/>
    </xf>
    <xf numFmtId="43" fontId="2" fillId="0" borderId="50" xfId="1" applyFont="1" applyBorder="1" applyAlignment="1">
      <alignment horizontal="center" wrapText="1"/>
    </xf>
    <xf numFmtId="172" fontId="2" fillId="0" borderId="6" xfId="1" applyNumberFormat="1" applyFont="1" applyBorder="1" applyAlignment="1">
      <alignment horizontal="center"/>
    </xf>
    <xf numFmtId="172" fontId="2" fillId="0" borderId="6" xfId="1" applyNumberFormat="1" applyFont="1" applyBorder="1" applyAlignment="1"/>
    <xf numFmtId="0" fontId="20" fillId="0" borderId="6" xfId="21" applyFont="1" applyBorder="1"/>
    <xf numFmtId="10" fontId="25" fillId="0" borderId="50" xfId="4" applyNumberFormat="1" applyFont="1" applyBorder="1" applyAlignment="1">
      <alignment horizontal="center"/>
    </xf>
    <xf numFmtId="172" fontId="2" fillId="0" borderId="0" xfId="1" applyNumberFormat="1" applyFont="1" applyAlignment="1">
      <alignment horizontal="center"/>
    </xf>
    <xf numFmtId="172" fontId="1" fillId="0" borderId="0" xfId="1" applyNumberFormat="1" applyFont="1" applyBorder="1" applyAlignment="1">
      <alignment horizontal="center" wrapText="1"/>
    </xf>
    <xf numFmtId="38" fontId="12" fillId="0" borderId="140" xfId="22" applyNumberFormat="1" applyFont="1" applyBorder="1" applyAlignment="1">
      <alignment horizontal="center"/>
    </xf>
    <xf numFmtId="38" fontId="2" fillId="0" borderId="0" xfId="17" applyFont="1" applyBorder="1" applyAlignment="1">
      <alignment horizontal="center"/>
    </xf>
    <xf numFmtId="171" fontId="2" fillId="0" borderId="0" xfId="4" applyNumberFormat="1" applyFont="1" applyBorder="1" applyAlignment="1">
      <alignment horizontal="center"/>
    </xf>
    <xf numFmtId="38" fontId="2" fillId="0" borderId="0" xfId="17" quotePrefix="1" applyFont="1" applyBorder="1" applyAlignment="1">
      <alignment horizontal="center"/>
    </xf>
    <xf numFmtId="171" fontId="2" fillId="0" borderId="50" xfId="4" applyNumberFormat="1" applyFont="1" applyBorder="1" applyAlignment="1">
      <alignment horizontal="center"/>
    </xf>
    <xf numFmtId="38" fontId="12" fillId="0" borderId="50" xfId="22" applyNumberFormat="1" applyFont="1" applyBorder="1" applyAlignment="1">
      <alignment horizontal="center"/>
    </xf>
    <xf numFmtId="38" fontId="2" fillId="0" borderId="0" xfId="17" quotePrefix="1" applyFont="1" applyFill="1" applyBorder="1" applyAlignment="1">
      <alignment horizontal="center"/>
    </xf>
    <xf numFmtId="37" fontId="2" fillId="0" borderId="140" xfId="22" applyNumberFormat="1" applyFont="1" applyBorder="1" applyAlignment="1">
      <alignment horizontal="center"/>
    </xf>
    <xf numFmtId="38" fontId="2" fillId="0" borderId="140" xfId="22" applyNumberFormat="1" applyFont="1" applyBorder="1" applyAlignment="1">
      <alignment horizontal="center"/>
    </xf>
    <xf numFmtId="38" fontId="2" fillId="0" borderId="0" xfId="22" applyNumberFormat="1" applyFont="1" applyBorder="1" applyAlignment="1">
      <alignment horizontal="center"/>
    </xf>
    <xf numFmtId="172" fontId="1" fillId="0" borderId="140" xfId="20" applyNumberFormat="1" applyFont="1" applyFill="1" applyBorder="1" applyAlignment="1">
      <alignment horizontal="center"/>
    </xf>
    <xf numFmtId="172" fontId="2" fillId="0" borderId="156" xfId="20" applyNumberFormat="1" applyFont="1" applyFill="1" applyBorder="1" applyAlignment="1">
      <alignment horizontal="center"/>
    </xf>
    <xf numFmtId="172" fontId="2" fillId="0" borderId="0" xfId="20" applyNumberFormat="1" applyFont="1" applyFill="1" applyBorder="1" applyAlignment="1">
      <alignment horizontal="center"/>
    </xf>
    <xf numFmtId="43" fontId="2" fillId="0" borderId="0" xfId="1" applyFont="1" applyFill="1" applyBorder="1" applyAlignment="1">
      <alignment horizontal="center"/>
    </xf>
    <xf numFmtId="172" fontId="2" fillId="0" borderId="50" xfId="1" applyNumberFormat="1" applyFont="1" applyBorder="1" applyAlignment="1">
      <alignment horizontal="center"/>
    </xf>
    <xf numFmtId="38" fontId="1" fillId="0" borderId="133" xfId="17" applyFont="1" applyBorder="1" applyAlignment="1">
      <alignment horizontal="center"/>
    </xf>
    <xf numFmtId="172" fontId="2" fillId="0" borderId="156" xfId="1" applyNumberFormat="1" applyFont="1" applyBorder="1" applyAlignment="1">
      <alignment horizontal="center"/>
    </xf>
    <xf numFmtId="172" fontId="2" fillId="0" borderId="0" xfId="1" applyNumberFormat="1" applyFont="1" applyBorder="1" applyAlignment="1">
      <alignment horizontal="center"/>
    </xf>
    <xf numFmtId="172" fontId="2" fillId="0" borderId="0" xfId="1" applyNumberFormat="1" applyFont="1" applyFill="1" applyBorder="1" applyAlignment="1">
      <alignment horizontal="center"/>
    </xf>
    <xf numFmtId="38" fontId="2" fillId="0" borderId="133" xfId="17" applyFont="1" applyBorder="1" applyAlignment="1">
      <alignment horizontal="center"/>
    </xf>
    <xf numFmtId="172" fontId="2" fillId="0" borderId="80" xfId="1" applyNumberFormat="1" applyFont="1" applyBorder="1" applyAlignment="1">
      <alignment horizontal="center"/>
    </xf>
    <xf numFmtId="38" fontId="17" fillId="0" borderId="0" xfId="17" applyFont="1" applyBorder="1" applyAlignment="1">
      <alignment horizontal="center"/>
    </xf>
    <xf numFmtId="172" fontId="1" fillId="0" borderId="0" xfId="1" applyNumberFormat="1" applyFont="1" applyBorder="1" applyAlignment="1">
      <alignment horizontal="center"/>
    </xf>
    <xf numFmtId="172" fontId="17" fillId="0" borderId="0" xfId="1" applyNumberFormat="1" applyFont="1" applyBorder="1" applyAlignment="1">
      <alignment horizontal="center"/>
    </xf>
    <xf numFmtId="172" fontId="1" fillId="0" borderId="80" xfId="1" applyNumberFormat="1" applyFont="1" applyBorder="1" applyAlignment="1">
      <alignment horizontal="center"/>
    </xf>
    <xf numFmtId="172" fontId="1" fillId="0" borderId="153" xfId="1" applyNumberFormat="1" applyFont="1" applyFill="1" applyBorder="1" applyAlignment="1">
      <alignment horizontal="center" wrapText="1"/>
    </xf>
    <xf numFmtId="172" fontId="2" fillId="0" borderId="3" xfId="1" applyNumberFormat="1" applyFont="1" applyBorder="1"/>
    <xf numFmtId="172" fontId="2" fillId="0" borderId="4" xfId="1" applyNumberFormat="1" applyFont="1" applyBorder="1"/>
    <xf numFmtId="38" fontId="2" fillId="0" borderId="0" xfId="17" applyFont="1" applyBorder="1" applyAlignment="1">
      <alignment horizontal="right"/>
    </xf>
    <xf numFmtId="37" fontId="31" fillId="0" borderId="0" xfId="26" applyNumberFormat="1" applyFont="1" applyBorder="1"/>
    <xf numFmtId="37" fontId="30" fillId="0" borderId="0" xfId="26" applyNumberFormat="1" applyFont="1" applyBorder="1" applyAlignment="1">
      <alignment wrapText="1"/>
    </xf>
    <xf numFmtId="37" fontId="30" fillId="0" borderId="0" xfId="26" applyNumberFormat="1" applyFont="1" applyBorder="1" applyAlignment="1">
      <alignment horizontal="center" wrapText="1"/>
    </xf>
    <xf numFmtId="9" fontId="2" fillId="0" borderId="51" xfId="4" applyFont="1" applyBorder="1"/>
    <xf numFmtId="172" fontId="2" fillId="0" borderId="7" xfId="1" applyNumberFormat="1" applyFont="1" applyBorder="1"/>
    <xf numFmtId="17" fontId="2" fillId="0" borderId="3" xfId="25" applyFont="1" applyBorder="1" applyAlignment="1">
      <alignment wrapText="1"/>
    </xf>
    <xf numFmtId="17" fontId="2" fillId="0" borderId="162" xfId="25" applyFont="1" applyBorder="1" applyAlignment="1">
      <alignment horizontal="center" wrapText="1"/>
    </xf>
    <xf numFmtId="172" fontId="1" fillId="0" borderId="3" xfId="1" applyNumberFormat="1" applyFont="1" applyBorder="1" applyAlignment="1">
      <alignment wrapText="1"/>
    </xf>
    <xf numFmtId="172" fontId="1" fillId="0" borderId="94" xfId="1" applyNumberFormat="1" applyFont="1" applyBorder="1" applyAlignment="1">
      <alignment wrapText="1"/>
    </xf>
    <xf numFmtId="0" fontId="1" fillId="0" borderId="0" xfId="23" applyFont="1" applyBorder="1"/>
    <xf numFmtId="172" fontId="1" fillId="0" borderId="127" xfId="1" applyNumberFormat="1" applyFont="1" applyBorder="1" applyAlignment="1">
      <alignment wrapText="1"/>
    </xf>
    <xf numFmtId="38" fontId="12" fillId="0" borderId="127" xfId="22" applyNumberFormat="1" applyFont="1" applyBorder="1"/>
    <xf numFmtId="38" fontId="12" fillId="0" borderId="94" xfId="22" applyNumberFormat="1" applyFont="1" applyBorder="1"/>
    <xf numFmtId="38" fontId="2" fillId="0" borderId="3" xfId="17" applyFont="1" applyBorder="1"/>
    <xf numFmtId="38" fontId="2" fillId="0" borderId="127" xfId="17" applyFont="1" applyBorder="1"/>
    <xf numFmtId="0" fontId="2" fillId="0" borderId="0" xfId="23" applyFont="1" applyBorder="1"/>
    <xf numFmtId="38" fontId="2" fillId="0" borderId="3" xfId="17" applyFont="1" applyFill="1" applyBorder="1"/>
    <xf numFmtId="3" fontId="2" fillId="0" borderId="94" xfId="22" applyNumberFormat="1" applyFont="1" applyBorder="1"/>
    <xf numFmtId="38" fontId="2" fillId="0" borderId="127" xfId="22" applyNumberFormat="1" applyFont="1" applyFill="1" applyBorder="1"/>
    <xf numFmtId="172" fontId="1" fillId="0" borderId="3" xfId="1" applyNumberFormat="1" applyFont="1" applyFill="1" applyBorder="1"/>
    <xf numFmtId="172" fontId="2" fillId="0" borderId="3" xfId="1" applyNumberFormat="1" applyFont="1" applyFill="1" applyBorder="1"/>
    <xf numFmtId="172" fontId="2" fillId="0" borderId="163" xfId="20" applyNumberFormat="1" applyFont="1" applyFill="1" applyBorder="1"/>
    <xf numFmtId="172" fontId="2" fillId="0" borderId="127" xfId="20" applyNumberFormat="1" applyFont="1" applyFill="1" applyBorder="1"/>
    <xf numFmtId="172" fontId="2" fillId="0" borderId="128" xfId="20" applyNumberFormat="1" applyFont="1" applyFill="1" applyBorder="1"/>
    <xf numFmtId="3" fontId="12" fillId="0" borderId="94" xfId="22" applyNumberFormat="1" applyFont="1" applyBorder="1"/>
    <xf numFmtId="172" fontId="1" fillId="0" borderId="3" xfId="1" applyNumberFormat="1" applyFont="1" applyBorder="1"/>
    <xf numFmtId="38" fontId="1" fillId="0" borderId="150" xfId="17" applyFont="1" applyBorder="1"/>
    <xf numFmtId="172" fontId="1" fillId="0" borderId="128" xfId="1" applyNumberFormat="1" applyFont="1" applyFill="1" applyBorder="1" applyAlignment="1">
      <alignment horizontal="center" wrapText="1"/>
    </xf>
    <xf numFmtId="172" fontId="1" fillId="0" borderId="127" xfId="1" applyNumberFormat="1" applyFont="1" applyFill="1" applyBorder="1" applyAlignment="1">
      <alignment horizontal="center" wrapText="1"/>
    </xf>
    <xf numFmtId="172" fontId="1" fillId="0" borderId="163" xfId="1" applyNumberFormat="1" applyFont="1" applyFill="1" applyBorder="1"/>
    <xf numFmtId="172" fontId="1" fillId="0" borderId="127" xfId="1" applyNumberFormat="1" applyFont="1" applyFill="1" applyBorder="1"/>
    <xf numFmtId="172" fontId="1" fillId="0" borderId="128" xfId="1" applyNumberFormat="1" applyFont="1" applyFill="1" applyBorder="1"/>
    <xf numFmtId="9" fontId="2" fillId="0" borderId="0" xfId="4" applyNumberFormat="1" applyFont="1" applyBorder="1" applyAlignment="1">
      <alignment horizontal="center"/>
    </xf>
    <xf numFmtId="43" fontId="2" fillId="0" borderId="0" xfId="1" applyFont="1" applyBorder="1" applyAlignment="1">
      <alignment horizontal="center"/>
    </xf>
    <xf numFmtId="172" fontId="2" fillId="0" borderId="127" xfId="1" applyNumberFormat="1" applyFont="1" applyFill="1" applyBorder="1"/>
    <xf numFmtId="38" fontId="19" fillId="0" borderId="0" xfId="17" applyFont="1" applyBorder="1"/>
    <xf numFmtId="172" fontId="8" fillId="0" borderId="3" xfId="1" applyNumberFormat="1" applyFont="1" applyBorder="1"/>
    <xf numFmtId="172" fontId="1" fillId="0" borderId="144" xfId="1" applyNumberFormat="1" applyFont="1" applyFill="1" applyBorder="1"/>
    <xf numFmtId="172" fontId="2" fillId="0" borderId="164" xfId="1" applyNumberFormat="1" applyFont="1" applyBorder="1"/>
    <xf numFmtId="38" fontId="2" fillId="0" borderId="4" xfId="17" applyFont="1" applyBorder="1"/>
    <xf numFmtId="38" fontId="2" fillId="0" borderId="0" xfId="17" applyFont="1" applyBorder="1" applyAlignment="1">
      <alignment wrapText="1"/>
    </xf>
    <xf numFmtId="172" fontId="1" fillId="0" borderId="143" xfId="1" applyNumberFormat="1" applyFont="1" applyFill="1" applyBorder="1"/>
    <xf numFmtId="172" fontId="18" fillId="0" borderId="3" xfId="1" applyNumberFormat="1" applyFont="1" applyBorder="1"/>
    <xf numFmtId="172" fontId="2" fillId="0" borderId="51" xfId="1" applyNumberFormat="1" applyFont="1" applyBorder="1"/>
    <xf numFmtId="172" fontId="18" fillId="0" borderId="0" xfId="1" applyNumberFormat="1" applyFont="1" applyBorder="1" applyAlignment="1">
      <alignment horizontal="center"/>
    </xf>
    <xf numFmtId="172" fontId="14" fillId="0" borderId="0" xfId="1" applyNumberFormat="1" applyFont="1" applyBorder="1"/>
    <xf numFmtId="172" fontId="18" fillId="0" borderId="4" xfId="1" applyNumberFormat="1" applyFont="1" applyBorder="1"/>
    <xf numFmtId="172" fontId="18" fillId="0" borderId="0" xfId="1" applyNumberFormat="1" applyFont="1" applyBorder="1" applyAlignment="1">
      <alignment horizontal="left"/>
    </xf>
    <xf numFmtId="38" fontId="18" fillId="0" borderId="0" xfId="17" applyFont="1" applyBorder="1"/>
    <xf numFmtId="172" fontId="18" fillId="0" borderId="51" xfId="1" applyNumberFormat="1" applyFont="1" applyBorder="1"/>
    <xf numFmtId="172" fontId="2" fillId="0" borderId="4" xfId="4" applyNumberFormat="1" applyFont="1" applyBorder="1"/>
    <xf numFmtId="172" fontId="2" fillId="0" borderId="5" xfId="1" applyNumberFormat="1" applyFont="1" applyBorder="1"/>
    <xf numFmtId="38" fontId="2" fillId="0" borderId="6" xfId="17" applyFont="1" applyBorder="1"/>
    <xf numFmtId="172" fontId="1" fillId="0" borderId="6" xfId="1" applyNumberFormat="1" applyFont="1" applyBorder="1" applyAlignment="1">
      <alignment horizontal="center"/>
    </xf>
    <xf numFmtId="174" fontId="2" fillId="0" borderId="151" xfId="18" applyNumberFormat="1" applyFont="1" applyFill="1" applyBorder="1"/>
    <xf numFmtId="0" fontId="31" fillId="0" borderId="0" xfId="0" applyFont="1" applyAlignment="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13" fillId="0" borderId="0" xfId="0" applyFont="1" applyBorder="1" applyAlignment="1">
      <alignment vertical="top" wrapText="1"/>
    </xf>
    <xf numFmtId="0" fontId="6" fillId="0" borderId="4" xfId="0" applyFont="1" applyFill="1" applyBorder="1" applyAlignment="1" applyProtection="1">
      <alignment horizontal="center"/>
    </xf>
    <xf numFmtId="49" fontId="1" fillId="0" borderId="0" xfId="7" applyNumberFormat="1" applyFont="1" applyBorder="1" applyProtection="1"/>
    <xf numFmtId="0" fontId="0" fillId="0" borderId="170" xfId="0" applyBorder="1"/>
    <xf numFmtId="0" fontId="0" fillId="0" borderId="171" xfId="0" applyBorder="1"/>
    <xf numFmtId="0" fontId="43" fillId="0" borderId="0" xfId="7" applyNumberFormat="1" applyFont="1" applyAlignment="1" applyProtection="1">
      <alignment vertical="center"/>
      <protection locked="0"/>
    </xf>
    <xf numFmtId="0" fontId="2" fillId="0" borderId="3" xfId="7" applyNumberFormat="1" applyFont="1" applyBorder="1" applyProtection="1">
      <protection locked="0"/>
    </xf>
    <xf numFmtId="0" fontId="2" fillId="0" borderId="4" xfId="7" applyNumberFormat="1" applyFont="1" applyFill="1" applyBorder="1" applyProtection="1">
      <protection locked="0"/>
    </xf>
    <xf numFmtId="0" fontId="2" fillId="0" borderId="0" xfId="7" applyNumberFormat="1" applyFont="1" applyFill="1" applyProtection="1">
      <protection locked="0"/>
    </xf>
    <xf numFmtId="0" fontId="2" fillId="0" borderId="0" xfId="7" applyNumberFormat="1" applyFont="1" applyProtection="1">
      <protection locked="0"/>
    </xf>
    <xf numFmtId="37" fontId="17" fillId="0" borderId="0" xfId="7" applyNumberFormat="1" applyFont="1" applyFill="1" applyBorder="1" applyProtection="1">
      <protection locked="0"/>
    </xf>
    <xf numFmtId="0" fontId="2" fillId="0" borderId="0" xfId="0" applyFont="1" applyFill="1" applyBorder="1" applyAlignment="1">
      <alignment horizontal="center"/>
    </xf>
    <xf numFmtId="0" fontId="15" fillId="0" borderId="0" xfId="0" applyFont="1" applyBorder="1" applyAlignment="1">
      <alignment horizontal="center"/>
    </xf>
    <xf numFmtId="0" fontId="6" fillId="0" borderId="85" xfId="0" applyFont="1" applyFill="1" applyBorder="1" applyAlignment="1"/>
    <xf numFmtId="42" fontId="2" fillId="0" borderId="0" xfId="2" applyNumberFormat="1" applyFont="1" applyFill="1" applyBorder="1" applyAlignment="1">
      <alignment horizontal="left"/>
    </xf>
    <xf numFmtId="0" fontId="1" fillId="0" borderId="0" xfId="0" quotePrefix="1" applyFont="1" applyFill="1" applyBorder="1" applyAlignment="1">
      <alignment horizontal="center"/>
    </xf>
    <xf numFmtId="44" fontId="1" fillId="0" borderId="0" xfId="2" applyNumberFormat="1" applyFont="1" applyFill="1" applyBorder="1" applyAlignment="1">
      <alignment horizontal="left"/>
    </xf>
    <xf numFmtId="0" fontId="1" fillId="0" borderId="0" xfId="0" applyFont="1" applyFill="1" applyBorder="1" applyAlignment="1">
      <alignment horizontal="center"/>
    </xf>
    <xf numFmtId="42" fontId="1" fillId="0" borderId="0" xfId="2" applyNumberFormat="1" applyFont="1" applyFill="1" applyBorder="1" applyAlignment="1">
      <alignment horizontal="left"/>
    </xf>
    <xf numFmtId="42" fontId="2" fillId="0" borderId="81" xfId="2" applyNumberFormat="1" applyFont="1" applyFill="1" applyBorder="1" applyAlignment="1">
      <alignment horizontal="left"/>
    </xf>
    <xf numFmtId="0" fontId="1" fillId="0" borderId="0" xfId="0" applyFont="1" applyFill="1" applyBorder="1" applyAlignment="1">
      <alignment horizontal="left" indent="1"/>
    </xf>
    <xf numFmtId="0" fontId="2" fillId="0" borderId="4" xfId="0" applyFont="1" applyFill="1" applyBorder="1"/>
    <xf numFmtId="41" fontId="2" fillId="0" borderId="0" xfId="2" applyNumberFormat="1" applyFont="1" applyFill="1" applyBorder="1" applyAlignment="1">
      <alignment horizontal="left"/>
    </xf>
    <xf numFmtId="0" fontId="2" fillId="0" borderId="0" xfId="0" applyFont="1" applyBorder="1" applyAlignment="1">
      <alignment horizontal="center"/>
    </xf>
    <xf numFmtId="0" fontId="2" fillId="0" borderId="50" xfId="0" applyFont="1" applyBorder="1" applyAlignment="1">
      <alignment horizontal="center"/>
    </xf>
    <xf numFmtId="0" fontId="2" fillId="0" borderId="85" xfId="0" applyFont="1" applyFill="1" applyBorder="1" applyAlignment="1" applyProtection="1">
      <alignment horizontal="left" indent="1"/>
      <protection locked="0"/>
    </xf>
    <xf numFmtId="165" fontId="2" fillId="0" borderId="0" xfId="2" applyNumberFormat="1" applyFont="1" applyFill="1" applyBorder="1" applyAlignment="1">
      <alignment horizontal="left"/>
    </xf>
    <xf numFmtId="0" fontId="6" fillId="0" borderId="85" xfId="0" applyFont="1" applyFill="1" applyBorder="1" applyAlignment="1">
      <alignment horizontal="left"/>
    </xf>
    <xf numFmtId="0" fontId="47" fillId="7" borderId="85" xfId="0" quotePrefix="1" applyFont="1" applyFill="1" applyBorder="1" applyAlignment="1">
      <alignment horizontal="center"/>
    </xf>
    <xf numFmtId="164" fontId="2" fillId="0" borderId="0" xfId="2" applyNumberFormat="1" applyFont="1" applyFill="1" applyBorder="1" applyAlignment="1">
      <alignment horizontal="left"/>
    </xf>
    <xf numFmtId="42" fontId="2" fillId="0" borderId="83" xfId="2" applyNumberFormat="1" applyFont="1" applyFill="1" applyBorder="1" applyAlignment="1">
      <alignment horizontal="left"/>
    </xf>
    <xf numFmtId="0" fontId="2" fillId="0" borderId="0" xfId="0" quotePrefix="1" applyFont="1" applyFill="1" applyBorder="1" applyAlignment="1">
      <alignment horizontal="center"/>
    </xf>
    <xf numFmtId="0" fontId="1" fillId="0" borderId="0" xfId="0" quotePrefix="1" applyFont="1" applyFill="1" applyBorder="1" applyAlignment="1">
      <alignment horizontal="left" indent="1"/>
    </xf>
    <xf numFmtId="0" fontId="2" fillId="0" borderId="85" xfId="0" applyFont="1" applyFill="1" applyBorder="1" applyAlignment="1">
      <alignment horizontal="center"/>
    </xf>
    <xf numFmtId="0" fontId="6" fillId="0" borderId="85" xfId="0" quotePrefix="1" applyFont="1" applyFill="1" applyBorder="1" applyAlignment="1">
      <alignment horizontal="left" indent="1"/>
    </xf>
    <xf numFmtId="0" fontId="2" fillId="0" borderId="85" xfId="0" quotePrefix="1" applyFont="1" applyFill="1" applyBorder="1" applyAlignment="1">
      <alignment horizontal="center"/>
    </xf>
    <xf numFmtId="0" fontId="6" fillId="0" borderId="0" xfId="0" quotePrefix="1" applyFont="1" applyFill="1" applyBorder="1" applyAlignment="1">
      <alignment horizontal="left" indent="1"/>
    </xf>
    <xf numFmtId="0" fontId="2" fillId="0" borderId="6" xfId="0" applyFont="1" applyFill="1" applyBorder="1" applyAlignment="1">
      <alignment horizontal="center"/>
    </xf>
    <xf numFmtId="41" fontId="2" fillId="0" borderId="6" xfId="2" applyNumberFormat="1" applyFont="1" applyFill="1" applyBorder="1" applyAlignment="1">
      <alignment horizontal="left"/>
    </xf>
    <xf numFmtId="0" fontId="2" fillId="0" borderId="7" xfId="0" applyFont="1" applyFill="1" applyBorder="1"/>
    <xf numFmtId="0" fontId="2" fillId="0" borderId="0" xfId="0" applyFont="1" applyFill="1" applyBorder="1"/>
    <xf numFmtId="0" fontId="2" fillId="0" borderId="0" xfId="0" applyFont="1" applyAlignment="1">
      <alignment horizontal="center"/>
    </xf>
    <xf numFmtId="164" fontId="2" fillId="0" borderId="0" xfId="2" applyNumberFormat="1" applyFont="1" applyAlignment="1">
      <alignment horizontal="left"/>
    </xf>
    <xf numFmtId="0" fontId="2" fillId="0" borderId="0" xfId="0" applyFont="1" applyBorder="1"/>
    <xf numFmtId="0" fontId="20" fillId="0" borderId="0" xfId="7" applyFont="1" applyBorder="1" applyProtection="1"/>
    <xf numFmtId="0" fontId="20" fillId="0" borderId="0" xfId="7" applyFont="1" applyBorder="1" applyAlignment="1" applyProtection="1">
      <alignment horizontal="right"/>
    </xf>
    <xf numFmtId="0" fontId="50" fillId="0" borderId="0" xfId="7" applyFont="1" applyBorder="1" applyProtection="1"/>
    <xf numFmtId="0" fontId="2" fillId="0" borderId="0" xfId="7" applyBorder="1"/>
    <xf numFmtId="0" fontId="20" fillId="0" borderId="0" xfId="0" applyFont="1"/>
    <xf numFmtId="0" fontId="20" fillId="0" borderId="0" xfId="0" applyFont="1" applyAlignment="1">
      <alignment wrapText="1"/>
    </xf>
    <xf numFmtId="0" fontId="20" fillId="0" borderId="0" xfId="0" applyFont="1" applyFill="1"/>
    <xf numFmtId="172" fontId="20" fillId="0" borderId="0" xfId="1" applyNumberFormat="1" applyFont="1"/>
    <xf numFmtId="167" fontId="20" fillId="0" borderId="0" xfId="7" applyNumberFormat="1" applyFont="1" applyBorder="1" applyProtection="1">
      <protection locked="0"/>
    </xf>
    <xf numFmtId="0" fontId="2" fillId="0" borderId="0" xfId="7" applyBorder="1" applyAlignment="1" applyProtection="1">
      <alignment horizontal="right"/>
    </xf>
    <xf numFmtId="9" fontId="20" fillId="0" borderId="0" xfId="4" applyFont="1" applyBorder="1" applyProtection="1"/>
    <xf numFmtId="168" fontId="20" fillId="0" borderId="0" xfId="7" applyNumberFormat="1" applyFont="1" applyBorder="1" applyProtection="1">
      <protection locked="0"/>
    </xf>
    <xf numFmtId="0" fontId="2" fillId="0" borderId="85" xfId="0" applyFont="1" applyFill="1" applyBorder="1" applyAlignment="1" applyProtection="1">
      <alignment horizontal="left" indent="1"/>
    </xf>
    <xf numFmtId="0" fontId="2" fillId="0" borderId="104" xfId="0" applyFont="1" applyFill="1" applyBorder="1" applyAlignment="1" applyProtection="1">
      <alignment horizontal="left" indent="1"/>
    </xf>
    <xf numFmtId="0" fontId="2" fillId="0" borderId="79" xfId="0" applyFont="1" applyFill="1" applyBorder="1" applyAlignment="1" applyProtection="1">
      <alignment horizontal="left" indent="1"/>
    </xf>
    <xf numFmtId="0" fontId="2" fillId="0" borderId="146" xfId="0" applyFont="1" applyFill="1" applyBorder="1" applyAlignment="1" applyProtection="1">
      <alignment horizontal="left" indent="1"/>
    </xf>
    <xf numFmtId="0" fontId="2" fillId="0" borderId="137" xfId="0" applyFont="1" applyFill="1" applyBorder="1" applyAlignment="1" applyProtection="1">
      <alignment horizontal="center"/>
      <protection locked="0"/>
    </xf>
    <xf numFmtId="42" fontId="2" fillId="0" borderId="105" xfId="2" applyNumberFormat="1" applyFont="1" applyFill="1" applyBorder="1" applyAlignment="1">
      <alignment horizontal="left"/>
    </xf>
    <xf numFmtId="42" fontId="2" fillId="0" borderId="137" xfId="2" applyNumberFormat="1" applyFont="1" applyFill="1" applyBorder="1" applyAlignment="1" applyProtection="1">
      <alignment horizontal="left"/>
      <protection locked="0"/>
    </xf>
    <xf numFmtId="0" fontId="2" fillId="0" borderId="178" xfId="0" quotePrefix="1" applyFont="1" applyFill="1" applyBorder="1" applyAlignment="1" applyProtection="1">
      <alignment horizontal="center"/>
    </xf>
    <xf numFmtId="0" fontId="2" fillId="0" borderId="180" xfId="0" applyFont="1" applyFill="1" applyBorder="1" applyAlignment="1" applyProtection="1">
      <alignment horizontal="center"/>
    </xf>
    <xf numFmtId="0" fontId="2" fillId="0" borderId="180" xfId="0" quotePrefix="1" applyFont="1" applyFill="1" applyBorder="1" applyAlignment="1" applyProtection="1">
      <alignment horizontal="center"/>
    </xf>
    <xf numFmtId="0" fontId="2" fillId="0" borderId="181" xfId="0" applyFont="1" applyFill="1" applyBorder="1" applyAlignment="1" applyProtection="1">
      <alignment horizontal="center"/>
    </xf>
    <xf numFmtId="0" fontId="2" fillId="0" borderId="50" xfId="0" applyFont="1" applyFill="1" applyBorder="1" applyAlignment="1">
      <alignment horizontal="center"/>
    </xf>
    <xf numFmtId="0" fontId="2" fillId="0" borderId="178" xfId="0" applyFont="1" applyFill="1" applyBorder="1" applyAlignment="1" applyProtection="1">
      <alignment horizontal="center"/>
    </xf>
    <xf numFmtId="1" fontId="2" fillId="0" borderId="180" xfId="0" applyNumberFormat="1" applyFont="1" applyFill="1" applyBorder="1" applyAlignment="1" applyProtection="1">
      <alignment horizontal="center"/>
    </xf>
    <xf numFmtId="0" fontId="12" fillId="0" borderId="172" xfId="0" quotePrefix="1" applyFont="1" applyFill="1" applyBorder="1" applyAlignment="1">
      <alignment horizontal="left"/>
    </xf>
    <xf numFmtId="0" fontId="15" fillId="0" borderId="0" xfId="0" applyFont="1" applyBorder="1"/>
    <xf numFmtId="0" fontId="6" fillId="0" borderId="182" xfId="0" applyFont="1" applyFill="1" applyBorder="1" applyAlignment="1"/>
    <xf numFmtId="0" fontId="2" fillId="0" borderId="104" xfId="0" applyFont="1" applyFill="1" applyBorder="1" applyAlignment="1" applyProtection="1">
      <alignment horizontal="center"/>
    </xf>
    <xf numFmtId="1" fontId="2" fillId="0" borderId="104" xfId="0" applyNumberFormat="1" applyFont="1" applyFill="1" applyBorder="1" applyAlignment="1" applyProtection="1">
      <alignment horizontal="center"/>
    </xf>
    <xf numFmtId="42" fontId="2" fillId="0" borderId="179" xfId="2" applyNumberFormat="1" applyFont="1" applyFill="1" applyBorder="1" applyAlignment="1">
      <alignment horizontal="left"/>
    </xf>
    <xf numFmtId="42" fontId="2" fillId="0" borderId="151" xfId="2" applyNumberFormat="1" applyFont="1" applyFill="1" applyBorder="1" applyAlignment="1" applyProtection="1">
      <alignment horizontal="left"/>
      <protection locked="0"/>
    </xf>
    <xf numFmtId="0" fontId="2" fillId="0" borderId="79" xfId="0" applyFont="1" applyFill="1" applyBorder="1" applyAlignment="1" applyProtection="1">
      <alignment horizontal="left" indent="1"/>
      <protection locked="0"/>
    </xf>
    <xf numFmtId="0" fontId="2" fillId="0" borderId="137" xfId="0" quotePrefix="1" applyFont="1" applyFill="1" applyBorder="1" applyAlignment="1" applyProtection="1">
      <alignment horizontal="center"/>
      <protection locked="0"/>
    </xf>
    <xf numFmtId="0" fontId="0" fillId="0" borderId="3" xfId="0" applyBorder="1"/>
    <xf numFmtId="0" fontId="0" fillId="0" borderId="4" xfId="0" applyBorder="1"/>
    <xf numFmtId="0" fontId="15" fillId="0" borderId="6" xfId="0" applyFont="1" applyBorder="1"/>
    <xf numFmtId="42" fontId="2" fillId="0" borderId="175" xfId="2" applyNumberFormat="1" applyFont="1" applyFill="1" applyBorder="1" applyAlignment="1" applyProtection="1">
      <alignment horizontal="left"/>
      <protection locked="0"/>
    </xf>
    <xf numFmtId="0" fontId="2" fillId="2" borderId="17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42" fontId="2" fillId="2" borderId="50" xfId="2" applyNumberFormat="1" applyFont="1" applyFill="1" applyBorder="1" applyAlignment="1" applyProtection="1">
      <alignment horizontal="left"/>
      <protection locked="0"/>
    </xf>
    <xf numFmtId="1" fontId="18" fillId="0" borderId="4" xfId="7" applyNumberFormat="1" applyFont="1" applyFill="1" applyBorder="1" applyAlignment="1" applyProtection="1">
      <alignment horizontal="center"/>
    </xf>
    <xf numFmtId="0" fontId="20" fillId="0" borderId="151" xfId="0" applyFont="1" applyFill="1" applyBorder="1" applyProtection="1">
      <protection locked="0"/>
    </xf>
    <xf numFmtId="42" fontId="20" fillId="0" borderId="151" xfId="0" applyNumberFormat="1" applyFont="1" applyBorder="1" applyProtection="1">
      <protection locked="0"/>
    </xf>
    <xf numFmtId="0" fontId="0" fillId="0" borderId="0" xfId="0" applyAlignment="1"/>
    <xf numFmtId="37" fontId="17" fillId="0" borderId="0" xfId="7" applyNumberFormat="1" applyFont="1" applyFill="1" applyBorder="1" applyProtection="1"/>
    <xf numFmtId="0" fontId="11" fillId="0" borderId="0" xfId="7" applyNumberFormat="1" applyFont="1" applyBorder="1" applyProtection="1"/>
    <xf numFmtId="0" fontId="20" fillId="0" borderId="85" xfId="0" applyFont="1" applyBorder="1"/>
    <xf numFmtId="0" fontId="6" fillId="0" borderId="170" xfId="0" applyFont="1" applyBorder="1"/>
    <xf numFmtId="0" fontId="20" fillId="0" borderId="172" xfId="0" applyFont="1" applyBorder="1"/>
    <xf numFmtId="0" fontId="20" fillId="0" borderId="171" xfId="0" applyFont="1" applyBorder="1"/>
    <xf numFmtId="0" fontId="51" fillId="0" borderId="3" xfId="0" applyFont="1" applyBorder="1"/>
    <xf numFmtId="0" fontId="20" fillId="0" borderId="0" xfId="0" applyFont="1" applyBorder="1"/>
    <xf numFmtId="0" fontId="20" fillId="0" borderId="4" xfId="0" applyFont="1" applyBorder="1"/>
    <xf numFmtId="0" fontId="24" fillId="0" borderId="3" xfId="0" applyFont="1" applyBorder="1"/>
    <xf numFmtId="0" fontId="50" fillId="0" borderId="0" xfId="0" applyFont="1" applyBorder="1" applyAlignment="1">
      <alignment horizontal="center" wrapText="1"/>
    </xf>
    <xf numFmtId="0" fontId="20" fillId="0" borderId="3" xfId="0" applyFont="1" applyBorder="1"/>
    <xf numFmtId="0" fontId="20" fillId="0" borderId="0" xfId="0" applyFont="1" applyBorder="1" applyAlignment="1">
      <alignment horizontal="center" wrapText="1"/>
    </xf>
    <xf numFmtId="42" fontId="20" fillId="0" borderId="0" xfId="0" applyNumberFormat="1" applyFont="1" applyBorder="1"/>
    <xf numFmtId="42" fontId="20" fillId="0" borderId="0" xfId="1" applyNumberFormat="1" applyFont="1" applyBorder="1"/>
    <xf numFmtId="42" fontId="20" fillId="0" borderId="4" xfId="1" applyNumberFormat="1" applyFont="1" applyBorder="1"/>
    <xf numFmtId="0" fontId="20" fillId="0" borderId="184" xfId="0" applyFont="1" applyFill="1" applyBorder="1"/>
    <xf numFmtId="0" fontId="18" fillId="0" borderId="0" xfId="0" applyFont="1" applyBorder="1"/>
    <xf numFmtId="42" fontId="20" fillId="12" borderId="0" xfId="0" applyNumberFormat="1" applyFont="1" applyFill="1" applyBorder="1"/>
    <xf numFmtId="42" fontId="50" fillId="12" borderId="0" xfId="0" applyNumberFormat="1" applyFont="1" applyFill="1" applyBorder="1"/>
    <xf numFmtId="42" fontId="52" fillId="0" borderId="4" xfId="1" applyNumberFormat="1" applyFont="1" applyBorder="1"/>
    <xf numFmtId="0" fontId="20" fillId="0" borderId="184" xfId="0" applyFont="1" applyBorder="1" applyAlignment="1">
      <alignment wrapText="1"/>
    </xf>
    <xf numFmtId="0" fontId="20" fillId="0" borderId="0" xfId="0" applyFont="1" applyFill="1" applyBorder="1" applyAlignment="1">
      <alignment horizontal="right"/>
    </xf>
    <xf numFmtId="42" fontId="20" fillId="0" borderId="0" xfId="0" applyNumberFormat="1" applyFont="1" applyFill="1" applyBorder="1"/>
    <xf numFmtId="1" fontId="18" fillId="0" borderId="0" xfId="7" applyNumberFormat="1" applyFont="1" applyFill="1" applyBorder="1" applyAlignment="1" applyProtection="1">
      <alignment horizontal="center"/>
      <protection locked="0"/>
    </xf>
    <xf numFmtId="1" fontId="18" fillId="0" borderId="0" xfId="7" applyNumberFormat="1" applyFont="1" applyFill="1" applyBorder="1" applyAlignment="1" applyProtection="1">
      <alignment horizontal="center"/>
    </xf>
    <xf numFmtId="168" fontId="20" fillId="0" borderId="0" xfId="4" applyNumberFormat="1" applyFont="1" applyBorder="1" applyProtection="1">
      <protection locked="0"/>
    </xf>
    <xf numFmtId="168" fontId="20" fillId="0" borderId="151" xfId="2" applyNumberFormat="1" applyFont="1" applyBorder="1" applyProtection="1">
      <protection locked="0"/>
    </xf>
    <xf numFmtId="168" fontId="20" fillId="0" borderId="0" xfId="2" applyNumberFormat="1" applyFont="1" applyBorder="1" applyProtection="1">
      <protection locked="0"/>
    </xf>
    <xf numFmtId="9" fontId="20" fillId="0" borderId="151" xfId="4" applyNumberFormat="1" applyFont="1" applyBorder="1" applyProtection="1">
      <protection locked="0"/>
    </xf>
    <xf numFmtId="9" fontId="20" fillId="0" borderId="151" xfId="7" applyNumberFormat="1" applyFont="1" applyBorder="1" applyProtection="1">
      <protection locked="0"/>
    </xf>
    <xf numFmtId="0" fontId="20" fillId="0" borderId="0" xfId="7" applyFont="1" applyBorder="1" applyAlignment="1">
      <alignment horizontal="right"/>
    </xf>
    <xf numFmtId="0" fontId="20" fillId="0" borderId="170" xfId="7" applyFont="1" applyBorder="1" applyProtection="1"/>
    <xf numFmtId="0" fontId="2" fillId="0" borderId="172" xfId="7" applyBorder="1"/>
    <xf numFmtId="0" fontId="20" fillId="0" borderId="172" xfId="7" applyFont="1" applyBorder="1" applyProtection="1"/>
    <xf numFmtId="0" fontId="6" fillId="0" borderId="172" xfId="7" applyFont="1" applyBorder="1" applyAlignment="1" applyProtection="1">
      <alignment horizontal="center" vertical="top"/>
    </xf>
    <xf numFmtId="0" fontId="20" fillId="0" borderId="171" xfId="7" applyFont="1" applyBorder="1" applyProtection="1"/>
    <xf numFmtId="0" fontId="20" fillId="0" borderId="3" xfId="7" applyFont="1" applyBorder="1" applyProtection="1"/>
    <xf numFmtId="0" fontId="20" fillId="0" borderId="4" xfId="7" applyFont="1" applyBorder="1" applyProtection="1"/>
    <xf numFmtId="171" fontId="20" fillId="0" borderId="4" xfId="7" applyNumberFormat="1" applyFont="1" applyBorder="1" applyProtection="1">
      <protection locked="0"/>
    </xf>
    <xf numFmtId="0" fontId="2" fillId="0" borderId="0" xfId="7" applyBorder="1" applyAlignment="1">
      <alignment horizontal="right"/>
    </xf>
    <xf numFmtId="0" fontId="20" fillId="0" borderId="5" xfId="7" applyFont="1" applyBorder="1" applyProtection="1"/>
    <xf numFmtId="0" fontId="20" fillId="0" borderId="6" xfId="7" applyFont="1" applyBorder="1" applyProtection="1"/>
    <xf numFmtId="0" fontId="2" fillId="0" borderId="6" xfId="7" applyBorder="1"/>
    <xf numFmtId="9" fontId="20" fillId="0" borderId="6" xfId="7" applyNumberFormat="1" applyFont="1" applyBorder="1" applyProtection="1">
      <protection locked="0"/>
    </xf>
    <xf numFmtId="0" fontId="20" fillId="0" borderId="7" xfId="7" applyFont="1" applyBorder="1" applyProtection="1"/>
    <xf numFmtId="0" fontId="20" fillId="0" borderId="184" xfId="0" applyFont="1" applyBorder="1"/>
    <xf numFmtId="0" fontId="20" fillId="0" borderId="50" xfId="0" applyFont="1" applyBorder="1"/>
    <xf numFmtId="0" fontId="20" fillId="0" borderId="50" xfId="0" applyFont="1" applyFill="1" applyBorder="1"/>
    <xf numFmtId="42" fontId="20" fillId="12" borderId="50" xfId="0" applyNumberFormat="1" applyFont="1" applyFill="1" applyBorder="1"/>
    <xf numFmtId="42" fontId="20" fillId="0" borderId="50" xfId="1" applyNumberFormat="1" applyFont="1" applyBorder="1"/>
    <xf numFmtId="42" fontId="20" fillId="0" borderId="0" xfId="1" applyNumberFormat="1" applyFont="1" applyFill="1" applyBorder="1"/>
    <xf numFmtId="0" fontId="0" fillId="0" borderId="4" xfId="0" applyBorder="1" applyAlignment="1"/>
    <xf numFmtId="0" fontId="0" fillId="0" borderId="5" xfId="0" applyBorder="1"/>
    <xf numFmtId="0" fontId="20" fillId="0" borderId="6" xfId="0" applyFont="1" applyBorder="1" applyAlignment="1">
      <alignment wrapText="1"/>
    </xf>
    <xf numFmtId="0" fontId="0" fillId="0" borderId="7" xfId="0" applyBorder="1" applyAlignment="1"/>
    <xf numFmtId="0" fontId="0" fillId="0" borderId="0" xfId="0" applyAlignment="1">
      <alignment horizontal="right"/>
    </xf>
    <xf numFmtId="164" fontId="3" fillId="0" borderId="151" xfId="0" applyNumberFormat="1" applyFont="1" applyBorder="1" applyProtection="1">
      <protection locked="0"/>
    </xf>
    <xf numFmtId="42" fontId="1" fillId="0" borderId="85" xfId="2" applyNumberFormat="1" applyFont="1" applyFill="1" applyBorder="1" applyAlignment="1">
      <alignment horizontal="left"/>
    </xf>
    <xf numFmtId="0" fontId="6" fillId="0" borderId="0" xfId="0" applyFont="1" applyBorder="1" applyProtection="1"/>
    <xf numFmtId="0" fontId="2" fillId="0" borderId="85" xfId="0" applyFont="1" applyBorder="1" applyProtection="1"/>
    <xf numFmtId="0" fontId="2" fillId="0" borderId="0" xfId="0" applyFont="1" applyBorder="1" applyProtection="1"/>
    <xf numFmtId="164" fontId="2" fillId="0" borderId="85" xfId="2" applyNumberFormat="1" applyFont="1" applyBorder="1" applyProtection="1"/>
    <xf numFmtId="168" fontId="2" fillId="0" borderId="85" xfId="0" applyNumberFormat="1" applyFont="1" applyBorder="1" applyProtection="1"/>
    <xf numFmtId="164" fontId="3" fillId="0" borderId="85" xfId="2" applyNumberFormat="1" applyFont="1" applyBorder="1" applyProtection="1"/>
    <xf numFmtId="0" fontId="1" fillId="0" borderId="85" xfId="0" applyFont="1" applyBorder="1" applyProtection="1"/>
    <xf numFmtId="164" fontId="2" fillId="0" borderId="79" xfId="0" applyNumberFormat="1" applyFont="1" applyBorder="1" applyProtection="1"/>
    <xf numFmtId="0" fontId="2" fillId="0" borderId="104" xfId="0" applyFont="1" applyBorder="1" applyProtection="1"/>
    <xf numFmtId="0" fontId="2" fillId="0" borderId="0" xfId="0" applyFont="1" applyBorder="1" applyAlignment="1" applyProtection="1">
      <alignment wrapText="1"/>
    </xf>
    <xf numFmtId="171" fontId="1" fillId="0" borderId="85" xfId="4" applyNumberFormat="1" applyFont="1" applyBorder="1" applyAlignment="1" applyProtection="1">
      <alignment horizontal="right"/>
    </xf>
    <xf numFmtId="0" fontId="1" fillId="0" borderId="0" xfId="0" applyFont="1" applyBorder="1" applyProtection="1"/>
    <xf numFmtId="0" fontId="11" fillId="0" borderId="85" xfId="0" applyFont="1" applyBorder="1" applyProtection="1"/>
    <xf numFmtId="0" fontId="2" fillId="0" borderId="104" xfId="0" applyFont="1" applyBorder="1" applyAlignment="1" applyProtection="1"/>
    <xf numFmtId="0" fontId="11" fillId="0" borderId="79" xfId="0" applyFont="1" applyBorder="1" applyProtection="1"/>
    <xf numFmtId="42" fontId="11" fillId="0" borderId="79" xfId="0" applyNumberFormat="1" applyFont="1" applyBorder="1" applyProtection="1"/>
    <xf numFmtId="0" fontId="11" fillId="0" borderId="0" xfId="0" applyFont="1" applyFill="1" applyBorder="1" applyProtection="1"/>
    <xf numFmtId="9" fontId="2" fillId="0" borderId="0" xfId="4" applyNumberFormat="1" applyFont="1" applyBorder="1" applyProtection="1"/>
    <xf numFmtId="0" fontId="1" fillId="0" borderId="41" xfId="0" applyFont="1" applyBorder="1" applyProtection="1"/>
    <xf numFmtId="0" fontId="1" fillId="0" borderId="171" xfId="0" applyFont="1" applyBorder="1" applyProtection="1"/>
    <xf numFmtId="0" fontId="1" fillId="0" borderId="41" xfId="0" applyFont="1" applyFill="1" applyBorder="1" applyProtection="1"/>
    <xf numFmtId="9" fontId="1" fillId="0" borderId="41" xfId="0" applyNumberFormat="1" applyFont="1" applyBorder="1" applyProtection="1"/>
    <xf numFmtId="0" fontId="49" fillId="0" borderId="0" xfId="0" applyFont="1" applyBorder="1" applyProtection="1"/>
    <xf numFmtId="0" fontId="12" fillId="0" borderId="0" xfId="0" applyFont="1" applyBorder="1" applyProtection="1"/>
    <xf numFmtId="0" fontId="1" fillId="0" borderId="0" xfId="0" applyFont="1"/>
    <xf numFmtId="0" fontId="1" fillId="0" borderId="3" xfId="0" applyFont="1" applyFill="1" applyBorder="1"/>
    <xf numFmtId="0" fontId="53" fillId="0" borderId="85" xfId="0" applyFont="1" applyFill="1" applyBorder="1" applyAlignment="1">
      <alignment horizontal="center"/>
    </xf>
    <xf numFmtId="0" fontId="1" fillId="0" borderId="4" xfId="0" applyFont="1" applyFill="1" applyBorder="1"/>
    <xf numFmtId="42" fontId="1" fillId="0" borderId="177" xfId="2" applyNumberFormat="1" applyFont="1" applyFill="1" applyBorder="1" applyAlignment="1">
      <alignment horizontal="left"/>
    </xf>
    <xf numFmtId="42" fontId="20" fillId="0" borderId="0" xfId="2" applyNumberFormat="1" applyFont="1" applyFill="1" applyBorder="1" applyAlignment="1">
      <alignment horizontal="left"/>
    </xf>
    <xf numFmtId="42" fontId="48" fillId="0" borderId="85" xfId="2" applyNumberFormat="1" applyFont="1" applyFill="1" applyBorder="1" applyAlignment="1">
      <alignment horizontal="left"/>
    </xf>
    <xf numFmtId="42" fontId="2" fillId="7" borderId="0" xfId="2" applyNumberFormat="1" applyFont="1" applyFill="1" applyBorder="1" applyAlignment="1" applyProtection="1">
      <alignment horizontal="left"/>
      <protection locked="0"/>
    </xf>
    <xf numFmtId="42" fontId="2" fillId="7" borderId="50" xfId="2" applyNumberFormat="1" applyFont="1" applyFill="1" applyBorder="1" applyAlignment="1" applyProtection="1">
      <alignment horizontal="left"/>
      <protection locked="0"/>
    </xf>
    <xf numFmtId="42" fontId="2" fillId="7" borderId="80" xfId="2" applyNumberFormat="1" applyFont="1" applyFill="1" applyBorder="1" applyAlignment="1" applyProtection="1">
      <alignment horizontal="left"/>
      <protection locked="0"/>
    </xf>
    <xf numFmtId="42" fontId="2" fillId="0" borderId="85" xfId="2" applyNumberFormat="1" applyFont="1" applyFill="1" applyBorder="1" applyAlignment="1">
      <alignment horizontal="left"/>
    </xf>
    <xf numFmtId="0" fontId="2" fillId="12" borderId="0" xfId="0" applyFont="1" applyFill="1" applyBorder="1" applyAlignment="1" applyProtection="1">
      <alignment horizontal="center"/>
    </xf>
    <xf numFmtId="42" fontId="2" fillId="12" borderId="0" xfId="2" applyNumberFormat="1" applyFont="1" applyFill="1" applyBorder="1" applyAlignment="1" applyProtection="1">
      <alignment horizontal="left"/>
    </xf>
    <xf numFmtId="0" fontId="2" fillId="3" borderId="0" xfId="0" applyFont="1" applyFill="1" applyBorder="1" applyAlignment="1" applyProtection="1">
      <alignment horizontal="center"/>
    </xf>
    <xf numFmtId="0" fontId="2" fillId="0" borderId="85" xfId="0" applyFont="1" applyFill="1" applyBorder="1" applyAlignment="1" applyProtection="1">
      <alignment horizontal="center"/>
    </xf>
    <xf numFmtId="0" fontId="2" fillId="0" borderId="85" xfId="0" quotePrefix="1" applyFont="1" applyFill="1" applyBorder="1" applyAlignment="1" applyProtection="1">
      <alignment horizontal="center"/>
    </xf>
    <xf numFmtId="0" fontId="2" fillId="2" borderId="80" xfId="0" applyFont="1" applyFill="1" applyBorder="1" applyAlignment="1" applyProtection="1">
      <alignment horizontal="center"/>
      <protection locked="0"/>
    </xf>
    <xf numFmtId="0" fontId="2" fillId="2" borderId="186" xfId="0" applyFont="1" applyFill="1" applyBorder="1" applyAlignment="1" applyProtection="1">
      <alignment horizontal="center"/>
      <protection locked="0"/>
    </xf>
    <xf numFmtId="9" fontId="1" fillId="0" borderId="85" xfId="4" applyNumberFormat="1" applyFont="1" applyBorder="1" applyAlignment="1" applyProtection="1">
      <alignment horizontal="right"/>
    </xf>
    <xf numFmtId="0" fontId="2" fillId="0" borderId="85" xfId="0" applyFont="1" applyBorder="1" applyAlignment="1">
      <alignment wrapText="1"/>
    </xf>
    <xf numFmtId="0" fontId="2" fillId="0" borderId="148" xfId="0" applyFont="1" applyFill="1" applyBorder="1" applyAlignment="1" applyProtection="1">
      <alignment horizontal="left" indent="1"/>
    </xf>
    <xf numFmtId="0" fontId="2" fillId="0" borderId="188" xfId="0" applyFont="1" applyFill="1" applyBorder="1" applyAlignment="1" applyProtection="1">
      <alignment horizontal="left" indent="1"/>
    </xf>
    <xf numFmtId="0" fontId="2" fillId="7" borderId="183" xfId="0" applyFont="1" applyFill="1" applyBorder="1"/>
    <xf numFmtId="42" fontId="20" fillId="7" borderId="183" xfId="0" applyNumberFormat="1" applyFont="1" applyFill="1" applyBorder="1"/>
    <xf numFmtId="0" fontId="50" fillId="0" borderId="0" xfId="0" applyFont="1" applyBorder="1" applyAlignment="1">
      <alignment horizontal="center"/>
    </xf>
    <xf numFmtId="41" fontId="5" fillId="0" borderId="0" xfId="0" applyNumberFormat="1" applyFont="1" applyFill="1" applyBorder="1"/>
    <xf numFmtId="0" fontId="2" fillId="0" borderId="177" xfId="0" applyFont="1" applyBorder="1" applyAlignment="1" applyProtection="1">
      <alignment horizontal="center"/>
    </xf>
    <xf numFmtId="0" fontId="2" fillId="0" borderId="0" xfId="0" applyFont="1" applyBorder="1" applyAlignment="1" applyProtection="1">
      <alignment horizontal="right"/>
    </xf>
    <xf numFmtId="41" fontId="5" fillId="0" borderId="172" xfId="0" applyNumberFormat="1" applyFont="1" applyFill="1" applyBorder="1"/>
    <xf numFmtId="41" fontId="5" fillId="0" borderId="171" xfId="0" applyNumberFormat="1" applyFont="1" applyFill="1" applyBorder="1"/>
    <xf numFmtId="41" fontId="2" fillId="0" borderId="85" xfId="0" applyNumberFormat="1" applyFont="1" applyBorder="1" applyProtection="1"/>
    <xf numFmtId="0" fontId="45" fillId="11" borderId="84" xfId="51" applyFont="1" applyFill="1" applyBorder="1" applyAlignment="1">
      <alignment horizontal="center" vertical="top"/>
    </xf>
    <xf numFmtId="0" fontId="0" fillId="0" borderId="0" xfId="0" applyAlignment="1">
      <alignment vertical="top"/>
    </xf>
    <xf numFmtId="0" fontId="45" fillId="0" borderId="189" xfId="51" applyFont="1" applyBorder="1"/>
    <xf numFmtId="176" fontId="45" fillId="0" borderId="189" xfId="51" applyNumberFormat="1" applyFont="1" applyBorder="1" applyAlignment="1">
      <alignment horizontal="right"/>
    </xf>
    <xf numFmtId="0" fontId="2" fillId="0" borderId="6" xfId="0" applyFont="1" applyBorder="1"/>
    <xf numFmtId="0" fontId="2" fillId="0" borderId="85" xfId="7" applyFont="1" applyBorder="1" applyAlignment="1">
      <alignment horizontal="right" wrapText="1"/>
    </xf>
    <xf numFmtId="0" fontId="2" fillId="0" borderId="85" xfId="7" applyFont="1" applyBorder="1" applyAlignment="1">
      <alignment horizontal="center" vertical="center" wrapText="1"/>
    </xf>
    <xf numFmtId="0" fontId="2" fillId="0" borderId="3" xfId="0" applyFont="1" applyFill="1" applyBorder="1"/>
    <xf numFmtId="0" fontId="2" fillId="0" borderId="0" xfId="0" applyFont="1" applyAlignment="1">
      <alignment vertical="center"/>
    </xf>
    <xf numFmtId="0" fontId="1" fillId="0" borderId="0" xfId="0" applyFont="1" applyBorder="1" applyAlignment="1">
      <alignment horizontal="left" vertical="top"/>
    </xf>
    <xf numFmtId="0" fontId="2" fillId="0" borderId="0" xfId="0" applyFont="1" applyBorder="1" applyAlignment="1">
      <alignment horizontal="left" indent="1"/>
    </xf>
    <xf numFmtId="0" fontId="2" fillId="0" borderId="0" xfId="0" applyFont="1" applyBorder="1" applyAlignment="1">
      <alignment horizontal="left" vertical="top" indent="4"/>
    </xf>
    <xf numFmtId="0" fontId="2" fillId="0" borderId="0" xfId="0" applyFont="1" applyAlignment="1">
      <alignment horizontal="left" indent="2"/>
    </xf>
    <xf numFmtId="0" fontId="2" fillId="0" borderId="3" xfId="0" applyFont="1" applyFill="1" applyBorder="1" applyAlignment="1">
      <alignment horizontal="left" indent="2"/>
    </xf>
    <xf numFmtId="0" fontId="2" fillId="0" borderId="4" xfId="0" applyFont="1" applyFill="1" applyBorder="1" applyAlignment="1">
      <alignment horizontal="left" indent="2"/>
    </xf>
    <xf numFmtId="0" fontId="2" fillId="0" borderId="0" xfId="0" applyFont="1" applyAlignment="1">
      <alignment horizontal="left" indent="1"/>
    </xf>
    <xf numFmtId="0" fontId="2" fillId="0" borderId="3" xfId="0" applyFont="1" applyFill="1" applyBorder="1" applyAlignment="1">
      <alignment horizontal="left" indent="1"/>
    </xf>
    <xf numFmtId="0" fontId="2" fillId="0" borderId="4" xfId="0" applyFont="1" applyFill="1" applyBorder="1" applyAlignment="1">
      <alignment horizontal="left" indent="1"/>
    </xf>
    <xf numFmtId="0" fontId="2" fillId="0" borderId="0" xfId="0" applyFont="1" applyAlignment="1">
      <alignment horizontal="left"/>
    </xf>
    <xf numFmtId="0" fontId="2" fillId="0" borderId="0" xfId="0" applyFont="1" applyAlignment="1">
      <alignment horizontal="left" indent="4"/>
    </xf>
    <xf numFmtId="0" fontId="2" fillId="0" borderId="5" xfId="0" applyFont="1" applyFill="1" applyBorder="1"/>
    <xf numFmtId="0" fontId="2" fillId="0" borderId="6" xfId="0" applyFont="1" applyFill="1" applyBorder="1"/>
    <xf numFmtId="167" fontId="2" fillId="0" borderId="0" xfId="0" applyNumberFormat="1" applyFont="1"/>
    <xf numFmtId="0" fontId="2" fillId="0" borderId="170" xfId="0" applyFont="1" applyBorder="1"/>
    <xf numFmtId="0" fontId="2" fillId="0" borderId="172" xfId="0" applyFont="1" applyBorder="1"/>
    <xf numFmtId="167" fontId="2" fillId="0" borderId="172" xfId="0" applyNumberFormat="1" applyFont="1" applyBorder="1"/>
    <xf numFmtId="0" fontId="2" fillId="0" borderId="171" xfId="0" applyFont="1" applyBorder="1"/>
    <xf numFmtId="0" fontId="2" fillId="0" borderId="3" xfId="0" applyFont="1" applyFill="1" applyBorder="1" applyAlignment="1"/>
    <xf numFmtId="0" fontId="6" fillId="0" borderId="0" xfId="0" applyFont="1"/>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3" xfId="3" applyFont="1" applyBorder="1" applyAlignment="1"/>
    <xf numFmtId="0" fontId="2" fillId="0" borderId="0" xfId="3" applyFont="1" applyBorder="1" applyAlignment="1"/>
    <xf numFmtId="167" fontId="2" fillId="0" borderId="0" xfId="3" applyNumberFormat="1" applyFont="1" applyBorder="1" applyAlignment="1"/>
    <xf numFmtId="0" fontId="2" fillId="0" borderId="196" xfId="0" pivotButton="1" applyFont="1" applyBorder="1"/>
    <xf numFmtId="0" fontId="2" fillId="0" borderId="199" xfId="0" applyFont="1" applyBorder="1"/>
    <xf numFmtId="167" fontId="1" fillId="0" borderId="174" xfId="1" quotePrefix="1" applyNumberFormat="1" applyFont="1" applyFill="1" applyBorder="1" applyAlignment="1">
      <alignment horizontal="left" vertical="center"/>
    </xf>
    <xf numFmtId="0" fontId="2" fillId="0" borderId="198" xfId="0" applyFont="1" applyBorder="1"/>
    <xf numFmtId="167" fontId="2" fillId="0" borderId="0" xfId="0" applyNumberFormat="1" applyFont="1" applyBorder="1" applyAlignment="1"/>
    <xf numFmtId="0" fontId="2" fillId="0" borderId="201" xfId="0" pivotButton="1" applyFont="1" applyBorder="1"/>
    <xf numFmtId="0" fontId="2" fillId="0" borderId="200" xfId="0" pivotButton="1" applyFont="1" applyBorder="1"/>
    <xf numFmtId="0" fontId="2" fillId="0" borderId="197" xfId="0" applyFont="1" applyBorder="1"/>
    <xf numFmtId="0" fontId="2" fillId="0" borderId="190" xfId="0" applyFont="1" applyBorder="1"/>
    <xf numFmtId="167" fontId="2" fillId="0" borderId="191" xfId="0" applyNumberFormat="1" applyFont="1" applyBorder="1"/>
    <xf numFmtId="0" fontId="2" fillId="0" borderId="138" xfId="0" applyFont="1" applyBorder="1"/>
    <xf numFmtId="0" fontId="2" fillId="0" borderId="192" xfId="0" applyFont="1" applyBorder="1"/>
    <xf numFmtId="167" fontId="2" fillId="0" borderId="193" xfId="0" applyNumberFormat="1" applyFont="1" applyBorder="1"/>
    <xf numFmtId="0" fontId="2" fillId="0" borderId="194" xfId="0" applyFont="1" applyBorder="1"/>
    <xf numFmtId="0" fontId="2" fillId="0" borderId="139" xfId="0" applyFont="1" applyBorder="1"/>
    <xf numFmtId="167" fontId="2" fillId="0" borderId="195" xfId="0" applyNumberFormat="1" applyFont="1" applyBorder="1"/>
    <xf numFmtId="0" fontId="2" fillId="0" borderId="5" xfId="0" applyFont="1" applyBorder="1" applyAlignment="1"/>
    <xf numFmtId="0" fontId="2" fillId="0" borderId="3" xfId="0" applyFont="1" applyBorder="1"/>
    <xf numFmtId="0" fontId="2" fillId="0" borderId="4" xfId="0" applyFont="1" applyBorder="1"/>
    <xf numFmtId="0" fontId="1" fillId="0" borderId="0" xfId="0" applyFont="1" applyBorder="1" applyAlignment="1">
      <alignment horizontal="center"/>
    </xf>
    <xf numFmtId="0" fontId="1" fillId="0" borderId="0" xfId="0" applyFont="1" applyBorder="1" applyAlignment="1" applyProtection="1">
      <alignment horizontal="left" indent="1"/>
      <protection locked="0"/>
    </xf>
    <xf numFmtId="0" fontId="2" fillId="0" borderId="3" xfId="0" applyFont="1" applyFill="1" applyBorder="1" applyAlignment="1">
      <alignment horizontal="center" wrapText="1"/>
    </xf>
    <xf numFmtId="0" fontId="1" fillId="0" borderId="18" xfId="0" applyFont="1" applyFill="1" applyBorder="1" applyAlignment="1">
      <alignment horizontal="center" textRotation="90" wrapText="1"/>
    </xf>
    <xf numFmtId="0" fontId="1" fillId="0" borderId="52" xfId="0" applyFont="1" applyFill="1" applyBorder="1" applyAlignment="1">
      <alignment horizontal="center" textRotation="90" wrapText="1"/>
    </xf>
    <xf numFmtId="0" fontId="1" fillId="0" borderId="64" xfId="0" applyFont="1" applyFill="1" applyBorder="1" applyAlignment="1">
      <alignment horizontal="center" textRotation="90" wrapText="1"/>
    </xf>
    <xf numFmtId="0" fontId="1" fillId="0" borderId="17" xfId="0" applyFont="1" applyFill="1" applyBorder="1" applyAlignment="1">
      <alignment horizontal="center" textRotation="90" wrapText="1"/>
    </xf>
    <xf numFmtId="0" fontId="1" fillId="0" borderId="47" xfId="0" applyFont="1" applyFill="1" applyBorder="1" applyAlignment="1">
      <alignment horizontal="center" textRotation="90" wrapText="1"/>
    </xf>
    <xf numFmtId="0" fontId="1" fillId="0" borderId="16" xfId="0" applyFont="1" applyFill="1" applyBorder="1" applyAlignment="1">
      <alignment horizontal="center" textRotation="90" wrapText="1"/>
    </xf>
    <xf numFmtId="0" fontId="1" fillId="0" borderId="15" xfId="0" applyFont="1" applyFill="1" applyBorder="1" applyAlignment="1">
      <alignment horizontal="center" textRotation="90" wrapText="1"/>
    </xf>
    <xf numFmtId="0" fontId="2" fillId="0" borderId="4" xfId="0" applyFont="1" applyFill="1" applyBorder="1" applyAlignment="1">
      <alignment horizontal="center" wrapText="1"/>
    </xf>
    <xf numFmtId="0" fontId="2" fillId="0" borderId="0" xfId="0" applyFont="1" applyFill="1" applyAlignment="1">
      <alignment horizontal="center" wrapText="1"/>
    </xf>
    <xf numFmtId="0" fontId="2" fillId="0" borderId="12" xfId="0" applyFont="1" applyFill="1" applyBorder="1" applyAlignment="1">
      <alignment horizontal="center"/>
    </xf>
    <xf numFmtId="41" fontId="2" fillId="0" borderId="57" xfId="0" applyNumberFormat="1" applyFont="1" applyBorder="1" applyProtection="1">
      <protection locked="0"/>
    </xf>
    <xf numFmtId="41" fontId="2" fillId="0" borderId="19" xfId="0" applyNumberFormat="1" applyFont="1" applyBorder="1" applyProtection="1">
      <protection locked="0"/>
    </xf>
    <xf numFmtId="41" fontId="2" fillId="0" borderId="20" xfId="0" applyNumberFormat="1" applyFont="1" applyBorder="1" applyProtection="1">
      <protection locked="0"/>
    </xf>
    <xf numFmtId="41" fontId="2" fillId="0" borderId="21" xfId="0" applyNumberFormat="1" applyFont="1" applyBorder="1" applyProtection="1">
      <protection locked="0"/>
    </xf>
    <xf numFmtId="41" fontId="2" fillId="0" borderId="55" xfId="0" applyNumberFormat="1" applyFont="1" applyBorder="1" applyProtection="1">
      <protection locked="0"/>
    </xf>
    <xf numFmtId="41" fontId="2" fillId="0" borderId="53" xfId="0" applyNumberFormat="1" applyFont="1" applyBorder="1" applyProtection="1">
      <protection locked="0"/>
    </xf>
    <xf numFmtId="41" fontId="2" fillId="0" borderId="54" xfId="0" applyNumberFormat="1" applyFont="1" applyBorder="1" applyProtection="1">
      <protection locked="0"/>
    </xf>
    <xf numFmtId="41" fontId="2" fillId="0" borderId="56" xfId="0" applyNumberFormat="1" applyFont="1" applyBorder="1" applyProtection="1">
      <protection locked="0"/>
    </xf>
    <xf numFmtId="0" fontId="2" fillId="0" borderId="2" xfId="0" applyFont="1" applyFill="1" applyBorder="1" applyAlignment="1">
      <alignment horizontal="center"/>
    </xf>
    <xf numFmtId="41" fontId="2" fillId="0" borderId="86" xfId="0" applyNumberFormat="1" applyFont="1" applyBorder="1" applyProtection="1">
      <protection locked="0"/>
    </xf>
    <xf numFmtId="41" fontId="2" fillId="0" borderId="87" xfId="0" applyNumberFormat="1" applyFont="1" applyBorder="1" applyProtection="1">
      <protection locked="0"/>
    </xf>
    <xf numFmtId="41" fontId="2" fillId="0" borderId="58" xfId="0" applyNumberFormat="1" applyFont="1" applyBorder="1" applyProtection="1">
      <protection locked="0"/>
    </xf>
    <xf numFmtId="41" fontId="2" fillId="0" borderId="23" xfId="0" applyNumberFormat="1" applyFont="1" applyBorder="1" applyProtection="1">
      <protection locked="0"/>
    </xf>
    <xf numFmtId="41" fontId="2" fillId="0" borderId="24" xfId="0" applyNumberFormat="1" applyFont="1" applyBorder="1" applyProtection="1">
      <protection locked="0"/>
    </xf>
    <xf numFmtId="41" fontId="2" fillId="0" borderId="26" xfId="0" applyNumberFormat="1" applyFont="1" applyBorder="1" applyProtection="1">
      <protection locked="0"/>
    </xf>
    <xf numFmtId="41" fontId="2" fillId="0" borderId="65" xfId="0" applyNumberFormat="1" applyFont="1" applyBorder="1" applyProtection="1">
      <protection locked="0"/>
    </xf>
    <xf numFmtId="41" fontId="2" fillId="0" borderId="25" xfId="0" applyNumberFormat="1" applyFont="1" applyBorder="1" applyProtection="1">
      <protection locked="0"/>
    </xf>
    <xf numFmtId="0" fontId="2" fillId="0" borderId="13" xfId="0" applyFont="1" applyFill="1" applyBorder="1" applyAlignment="1">
      <alignment horizontal="center"/>
    </xf>
    <xf numFmtId="0" fontId="2" fillId="0" borderId="14" xfId="0" applyFont="1" applyFill="1" applyBorder="1" applyAlignment="1" applyProtection="1">
      <alignment horizontal="center"/>
    </xf>
    <xf numFmtId="41" fontId="2" fillId="0" borderId="59" xfId="0" applyNumberFormat="1" applyFont="1" applyBorder="1" applyProtection="1">
      <protection locked="0"/>
    </xf>
    <xf numFmtId="41" fontId="2" fillId="0" borderId="27" xfId="0" applyNumberFormat="1" applyFont="1" applyBorder="1" applyProtection="1">
      <protection locked="0"/>
    </xf>
    <xf numFmtId="41" fontId="2" fillId="0" borderId="28" xfId="0" applyNumberFormat="1" applyFont="1" applyBorder="1" applyProtection="1">
      <protection locked="0"/>
    </xf>
    <xf numFmtId="41" fontId="2" fillId="0" borderId="29" xfId="0" applyNumberFormat="1" applyFont="1" applyBorder="1" applyProtection="1">
      <protection locked="0"/>
    </xf>
    <xf numFmtId="41" fontId="2" fillId="0" borderId="30" xfId="0" applyNumberFormat="1" applyFont="1" applyBorder="1" applyProtection="1">
      <protection locked="0"/>
    </xf>
    <xf numFmtId="41" fontId="2" fillId="0" borderId="66" xfId="0" applyNumberFormat="1" applyFont="1" applyBorder="1" applyProtection="1">
      <protection locked="0"/>
    </xf>
    <xf numFmtId="41" fontId="2" fillId="0" borderId="22" xfId="0" applyNumberFormat="1" applyFont="1" applyBorder="1" applyProtection="1">
      <protection locked="0"/>
    </xf>
    <xf numFmtId="41" fontId="2" fillId="0" borderId="67" xfId="0" applyNumberFormat="1" applyFont="1" applyBorder="1" applyProtection="1">
      <protection locked="0"/>
    </xf>
    <xf numFmtId="0" fontId="2" fillId="0" borderId="1" xfId="0" applyFont="1" applyFill="1" applyBorder="1" applyAlignment="1">
      <alignment horizontal="center"/>
    </xf>
    <xf numFmtId="0" fontId="2" fillId="0" borderId="48" xfId="0" applyFont="1" applyFill="1" applyBorder="1" applyAlignment="1">
      <alignment horizontal="center"/>
    </xf>
    <xf numFmtId="41" fontId="2" fillId="0" borderId="60" xfId="0" applyNumberFormat="1" applyFont="1" applyBorder="1" applyProtection="1">
      <protection locked="0"/>
    </xf>
    <xf numFmtId="41" fontId="2" fillId="0" borderId="61" xfId="0" applyNumberFormat="1" applyFont="1" applyBorder="1" applyProtection="1">
      <protection locked="0"/>
    </xf>
    <xf numFmtId="41" fontId="2" fillId="0" borderId="62" xfId="0" applyNumberFormat="1" applyFont="1" applyBorder="1" applyProtection="1">
      <protection locked="0"/>
    </xf>
    <xf numFmtId="41" fontId="2" fillId="0" borderId="63" xfId="0" applyNumberFormat="1" applyFont="1" applyBorder="1" applyProtection="1">
      <protection locked="0"/>
    </xf>
    <xf numFmtId="41" fontId="2" fillId="0" borderId="68" xfId="0" applyNumberFormat="1" applyFont="1" applyBorder="1" applyProtection="1">
      <protection locked="0"/>
    </xf>
    <xf numFmtId="41" fontId="2" fillId="0" borderId="69" xfId="0" applyNumberFormat="1" applyFont="1" applyBorder="1" applyProtection="1">
      <protection locked="0"/>
    </xf>
    <xf numFmtId="0" fontId="1" fillId="0" borderId="0" xfId="0" applyFont="1" applyBorder="1"/>
    <xf numFmtId="0" fontId="1" fillId="0" borderId="0" xfId="0" applyFont="1" applyBorder="1" applyAlignment="1">
      <alignment horizontal="right"/>
    </xf>
    <xf numFmtId="41" fontId="2" fillId="0" borderId="0" xfId="0" applyNumberFormat="1" applyFont="1"/>
    <xf numFmtId="0" fontId="1" fillId="0" borderId="172" xfId="0" applyFont="1" applyBorder="1" applyAlignment="1">
      <alignment horizontal="right"/>
    </xf>
    <xf numFmtId="0" fontId="2" fillId="0" borderId="0" xfId="0" applyFont="1" applyBorder="1" applyAlignment="1">
      <alignment horizontal="right"/>
    </xf>
    <xf numFmtId="41" fontId="2" fillId="0" borderId="0" xfId="0" applyNumberFormat="1" applyFont="1" applyFill="1" applyBorder="1" applyProtection="1"/>
    <xf numFmtId="0" fontId="2" fillId="0" borderId="0" xfId="0" applyFont="1" applyProtection="1"/>
    <xf numFmtId="0" fontId="2" fillId="0" borderId="0" xfId="0" applyFont="1" applyFill="1" applyBorder="1" applyProtection="1"/>
    <xf numFmtId="41" fontId="2" fillId="0" borderId="151" xfId="0" applyNumberFormat="1" applyFont="1" applyBorder="1" applyProtection="1">
      <protection locked="0"/>
    </xf>
    <xf numFmtId="0" fontId="2" fillId="0" borderId="6" xfId="0" applyFont="1" applyBorder="1" applyAlignment="1">
      <alignment horizontal="right"/>
    </xf>
    <xf numFmtId="41" fontId="2" fillId="0" borderId="6" xfId="0" applyNumberFormat="1" applyFont="1" applyFill="1" applyBorder="1" applyProtection="1"/>
    <xf numFmtId="0" fontId="2" fillId="0" borderId="6" xfId="0" applyFont="1" applyBorder="1" applyProtection="1"/>
    <xf numFmtId="0" fontId="2" fillId="0" borderId="6" xfId="0" applyFont="1" applyBorder="1" applyAlignment="1" applyProtection="1">
      <alignment horizontal="right"/>
    </xf>
    <xf numFmtId="0" fontId="2" fillId="0" borderId="6" xfId="0" applyFont="1" applyFill="1" applyBorder="1" applyProtection="1"/>
    <xf numFmtId="41" fontId="2" fillId="0" borderId="7" xfId="0" applyNumberFormat="1" applyFont="1" applyFill="1" applyBorder="1" applyProtection="1"/>
    <xf numFmtId="0" fontId="2" fillId="0" borderId="0" xfId="0" applyFont="1" applyBorder="1" applyAlignment="1">
      <alignment wrapText="1"/>
    </xf>
    <xf numFmtId="0" fontId="2" fillId="0" borderId="64" xfId="0" applyFont="1" applyFill="1" applyBorder="1" applyAlignment="1">
      <alignment horizontal="center" textRotation="90" wrapText="1"/>
    </xf>
    <xf numFmtId="0" fontId="2" fillId="0" borderId="17" xfId="0" applyFont="1" applyFill="1" applyBorder="1" applyAlignment="1">
      <alignment horizontal="center" textRotation="90" wrapText="1"/>
    </xf>
    <xf numFmtId="0" fontId="2" fillId="0" borderId="47" xfId="0" applyFont="1" applyFill="1" applyBorder="1" applyAlignment="1">
      <alignment horizontal="center" textRotation="90" wrapText="1"/>
    </xf>
    <xf numFmtId="0" fontId="2" fillId="0" borderId="16" xfId="0" applyFont="1" applyFill="1" applyBorder="1" applyAlignment="1">
      <alignment horizontal="center" textRotation="90" wrapText="1"/>
    </xf>
    <xf numFmtId="0" fontId="2" fillId="0" borderId="15" xfId="0" applyFont="1" applyFill="1" applyBorder="1" applyAlignment="1">
      <alignment horizontal="center" textRotation="90" wrapText="1"/>
    </xf>
    <xf numFmtId="41" fontId="2" fillId="0" borderId="103" xfId="0" applyNumberFormat="1" applyFont="1" applyBorder="1" applyAlignment="1" applyProtection="1">
      <alignment horizontal="center" vertical="center"/>
      <protection locked="0"/>
    </xf>
    <xf numFmtId="41" fontId="2" fillId="0" borderId="71" xfId="0" applyNumberFormat="1" applyFont="1" applyBorder="1" applyAlignment="1" applyProtection="1">
      <alignment horizontal="center" vertical="center"/>
      <protection locked="0"/>
    </xf>
    <xf numFmtId="41" fontId="2" fillId="0" borderId="72" xfId="0" applyNumberFormat="1" applyFont="1" applyBorder="1" applyAlignment="1" applyProtection="1">
      <alignment horizontal="center" vertical="center"/>
      <protection locked="0"/>
    </xf>
    <xf numFmtId="41" fontId="2" fillId="0" borderId="73" xfId="0" applyNumberFormat="1" applyFont="1" applyBorder="1" applyAlignment="1" applyProtection="1">
      <alignment horizontal="center" vertical="center"/>
      <protection locked="0"/>
    </xf>
    <xf numFmtId="41" fontId="2" fillId="0" borderId="74" xfId="0" applyNumberFormat="1" applyFont="1" applyBorder="1" applyAlignment="1" applyProtection="1">
      <alignment horizontal="center" vertical="center"/>
      <protection locked="0"/>
    </xf>
    <xf numFmtId="0" fontId="2" fillId="0" borderId="93" xfId="0" applyNumberFormat="1" applyFont="1" applyFill="1" applyBorder="1" applyAlignment="1" applyProtection="1">
      <alignment horizontal="center" vertical="center" wrapText="1"/>
      <protection locked="0"/>
    </xf>
    <xf numFmtId="0" fontId="2" fillId="0" borderId="71" xfId="0" applyNumberFormat="1" applyFont="1" applyFill="1" applyBorder="1" applyAlignment="1" applyProtection="1">
      <alignment horizontal="center" vertical="center" wrapText="1"/>
      <protection locked="0"/>
    </xf>
    <xf numFmtId="0" fontId="2" fillId="0" borderId="72" xfId="0" applyNumberFormat="1" applyFont="1" applyFill="1" applyBorder="1" applyAlignment="1" applyProtection="1">
      <alignment horizontal="center" vertical="center" wrapText="1"/>
      <protection locked="0"/>
    </xf>
    <xf numFmtId="0" fontId="2" fillId="0" borderId="73" xfId="0" applyNumberFormat="1" applyFont="1" applyFill="1" applyBorder="1" applyAlignment="1" applyProtection="1">
      <alignment horizontal="center" vertical="center" wrapText="1"/>
      <protection locked="0"/>
    </xf>
    <xf numFmtId="0" fontId="2" fillId="0" borderId="74" xfId="0" applyNumberFormat="1" applyFont="1" applyFill="1" applyBorder="1" applyAlignment="1" applyProtection="1">
      <alignment horizontal="center" vertical="center" wrapText="1"/>
      <protection locked="0"/>
    </xf>
    <xf numFmtId="0" fontId="2" fillId="0" borderId="88" xfId="4" applyNumberFormat="1" applyFont="1" applyFill="1" applyBorder="1" applyAlignment="1" applyProtection="1">
      <alignment horizontal="center" vertical="center" wrapText="1"/>
      <protection locked="0"/>
    </xf>
    <xf numFmtId="0" fontId="2" fillId="0" borderId="89" xfId="4" applyNumberFormat="1" applyFont="1" applyFill="1" applyBorder="1" applyAlignment="1" applyProtection="1">
      <alignment horizontal="center" vertical="center" wrapText="1"/>
      <protection locked="0"/>
    </xf>
    <xf numFmtId="0" fontId="2" fillId="0" borderId="90" xfId="4" applyNumberFormat="1" applyFont="1" applyFill="1" applyBorder="1" applyAlignment="1" applyProtection="1">
      <alignment horizontal="center" vertical="center" wrapText="1"/>
      <protection locked="0"/>
    </xf>
    <xf numFmtId="0" fontId="2" fillId="0" borderId="91" xfId="4" applyNumberFormat="1" applyFont="1" applyFill="1" applyBorder="1" applyAlignment="1" applyProtection="1">
      <alignment horizontal="center" vertical="center" wrapText="1"/>
      <protection locked="0"/>
    </xf>
    <xf numFmtId="0" fontId="2" fillId="0" borderId="92" xfId="4" applyNumberFormat="1" applyFont="1" applyFill="1" applyBorder="1" applyAlignment="1" applyProtection="1">
      <alignment horizontal="center" vertical="center" wrapText="1"/>
      <protection locked="0"/>
    </xf>
    <xf numFmtId="0" fontId="14" fillId="0" borderId="0" xfId="0" applyFont="1" applyBorder="1" applyAlignment="1" applyProtection="1">
      <alignment horizontal="left" vertical="top" wrapText="1"/>
      <protection locked="0"/>
    </xf>
    <xf numFmtId="0" fontId="2" fillId="0" borderId="5" xfId="0" applyFont="1" applyBorder="1"/>
    <xf numFmtId="0" fontId="2" fillId="0" borderId="7" xfId="0" applyFont="1" applyBorder="1"/>
    <xf numFmtId="0" fontId="2" fillId="0" borderId="0" xfId="0" applyFont="1" applyBorder="1" applyAlignment="1" applyProtection="1">
      <alignment horizontal="center" vertical="center"/>
    </xf>
    <xf numFmtId="0" fontId="6" fillId="0" borderId="0" xfId="0" applyFont="1" applyBorder="1" applyAlignment="1" applyProtection="1">
      <alignment horizontal="right"/>
    </xf>
    <xf numFmtId="0" fontId="2" fillId="0" borderId="0" xfId="0" applyFont="1" applyBorder="1" applyAlignment="1" applyProtection="1">
      <alignment horizontal="left"/>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wrapText="1"/>
    </xf>
    <xf numFmtId="0" fontId="10" fillId="0" borderId="41" xfId="0" applyFont="1" applyFill="1" applyBorder="1" applyAlignment="1" applyProtection="1">
      <alignment horizontal="center" wrapText="1"/>
    </xf>
    <xf numFmtId="0" fontId="13" fillId="0" borderId="41" xfId="0" applyFont="1" applyFill="1" applyBorder="1" applyAlignment="1" applyProtection="1">
      <alignment horizontal="center" wrapText="1"/>
    </xf>
    <xf numFmtId="0" fontId="2" fillId="0" borderId="4" xfId="0" applyFont="1" applyFill="1" applyBorder="1" applyAlignment="1">
      <alignment wrapText="1"/>
    </xf>
    <xf numFmtId="0" fontId="2" fillId="0" borderId="0" xfId="0" applyFont="1" applyAlignment="1">
      <alignment wrapText="1"/>
    </xf>
    <xf numFmtId="37" fontId="1" fillId="0" borderId="0" xfId="0" applyNumberFormat="1" applyFont="1" applyFill="1" applyBorder="1" applyAlignment="1" applyProtection="1">
      <alignment horizontal="center"/>
    </xf>
    <xf numFmtId="41" fontId="2" fillId="0" borderId="36" xfId="0" applyNumberFormat="1" applyFont="1" applyFill="1" applyBorder="1" applyProtection="1"/>
    <xf numFmtId="41" fontId="2" fillId="0" borderId="31" xfId="0" applyNumberFormat="1" applyFont="1" applyFill="1" applyBorder="1" applyProtection="1"/>
    <xf numFmtId="41" fontId="2" fillId="0" borderId="42" xfId="0" applyNumberFormat="1" applyFont="1" applyBorder="1"/>
    <xf numFmtId="42" fontId="2" fillId="0" borderId="0" xfId="2" applyNumberFormat="1" applyFont="1" applyFill="1" applyBorder="1" applyProtection="1"/>
    <xf numFmtId="42" fontId="2" fillId="0" borderId="95" xfId="2" applyNumberFormat="1" applyFont="1" applyFill="1" applyBorder="1" applyProtection="1"/>
    <xf numFmtId="42" fontId="2" fillId="0" borderId="96" xfId="2" applyNumberFormat="1" applyFont="1" applyFill="1" applyBorder="1" applyProtection="1"/>
    <xf numFmtId="41" fontId="2" fillId="0" borderId="37" xfId="0" applyNumberFormat="1" applyFont="1" applyFill="1" applyBorder="1" applyProtection="1"/>
    <xf numFmtId="41" fontId="2" fillId="0" borderId="32" xfId="0" applyNumberFormat="1" applyFont="1" applyFill="1" applyBorder="1" applyProtection="1"/>
    <xf numFmtId="41" fontId="2" fillId="0" borderId="43" xfId="0" applyNumberFormat="1" applyFont="1" applyBorder="1"/>
    <xf numFmtId="37" fontId="1" fillId="0" borderId="9" xfId="0" applyNumberFormat="1" applyFont="1" applyFill="1" applyBorder="1" applyAlignment="1" applyProtection="1">
      <alignment horizontal="center"/>
    </xf>
    <xf numFmtId="41" fontId="2" fillId="0" borderId="38" xfId="0" applyNumberFormat="1" applyFont="1" applyFill="1" applyBorder="1" applyProtection="1"/>
    <xf numFmtId="41" fontId="2" fillId="0" borderId="35" xfId="0" applyNumberFormat="1" applyFont="1" applyFill="1" applyBorder="1" applyProtection="1"/>
    <xf numFmtId="41" fontId="2" fillId="0" borderId="44" xfId="0" applyNumberFormat="1" applyFont="1" applyBorder="1"/>
    <xf numFmtId="42" fontId="2" fillId="0" borderId="97" xfId="2" applyNumberFormat="1" applyFont="1" applyFill="1" applyBorder="1" applyProtection="1"/>
    <xf numFmtId="42" fontId="2" fillId="0" borderId="98" xfId="2" applyNumberFormat="1" applyFont="1" applyFill="1" applyBorder="1" applyProtection="1"/>
    <xf numFmtId="42" fontId="2" fillId="0" borderId="99" xfId="2" applyNumberFormat="1" applyFont="1" applyFill="1" applyBorder="1" applyProtection="1"/>
    <xf numFmtId="42" fontId="2" fillId="0" borderId="45" xfId="2" applyNumberFormat="1" applyFont="1" applyFill="1" applyBorder="1" applyProtection="1"/>
    <xf numFmtId="41" fontId="2" fillId="0" borderId="39" xfId="0" applyNumberFormat="1" applyFont="1" applyFill="1" applyBorder="1" applyProtection="1"/>
    <xf numFmtId="41" fontId="2" fillId="0" borderId="34" xfId="0" applyNumberFormat="1" applyFont="1" applyFill="1" applyBorder="1" applyProtection="1"/>
    <xf numFmtId="41" fontId="2" fillId="0" borderId="45" xfId="0" applyNumberFormat="1" applyFont="1" applyBorder="1"/>
    <xf numFmtId="37" fontId="1" fillId="0" borderId="5" xfId="0" applyNumberFormat="1" applyFont="1" applyFill="1" applyBorder="1" applyAlignment="1" applyProtection="1">
      <alignment horizontal="center"/>
    </xf>
    <xf numFmtId="41" fontId="3" fillId="0" borderId="40" xfId="0" applyNumberFormat="1" applyFont="1" applyFill="1" applyBorder="1" applyProtection="1"/>
    <xf numFmtId="41" fontId="3" fillId="0" borderId="33" xfId="0" applyNumberFormat="1" applyFont="1" applyFill="1" applyBorder="1" applyProtection="1"/>
    <xf numFmtId="42" fontId="2" fillId="0" borderId="100" xfId="2" applyNumberFormat="1" applyFont="1" applyFill="1" applyBorder="1" applyProtection="1"/>
    <xf numFmtId="42" fontId="2" fillId="0" borderId="102" xfId="2" applyNumberFormat="1" applyFont="1" applyFill="1" applyBorder="1" applyProtection="1"/>
    <xf numFmtId="37" fontId="2" fillId="0" borderId="0" xfId="0" applyNumberFormat="1" applyFont="1" applyFill="1" applyBorder="1" applyProtection="1"/>
    <xf numFmtId="164" fontId="2" fillId="0" borderId="0" xfId="2" applyNumberFormat="1" applyFont="1" applyFill="1" applyBorder="1" applyProtection="1"/>
    <xf numFmtId="0" fontId="2" fillId="0" borderId="0" xfId="0" quotePrefix="1" applyFont="1" applyFill="1" applyBorder="1" applyAlignment="1" applyProtection="1">
      <alignment horizontal="left"/>
    </xf>
    <xf numFmtId="42" fontId="2" fillId="0" borderId="168" xfId="2" applyNumberFormat="1" applyFont="1" applyFill="1" applyBorder="1" applyProtection="1">
      <protection locked="0"/>
    </xf>
    <xf numFmtId="166" fontId="1" fillId="0" borderId="11" xfId="0" applyNumberFormat="1" applyFont="1" applyFill="1" applyBorder="1" applyAlignment="1" applyProtection="1">
      <alignment horizontal="right" vertical="center"/>
    </xf>
    <xf numFmtId="42" fontId="3" fillId="0" borderId="8" xfId="2" applyNumberFormat="1" applyFont="1" applyFill="1" applyBorder="1" applyProtection="1">
      <protection locked="0"/>
    </xf>
    <xf numFmtId="0" fontId="2" fillId="0" borderId="75" xfId="0" applyFont="1" applyFill="1" applyBorder="1" applyAlignment="1">
      <alignment horizontal="left" vertical="center" indent="1"/>
    </xf>
    <xf numFmtId="41" fontId="2" fillId="0" borderId="0" xfId="0" applyNumberFormat="1" applyFont="1" applyBorder="1" applyAlignment="1">
      <alignment horizontal="right"/>
    </xf>
    <xf numFmtId="9" fontId="2" fillId="0" borderId="85" xfId="4" applyFont="1" applyBorder="1" applyAlignment="1">
      <alignment horizontal="center"/>
    </xf>
    <xf numFmtId="0" fontId="2" fillId="0" borderId="6" xfId="0" quotePrefix="1" applyFont="1" applyFill="1" applyBorder="1" applyAlignment="1" applyProtection="1">
      <alignment horizontal="left"/>
    </xf>
    <xf numFmtId="0" fontId="2" fillId="0" borderId="6" xfId="0" applyFont="1" applyFill="1" applyBorder="1" applyAlignment="1" applyProtection="1"/>
    <xf numFmtId="166" fontId="2" fillId="0" borderId="6" xfId="0" applyNumberFormat="1" applyFont="1" applyFill="1" applyBorder="1" applyAlignment="1" applyProtection="1"/>
    <xf numFmtId="164" fontId="2" fillId="0" borderId="6" xfId="2" applyNumberFormat="1" applyFont="1" applyFill="1" applyBorder="1" applyProtection="1"/>
    <xf numFmtId="0" fontId="2" fillId="0" borderId="0" xfId="0" applyFont="1" applyFill="1" applyBorder="1" applyAlignment="1" applyProtection="1"/>
    <xf numFmtId="164" fontId="2" fillId="0" borderId="0" xfId="2" applyNumberFormat="1" applyFont="1" applyFill="1" applyBorder="1" applyAlignment="1" applyProtection="1">
      <alignment horizontal="centerContinuous"/>
    </xf>
    <xf numFmtId="0" fontId="2" fillId="0" borderId="11" xfId="0" applyFont="1" applyFill="1" applyBorder="1" applyAlignment="1">
      <alignment horizontal="left" indent="1"/>
    </xf>
    <xf numFmtId="0" fontId="2" fillId="0" borderId="49" xfId="0" applyFont="1" applyBorder="1" applyAlignment="1">
      <alignment horizontal="left" indent="2"/>
    </xf>
    <xf numFmtId="0" fontId="2" fillId="0" borderId="0" xfId="0" applyFont="1" applyFill="1" applyBorder="1" applyAlignment="1" applyProtection="1">
      <alignment horizontal="center" wrapText="1"/>
    </xf>
    <xf numFmtId="0" fontId="2" fillId="0" borderId="11" xfId="0" applyFont="1" applyFill="1" applyBorder="1" applyAlignment="1" applyProtection="1">
      <alignment horizontal="center" vertical="center"/>
    </xf>
    <xf numFmtId="42" fontId="2" fillId="0" borderId="82" xfId="2" applyNumberFormat="1" applyFont="1" applyFill="1" applyBorder="1" applyProtection="1">
      <protection locked="0"/>
    </xf>
    <xf numFmtId="3" fontId="2" fillId="0" borderId="3" xfId="0" applyNumberFormat="1" applyFont="1" applyFill="1" applyBorder="1" applyProtection="1"/>
    <xf numFmtId="0" fontId="2" fillId="0" borderId="4" xfId="0" applyFont="1" applyFill="1" applyBorder="1" applyProtection="1"/>
    <xf numFmtId="0" fontId="1" fillId="0" borderId="3" xfId="0" applyFont="1" applyBorder="1" applyAlignment="1">
      <alignment horizontal="right"/>
    </xf>
    <xf numFmtId="0" fontId="1" fillId="0" borderId="4" xfId="0" quotePrefix="1" applyFont="1" applyBorder="1" applyAlignment="1">
      <alignment horizontal="left"/>
    </xf>
    <xf numFmtId="0" fontId="2" fillId="0" borderId="0" xfId="0" applyFont="1" applyFill="1" applyBorder="1" applyAlignment="1" applyProtection="1">
      <alignment vertical="center"/>
    </xf>
    <xf numFmtId="42" fontId="2" fillId="0" borderId="0" xfId="0" applyNumberFormat="1" applyFont="1" applyFill="1" applyBorder="1" applyProtection="1"/>
    <xf numFmtId="0" fontId="2" fillId="0" borderId="3" xfId="0" applyFont="1" applyBorder="1" applyAlignment="1">
      <alignment horizontal="right"/>
    </xf>
    <xf numFmtId="5" fontId="2" fillId="0" borderId="4" xfId="0" applyNumberFormat="1" applyFont="1" applyFill="1" applyBorder="1" applyAlignment="1" applyProtection="1">
      <alignment horizontal="left"/>
    </xf>
    <xf numFmtId="164" fontId="2" fillId="0" borderId="0" xfId="2" applyNumberFormat="1" applyFont="1" applyFill="1" applyBorder="1" applyAlignment="1" applyProtection="1">
      <alignment vertical="center"/>
    </xf>
    <xf numFmtId="0" fontId="2" fillId="0" borderId="0" xfId="0" applyFont="1" applyFill="1" applyBorder="1" applyAlignment="1" applyProtection="1">
      <alignment horizontal="centerContinuous"/>
    </xf>
    <xf numFmtId="42" fontId="2" fillId="0" borderId="0" xfId="2" applyNumberFormat="1" applyFont="1" applyFill="1" applyBorder="1" applyAlignment="1" applyProtection="1"/>
    <xf numFmtId="9" fontId="2" fillId="0" borderId="50" xfId="4" applyFont="1" applyFill="1" applyBorder="1" applyAlignment="1" applyProtection="1"/>
    <xf numFmtId="164" fontId="2" fillId="0" borderId="0" xfId="0" quotePrefix="1" applyNumberFormat="1" applyFont="1" applyFill="1" applyBorder="1" applyAlignment="1" applyProtection="1">
      <alignment horizontal="left"/>
    </xf>
    <xf numFmtId="164" fontId="2" fillId="0" borderId="0" xfId="0" applyNumberFormat="1" applyFont="1" applyFill="1" applyBorder="1" applyProtection="1"/>
    <xf numFmtId="0" fontId="2" fillId="0" borderId="70" xfId="0" applyFont="1" applyBorder="1" applyAlignment="1">
      <alignment vertical="center"/>
    </xf>
    <xf numFmtId="42" fontId="2" fillId="0" borderId="169" xfId="2" applyNumberFormat="1" applyFont="1" applyFill="1" applyBorder="1" applyAlignment="1" applyProtection="1">
      <protection locked="0"/>
    </xf>
    <xf numFmtId="0" fontId="2" fillId="0" borderId="0" xfId="0" applyFont="1" applyFill="1" applyBorder="1" applyAlignment="1" applyProtection="1">
      <alignment horizontal="left" vertical="center" inden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41" fontId="3" fillId="0" borderId="0" xfId="2" applyNumberFormat="1" applyFont="1" applyFill="1" applyBorder="1" applyAlignment="1" applyProtection="1"/>
    <xf numFmtId="0" fontId="1" fillId="0" borderId="0" xfId="0" applyFont="1" applyFill="1" applyBorder="1" applyAlignment="1" applyProtection="1">
      <alignment horizontal="right"/>
    </xf>
    <xf numFmtId="0" fontId="2" fillId="0" borderId="6" xfId="0" applyFont="1" applyFill="1" applyBorder="1" applyAlignment="1" applyProtection="1">
      <alignment vertical="center"/>
    </xf>
    <xf numFmtId="0" fontId="2" fillId="0" borderId="6" xfId="0" applyFont="1" applyFill="1" applyBorder="1" applyAlignment="1">
      <alignment vertical="center"/>
    </xf>
    <xf numFmtId="0" fontId="2" fillId="0" borderId="6" xfId="0" applyFont="1" applyFill="1" applyBorder="1" applyAlignment="1">
      <alignment horizontal="left" vertical="center" indent="2"/>
    </xf>
    <xf numFmtId="0" fontId="1" fillId="0" borderId="0" xfId="0" applyFont="1" applyFill="1" applyBorder="1" applyAlignment="1" applyProtection="1">
      <alignment horizontal="right"/>
      <protection locked="0"/>
    </xf>
    <xf numFmtId="0" fontId="2" fillId="0" borderId="0" xfId="0" applyFont="1" applyFill="1" applyBorder="1" applyAlignment="1" applyProtection="1">
      <alignment horizontal="center"/>
      <protection locked="0"/>
    </xf>
    <xf numFmtId="0" fontId="1" fillId="0" borderId="0" xfId="0" quotePrefix="1" applyFont="1" applyBorder="1" applyAlignment="1">
      <alignment horizontal="left"/>
    </xf>
    <xf numFmtId="0" fontId="2" fillId="0" borderId="175" xfId="0" applyFont="1" applyFill="1" applyBorder="1" applyAlignment="1" applyProtection="1">
      <alignment horizontal="left" indent="1"/>
      <protection locked="0"/>
    </xf>
    <xf numFmtId="0" fontId="47" fillId="7" borderId="105" xfId="0" quotePrefix="1" applyFont="1" applyFill="1" applyBorder="1" applyAlignment="1">
      <alignment horizontal="center"/>
    </xf>
    <xf numFmtId="44" fontId="48" fillId="0" borderId="85" xfId="2" applyNumberFormat="1" applyFont="1" applyFill="1" applyBorder="1" applyAlignment="1">
      <alignment horizontal="left"/>
    </xf>
    <xf numFmtId="0" fontId="2" fillId="0" borderId="170" xfId="0" applyFont="1" applyFill="1" applyBorder="1"/>
    <xf numFmtId="41" fontId="2" fillId="0" borderId="172" xfId="2" applyNumberFormat="1" applyFont="1" applyFill="1" applyBorder="1" applyAlignment="1">
      <alignment horizontal="left"/>
    </xf>
    <xf numFmtId="164" fontId="2" fillId="0" borderId="172" xfId="2" applyNumberFormat="1" applyFont="1" applyFill="1" applyBorder="1" applyAlignment="1">
      <alignment horizontal="left"/>
    </xf>
    <xf numFmtId="0" fontId="2" fillId="0" borderId="171" xfId="0" applyFont="1" applyFill="1" applyBorder="1"/>
    <xf numFmtId="0" fontId="2" fillId="0" borderId="146" xfId="0" applyFont="1" applyFill="1" applyBorder="1" applyAlignment="1" applyProtection="1">
      <alignment horizontal="left" indent="1"/>
      <protection locked="0"/>
    </xf>
    <xf numFmtId="0" fontId="2" fillId="0" borderId="137" xfId="0" applyFont="1" applyFill="1" applyBorder="1" applyAlignment="1" applyProtection="1">
      <alignment horizontal="left" indent="1"/>
      <protection locked="0"/>
    </xf>
    <xf numFmtId="0" fontId="2" fillId="0" borderId="187" xfId="0" applyFont="1" applyFill="1" applyBorder="1" applyAlignment="1" applyProtection="1">
      <alignment horizontal="left" indent="1"/>
      <protection locked="0"/>
    </xf>
    <xf numFmtId="44" fontId="2" fillId="0" borderId="0" xfId="0" applyNumberFormat="1" applyFont="1"/>
    <xf numFmtId="0" fontId="2" fillId="0" borderId="182" xfId="0" applyFont="1" applyFill="1" applyBorder="1" applyAlignment="1">
      <alignment horizontal="center"/>
    </xf>
    <xf numFmtId="42" fontId="1" fillId="0" borderId="182" xfId="2" applyNumberFormat="1" applyFont="1" applyFill="1" applyBorder="1" applyAlignment="1">
      <alignment horizontal="left"/>
    </xf>
    <xf numFmtId="0" fontId="12" fillId="0" borderId="85" xfId="0" applyFont="1" applyFill="1" applyBorder="1" applyAlignment="1">
      <alignment horizontal="center"/>
    </xf>
    <xf numFmtId="0" fontId="1" fillId="0" borderId="0" xfId="0" applyFont="1" applyAlignment="1">
      <alignment horizontal="right"/>
    </xf>
    <xf numFmtId="164" fontId="2" fillId="0" borderId="0" xfId="2" applyNumberFormat="1" applyFont="1" applyAlignment="1" applyProtection="1">
      <alignment horizontal="left"/>
      <protection hidden="1"/>
    </xf>
    <xf numFmtId="0" fontId="17" fillId="7" borderId="85" xfId="0" applyFont="1" applyFill="1" applyBorder="1" applyProtection="1"/>
    <xf numFmtId="0" fontId="2" fillId="0" borderId="4" xfId="0" applyFont="1" applyBorder="1" applyProtection="1"/>
    <xf numFmtId="9" fontId="2" fillId="0" borderId="0" xfId="0" applyNumberFormat="1" applyFont="1" applyBorder="1" applyProtection="1"/>
    <xf numFmtId="10" fontId="2" fillId="0" borderId="0" xfId="0" applyNumberFormat="1" applyFont="1" applyBorder="1" applyProtection="1"/>
    <xf numFmtId="42" fontId="2" fillId="0" borderId="85" xfId="0" applyNumberFormat="1" applyFont="1" applyBorder="1" applyProtection="1"/>
    <xf numFmtId="0" fontId="2" fillId="0" borderId="41" xfId="0" applyFont="1" applyBorder="1" applyProtection="1"/>
    <xf numFmtId="0" fontId="24" fillId="0" borderId="0" xfId="0" applyFont="1" applyBorder="1" applyAlignment="1">
      <alignment horizontal="center" wrapText="1"/>
    </xf>
    <xf numFmtId="0" fontId="24" fillId="0" borderId="4" xfId="0" applyFont="1" applyBorder="1" applyAlignment="1">
      <alignment horizontal="center" wrapText="1"/>
    </xf>
    <xf numFmtId="42" fontId="20" fillId="7" borderId="0" xfId="0" applyNumberFormat="1" applyFont="1" applyFill="1" applyBorder="1"/>
    <xf numFmtId="42" fontId="20" fillId="0" borderId="4" xfId="0" applyNumberFormat="1" applyFont="1" applyBorder="1"/>
    <xf numFmtId="42" fontId="20" fillId="7" borderId="0" xfId="1" applyNumberFormat="1" applyFont="1" applyFill="1" applyBorder="1"/>
    <xf numFmtId="42" fontId="20" fillId="0" borderId="51" xfId="0" applyNumberFormat="1" applyFont="1" applyBorder="1"/>
    <xf numFmtId="0" fontId="2" fillId="0" borderId="0" xfId="7" applyNumberFormat="1" applyFont="1" applyAlignment="1" applyProtection="1">
      <alignment vertical="center"/>
      <protection locked="0"/>
    </xf>
    <xf numFmtId="0" fontId="56" fillId="0" borderId="0" xfId="7" applyNumberFormat="1" applyFont="1" applyAlignment="1" applyProtection="1">
      <alignment vertical="center"/>
      <protection locked="0"/>
    </xf>
    <xf numFmtId="0" fontId="2" fillId="0" borderId="0" xfId="7" applyNumberFormat="1" applyFont="1" applyProtection="1"/>
    <xf numFmtId="0" fontId="2" fillId="0" borderId="170" xfId="0" applyFont="1" applyBorder="1" applyProtection="1"/>
    <xf numFmtId="0" fontId="2" fillId="0" borderId="172" xfId="7" applyNumberFormat="1" applyFont="1" applyBorder="1" applyProtection="1"/>
    <xf numFmtId="0" fontId="2" fillId="0" borderId="3" xfId="0" applyFont="1" applyBorder="1" applyProtection="1"/>
    <xf numFmtId="0" fontId="2" fillId="0" borderId="0" xfId="7" applyNumberFormat="1" applyFont="1" applyBorder="1" applyProtection="1"/>
    <xf numFmtId="0" fontId="2" fillId="0" borderId="3" xfId="7" applyNumberFormat="1" applyFont="1" applyBorder="1" applyProtection="1"/>
    <xf numFmtId="0" fontId="2" fillId="0" borderId="0" xfId="7" applyNumberFormat="1" applyFont="1" applyBorder="1" applyProtection="1">
      <protection locked="0"/>
    </xf>
    <xf numFmtId="0" fontId="2" fillId="0" borderId="3" xfId="7" applyNumberFormat="1" applyFont="1" applyFill="1" applyBorder="1" applyProtection="1">
      <protection locked="0"/>
    </xf>
    <xf numFmtId="0" fontId="2" fillId="7" borderId="0" xfId="7" applyNumberFormat="1" applyFont="1" applyFill="1" applyProtection="1">
      <protection locked="0"/>
    </xf>
    <xf numFmtId="0" fontId="24" fillId="0" borderId="0" xfId="7" applyFont="1" applyBorder="1" applyAlignment="1" applyProtection="1">
      <alignment horizontal="right"/>
    </xf>
    <xf numFmtId="164" fontId="2" fillId="0" borderId="0" xfId="0" applyNumberFormat="1" applyFont="1" applyFill="1" applyBorder="1" applyAlignment="1" applyProtection="1">
      <alignment wrapText="1"/>
    </xf>
    <xf numFmtId="0" fontId="58" fillId="7" borderId="85" xfId="0" applyFont="1" applyFill="1" applyBorder="1"/>
    <xf numFmtId="0" fontId="2" fillId="0" borderId="85" xfId="0" applyFont="1" applyBorder="1"/>
    <xf numFmtId="0" fontId="11" fillId="0" borderId="0" xfId="0" applyFont="1"/>
    <xf numFmtId="44" fontId="0" fillId="0" borderId="0" xfId="2" applyFont="1" applyBorder="1" applyProtection="1"/>
    <xf numFmtId="0" fontId="59" fillId="7" borderId="85" xfId="0" applyFont="1" applyFill="1" applyBorder="1"/>
    <xf numFmtId="0" fontId="0" fillId="7" borderId="85" xfId="0" applyFill="1" applyBorder="1"/>
    <xf numFmtId="44" fontId="0" fillId="0" borderId="85" xfId="2" applyFont="1" applyBorder="1" applyProtection="1"/>
    <xf numFmtId="0" fontId="0" fillId="0" borderId="85" xfId="2" applyNumberFormat="1" applyFont="1" applyBorder="1" applyProtection="1"/>
    <xf numFmtId="0" fontId="11" fillId="0" borderId="0" xfId="0" applyFont="1" applyBorder="1" applyProtection="1"/>
    <xf numFmtId="0" fontId="11" fillId="0" borderId="104" xfId="0" applyFont="1" applyBorder="1" applyProtection="1"/>
    <xf numFmtId="9" fontId="2" fillId="0" borderId="140" xfId="0" applyNumberFormat="1" applyFont="1" applyBorder="1" applyProtection="1"/>
    <xf numFmtId="9" fontId="2" fillId="0" borderId="104" xfId="0" applyNumberFormat="1" applyFont="1" applyBorder="1" applyProtection="1"/>
    <xf numFmtId="9" fontId="2" fillId="0" borderId="104" xfId="4" applyFont="1" applyBorder="1" applyProtection="1"/>
    <xf numFmtId="9" fontId="2" fillId="0" borderId="202" xfId="4" applyFont="1" applyBorder="1" applyProtection="1"/>
    <xf numFmtId="9" fontId="2" fillId="0" borderId="0" xfId="4" applyFont="1" applyBorder="1" applyProtection="1"/>
    <xf numFmtId="0" fontId="0" fillId="0" borderId="85" xfId="0" applyBorder="1"/>
    <xf numFmtId="177" fontId="0" fillId="0" borderId="85" xfId="0" applyNumberFormat="1" applyBorder="1"/>
    <xf numFmtId="9" fontId="0" fillId="0" borderId="85" xfId="4" applyFont="1" applyBorder="1" applyProtection="1"/>
    <xf numFmtId="0" fontId="4" fillId="0" borderId="85" xfId="2" applyNumberFormat="1" applyFont="1" applyBorder="1" applyProtection="1"/>
    <xf numFmtId="0" fontId="2" fillId="0" borderId="0" xfId="7" applyNumberFormat="1" applyFont="1" applyFill="1" applyBorder="1" applyProtection="1">
      <protection locked="0"/>
    </xf>
    <xf numFmtId="0" fontId="19" fillId="0" borderId="0" xfId="7" applyFont="1" applyBorder="1" applyAlignment="1" applyProtection="1">
      <alignment horizontal="center"/>
      <protection locked="0"/>
    </xf>
    <xf numFmtId="172" fontId="2" fillId="0" borderId="0" xfId="7" applyNumberFormat="1" applyBorder="1" applyProtection="1">
      <protection locked="0"/>
    </xf>
    <xf numFmtId="37" fontId="2" fillId="0" borderId="0" xfId="7" applyNumberFormat="1" applyBorder="1" applyProtection="1">
      <protection locked="0"/>
    </xf>
    <xf numFmtId="37" fontId="11" fillId="0" borderId="0" xfId="7" applyNumberFormat="1" applyFont="1" applyBorder="1" applyProtection="1">
      <protection locked="0"/>
    </xf>
    <xf numFmtId="9" fontId="2" fillId="0" borderId="6" xfId="4" applyFill="1" applyBorder="1" applyProtection="1">
      <protection locked="0"/>
    </xf>
    <xf numFmtId="0" fontId="2" fillId="0" borderId="0" xfId="0" applyFont="1" applyAlignment="1">
      <alignment wrapText="1"/>
    </xf>
    <xf numFmtId="0" fontId="2" fillId="0" borderId="0" xfId="0" applyFont="1" applyFill="1" applyBorder="1" applyAlignment="1">
      <alignment horizontal="left" wrapText="1" indent="1"/>
    </xf>
    <xf numFmtId="0" fontId="1" fillId="0" borderId="0" xfId="0" quotePrefix="1"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left" indent="1"/>
    </xf>
    <xf numFmtId="0" fontId="2" fillId="0" borderId="0" xfId="0" quotePrefix="1" applyFont="1" applyFill="1" applyBorder="1" applyAlignment="1">
      <alignment horizontal="left" wrapText="1" indent="5"/>
    </xf>
    <xf numFmtId="0" fontId="2" fillId="0" borderId="0" xfId="0" applyFont="1" applyFill="1" applyBorder="1" applyAlignment="1">
      <alignment horizontal="left" wrapText="1" indent="3"/>
    </xf>
    <xf numFmtId="0" fontId="2" fillId="0" borderId="0" xfId="0" applyFont="1" applyAlignment="1">
      <alignment horizontal="left" wrapText="1" indent="3"/>
    </xf>
    <xf numFmtId="0" fontId="1" fillId="0" borderId="0" xfId="0" applyFont="1" applyFill="1" applyBorder="1" applyAlignment="1">
      <alignment horizontal="left"/>
    </xf>
    <xf numFmtId="0" fontId="2" fillId="0" borderId="0" xfId="0" applyFont="1" applyAlignment="1"/>
    <xf numFmtId="0" fontId="2" fillId="0" borderId="0" xfId="0" applyFont="1" applyAlignment="1">
      <alignment horizontal="left" indent="1"/>
    </xf>
    <xf numFmtId="0" fontId="1" fillId="0" borderId="0" xfId="0" applyFont="1" applyFill="1" applyBorder="1" applyAlignment="1"/>
    <xf numFmtId="0" fontId="2" fillId="0" borderId="0" xfId="0" applyFont="1" applyAlignment="1">
      <alignment horizontal="left" wrapText="1" indent="5"/>
    </xf>
    <xf numFmtId="0" fontId="2" fillId="0" borderId="0" xfId="0" applyFont="1" applyAlignment="1">
      <alignment horizontal="left" wrapText="1" indent="1"/>
    </xf>
    <xf numFmtId="0" fontId="2" fillId="0" borderId="0" xfId="0" applyFont="1" applyAlignment="1">
      <alignment horizontal="left" vertical="top" indent="1"/>
    </xf>
    <xf numFmtId="0" fontId="14" fillId="0" borderId="0" xfId="0" applyFont="1" applyBorder="1" applyAlignment="1">
      <alignment horizontal="right" vertical="top" wrapText="1"/>
    </xf>
    <xf numFmtId="0" fontId="2" fillId="0" borderId="0" xfId="0" applyFont="1" applyBorder="1" applyAlignment="1">
      <alignment horizontal="left" vertical="top" wrapText="1"/>
    </xf>
    <xf numFmtId="0" fontId="2" fillId="0" borderId="0" xfId="0" applyFont="1" applyAlignment="1">
      <alignment vertical="center"/>
    </xf>
    <xf numFmtId="0" fontId="2" fillId="0" borderId="0" xfId="0" applyFont="1" applyFill="1" applyBorder="1" applyAlignment="1" applyProtection="1">
      <alignment horizontal="center"/>
    </xf>
    <xf numFmtId="0" fontId="2" fillId="0" borderId="11" xfId="0" quotePrefix="1" applyFont="1" applyFill="1" applyBorder="1" applyAlignment="1" applyProtection="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left" vertical="center" indent="1"/>
    </xf>
    <xf numFmtId="0" fontId="2" fillId="0" borderId="0" xfId="0" applyFont="1" applyFill="1" applyBorder="1" applyAlignment="1" applyProtection="1">
      <alignment horizontal="center" vertical="center"/>
    </xf>
    <xf numFmtId="0" fontId="1" fillId="0" borderId="0" xfId="0" quotePrefix="1" applyFont="1" applyFill="1" applyBorder="1" applyAlignment="1" applyProtection="1">
      <alignment horizontal="left" vertical="center" indent="1"/>
    </xf>
    <xf numFmtId="0" fontId="2" fillId="0" borderId="0" xfId="0" quotePrefix="1" applyFont="1" applyFill="1" applyBorder="1" applyAlignment="1" applyProtection="1">
      <alignment horizontal="left" vertical="center" indent="2"/>
    </xf>
    <xf numFmtId="0" fontId="2" fillId="0" borderId="0" xfId="0" applyFont="1" applyBorder="1" applyAlignment="1">
      <alignment vertical="center"/>
    </xf>
    <xf numFmtId="0" fontId="1" fillId="0" borderId="0" xfId="0" applyFont="1" applyFill="1" applyBorder="1" applyAlignment="1" applyProtection="1">
      <alignment horizontal="left" vertical="center"/>
    </xf>
    <xf numFmtId="164" fontId="2" fillId="0" borderId="4" xfId="2" quotePrefix="1" applyNumberFormat="1" applyFont="1" applyFill="1" applyBorder="1" applyAlignment="1" applyProtection="1">
      <alignment horizontal="center"/>
    </xf>
    <xf numFmtId="0" fontId="2" fillId="0" borderId="0" xfId="0" applyFont="1" applyBorder="1" applyAlignment="1">
      <alignment horizontal="left" wrapText="1"/>
    </xf>
    <xf numFmtId="0" fontId="6" fillId="0" borderId="0" xfId="0" applyFont="1" applyFill="1" applyBorder="1" applyAlignment="1" applyProtection="1">
      <alignment horizontal="center"/>
    </xf>
    <xf numFmtId="0" fontId="6" fillId="0" borderId="172" xfId="0" applyFont="1" applyBorder="1" applyAlignment="1">
      <alignment horizontal="center"/>
    </xf>
    <xf numFmtId="0" fontId="6" fillId="0" borderId="0" xfId="0" applyFont="1" applyBorder="1" applyAlignment="1">
      <alignment horizontal="center"/>
    </xf>
    <xf numFmtId="172" fontId="18" fillId="0" borderId="0" xfId="1" applyNumberFormat="1" applyFont="1" applyAlignment="1">
      <alignment horizontal="center"/>
    </xf>
    <xf numFmtId="0" fontId="2" fillId="0" borderId="172" xfId="0" applyFont="1" applyFill="1" applyBorder="1"/>
    <xf numFmtId="42" fontId="3" fillId="0" borderId="172" xfId="0" applyNumberFormat="1" applyFont="1" applyFill="1" applyBorder="1" applyProtection="1"/>
    <xf numFmtId="0" fontId="2" fillId="0" borderId="170" xfId="0" applyFont="1" applyFill="1" applyBorder="1" applyProtection="1"/>
    <xf numFmtId="0" fontId="2" fillId="0" borderId="171" xfId="0" applyFont="1" applyFill="1" applyBorder="1" applyProtection="1"/>
    <xf numFmtId="172" fontId="2" fillId="0" borderId="170" xfId="1" applyNumberFormat="1" applyFont="1" applyBorder="1"/>
    <xf numFmtId="38" fontId="2" fillId="0" borderId="172" xfId="17" applyFont="1" applyBorder="1"/>
    <xf numFmtId="172" fontId="2" fillId="0" borderId="172" xfId="1" applyNumberFormat="1" applyFont="1" applyBorder="1" applyAlignment="1">
      <alignment horizontal="center"/>
    </xf>
    <xf numFmtId="172" fontId="2" fillId="0" borderId="172" xfId="1" applyNumberFormat="1" applyFont="1" applyBorder="1"/>
    <xf numFmtId="172" fontId="2" fillId="0" borderId="172" xfId="1" applyNumberFormat="1" applyFont="1" applyFill="1" applyBorder="1"/>
    <xf numFmtId="172" fontId="2" fillId="0" borderId="171" xfId="1" applyNumberFormat="1" applyFont="1" applyBorder="1"/>
    <xf numFmtId="38" fontId="2" fillId="0" borderId="172" xfId="17" applyFont="1" applyFill="1" applyBorder="1"/>
    <xf numFmtId="38" fontId="2" fillId="0" borderId="171" xfId="17" applyFont="1" applyBorder="1"/>
    <xf numFmtId="0" fontId="1" fillId="0" borderId="0" xfId="0" applyFont="1" applyFill="1" applyBorder="1" applyAlignment="1">
      <alignment horizontal="left" wrapText="1"/>
    </xf>
    <xf numFmtId="0" fontId="2" fillId="0" borderId="0" xfId="0" applyFont="1" applyAlignment="1">
      <alignment wrapText="1"/>
    </xf>
    <xf numFmtId="0" fontId="2" fillId="0" borderId="0" xfId="0" applyFont="1" applyFill="1" applyBorder="1" applyAlignment="1">
      <alignment horizontal="left" wrapText="1" indent="1"/>
    </xf>
    <xf numFmtId="0" fontId="2" fillId="0" borderId="0" xfId="0" quotePrefix="1" applyFont="1" applyFill="1" applyBorder="1" applyAlignment="1">
      <alignment horizontal="left" indent="5"/>
    </xf>
    <xf numFmtId="0" fontId="2" fillId="0" borderId="0" xfId="0" applyFont="1" applyFill="1" applyBorder="1" applyAlignment="1">
      <alignment horizontal="left" indent="4"/>
    </xf>
    <xf numFmtId="0" fontId="1" fillId="0" borderId="0" xfId="0" quotePrefix="1"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left" indent="1"/>
    </xf>
    <xf numFmtId="0" fontId="2" fillId="0" borderId="0" xfId="0" quotePrefix="1" applyFont="1" applyFill="1" applyBorder="1" applyAlignment="1">
      <alignment horizontal="left" wrapText="1" indent="5"/>
    </xf>
    <xf numFmtId="0" fontId="2" fillId="0" borderId="0" xfId="0" applyFont="1" applyAlignment="1">
      <alignment horizontal="left" wrapText="1" indent="4"/>
    </xf>
    <xf numFmtId="0" fontId="2" fillId="0" borderId="0" xfId="0" applyFont="1" applyFill="1" applyBorder="1" applyAlignment="1">
      <alignment horizontal="left" wrapText="1" indent="3"/>
    </xf>
    <xf numFmtId="0" fontId="2" fillId="0" borderId="0" xfId="0" applyFont="1" applyAlignment="1">
      <alignment horizontal="left" indent="3"/>
    </xf>
    <xf numFmtId="0" fontId="2" fillId="0" borderId="0" xfId="0" applyFont="1" applyAlignment="1">
      <alignment horizontal="left" wrapText="1" indent="3"/>
    </xf>
    <xf numFmtId="0" fontId="1" fillId="0" borderId="0" xfId="0" applyFont="1" applyFill="1" applyBorder="1" applyAlignment="1">
      <alignment horizontal="left"/>
    </xf>
    <xf numFmtId="0" fontId="1" fillId="0" borderId="0" xfId="0" applyFont="1" applyAlignment="1">
      <alignment horizontal="left"/>
    </xf>
    <xf numFmtId="0" fontId="2" fillId="0" borderId="0" xfId="0" applyFont="1" applyAlignment="1"/>
    <xf numFmtId="0" fontId="2" fillId="0" borderId="0" xfId="0" applyFont="1" applyFill="1" applyBorder="1" applyAlignment="1">
      <alignment horizontal="left" indent="3"/>
    </xf>
    <xf numFmtId="0" fontId="2" fillId="0" borderId="0" xfId="0" applyFont="1" applyFill="1" applyAlignment="1">
      <alignment horizontal="left" indent="1"/>
    </xf>
    <xf numFmtId="0" fontId="2" fillId="0" borderId="0" xfId="0" applyFont="1" applyAlignment="1">
      <alignment horizontal="left" indent="1"/>
    </xf>
    <xf numFmtId="0" fontId="1" fillId="0" borderId="0" xfId="0" applyFont="1" applyFill="1" applyBorder="1" applyAlignment="1"/>
    <xf numFmtId="0" fontId="2" fillId="0" borderId="0" xfId="0" applyFont="1" applyAlignment="1">
      <alignment horizontal="left" wrapText="1" indent="2"/>
    </xf>
    <xf numFmtId="0" fontId="2" fillId="0" borderId="0" xfId="0" applyFont="1" applyFill="1" applyBorder="1" applyAlignment="1">
      <alignment horizontal="left" indent="2"/>
    </xf>
    <xf numFmtId="0" fontId="2" fillId="0" borderId="0" xfId="0" applyFont="1" applyAlignment="1">
      <alignment horizontal="left" wrapText="1" indent="5"/>
    </xf>
    <xf numFmtId="0" fontId="1" fillId="0" borderId="0" xfId="0" quotePrefix="1" applyFont="1" applyFill="1" applyBorder="1" applyAlignment="1">
      <alignment horizontal="left" wrapText="1"/>
    </xf>
    <xf numFmtId="0" fontId="1" fillId="0" borderId="0" xfId="0" applyFont="1" applyAlignment="1">
      <alignment horizontal="left" wrapText="1"/>
    </xf>
    <xf numFmtId="0" fontId="2" fillId="0" borderId="0" xfId="0" applyFont="1" applyAlignment="1">
      <alignment horizontal="left" wrapText="1" indent="1"/>
    </xf>
    <xf numFmtId="0" fontId="2" fillId="0" borderId="0" xfId="0" applyFont="1" applyAlignment="1">
      <alignment horizontal="left" wrapText="1"/>
    </xf>
    <xf numFmtId="0" fontId="2" fillId="0" borderId="0" xfId="0" applyFont="1" applyAlignment="1">
      <alignment horizontal="left" vertical="top" indent="1"/>
    </xf>
    <xf numFmtId="0" fontId="2" fillId="0" borderId="104" xfId="7" applyFont="1" applyBorder="1" applyAlignment="1">
      <alignment horizontal="center" wrapText="1"/>
    </xf>
    <xf numFmtId="0" fontId="2" fillId="0" borderId="105" xfId="7" applyFont="1" applyBorder="1" applyAlignment="1">
      <alignment horizontal="center" wrapText="1"/>
    </xf>
    <xf numFmtId="0" fontId="2" fillId="0" borderId="85" xfId="7" applyFont="1" applyBorder="1" applyAlignment="1">
      <alignment horizontal="center" wrapText="1"/>
    </xf>
    <xf numFmtId="0" fontId="1" fillId="0" borderId="78" xfId="0" applyFont="1" applyBorder="1" applyAlignment="1">
      <alignment horizontal="center" vertical="center" wrapText="1"/>
    </xf>
    <xf numFmtId="0" fontId="1" fillId="0" borderId="133" xfId="0" applyFont="1" applyBorder="1" applyAlignment="1">
      <alignment horizontal="center" vertical="center" wrapText="1"/>
    </xf>
    <xf numFmtId="0" fontId="1" fillId="0" borderId="132" xfId="0" applyFont="1" applyBorder="1" applyAlignment="1">
      <alignment horizontal="center" vertical="center" wrapText="1"/>
    </xf>
    <xf numFmtId="0" fontId="54" fillId="0" borderId="78" xfId="0" applyFont="1" applyBorder="1" applyAlignment="1">
      <alignment horizontal="center" vertical="center" wrapText="1"/>
    </xf>
    <xf numFmtId="0" fontId="54" fillId="0" borderId="133" xfId="0" applyFont="1" applyBorder="1" applyAlignment="1">
      <alignment horizontal="center" vertical="center" wrapText="1"/>
    </xf>
    <xf numFmtId="0" fontId="54" fillId="0" borderId="132" xfId="0" applyFont="1" applyBorder="1" applyAlignment="1">
      <alignment horizontal="center" vertical="center" wrapText="1"/>
    </xf>
    <xf numFmtId="0" fontId="6" fillId="0" borderId="0" xfId="0" quotePrefix="1" applyFont="1" applyFill="1" applyBorder="1" applyAlignment="1">
      <alignment horizontal="center" vertical="center"/>
    </xf>
    <xf numFmtId="0" fontId="10" fillId="0" borderId="0" xfId="0" applyFont="1" applyBorder="1" applyAlignment="1">
      <alignment wrapText="1"/>
    </xf>
    <xf numFmtId="0" fontId="2" fillId="0" borderId="0" xfId="0" applyFont="1" applyAlignment="1">
      <alignment vertical="top" wrapText="1"/>
    </xf>
    <xf numFmtId="0" fontId="1" fillId="0" borderId="0" xfId="0" applyFont="1" applyFill="1" applyBorder="1" applyAlignment="1">
      <alignment wrapText="1"/>
    </xf>
    <xf numFmtId="0" fontId="2" fillId="0" borderId="0" xfId="0" applyFont="1" applyFill="1" applyBorder="1" applyAlignment="1">
      <alignment wrapText="1"/>
    </xf>
    <xf numFmtId="0" fontId="13" fillId="0" borderId="78" xfId="0" applyFont="1" applyBorder="1" applyAlignment="1">
      <alignment vertical="top" wrapText="1"/>
    </xf>
    <xf numFmtId="0" fontId="13" fillId="0" borderId="133" xfId="0" applyFont="1" applyBorder="1" applyAlignment="1">
      <alignment vertical="top" wrapText="1"/>
    </xf>
    <xf numFmtId="0" fontId="13" fillId="0" borderId="132" xfId="0" applyFont="1" applyBorder="1" applyAlignment="1">
      <alignment vertical="top" wrapText="1"/>
    </xf>
    <xf numFmtId="0" fontId="13" fillId="0" borderId="0" xfId="0" applyFont="1" applyBorder="1" applyAlignment="1">
      <alignment horizontal="center" vertical="top" wrapText="1"/>
    </xf>
    <xf numFmtId="0" fontId="10" fillId="0" borderId="0" xfId="0" applyFont="1" applyBorder="1" applyAlignment="1">
      <alignment horizontal="left" vertical="top" wrapText="1"/>
    </xf>
    <xf numFmtId="0" fontId="17" fillId="0" borderId="0" xfId="0" applyFont="1" applyBorder="1" applyAlignment="1">
      <alignment horizontal="center" vertical="top" wrapText="1"/>
    </xf>
    <xf numFmtId="0" fontId="14" fillId="0" borderId="0" xfId="0" applyFont="1" applyBorder="1" applyAlignment="1">
      <alignment horizontal="right" vertical="top" wrapText="1"/>
    </xf>
    <xf numFmtId="0" fontId="1" fillId="0" borderId="0" xfId="0" applyFont="1" applyFill="1" applyBorder="1" applyAlignment="1">
      <alignment vertical="center" wrapText="1"/>
    </xf>
    <xf numFmtId="0" fontId="2" fillId="0" borderId="0" xfId="0" applyFont="1" applyBorder="1" applyAlignment="1">
      <alignment horizontal="left" vertical="top" wrapText="1"/>
    </xf>
    <xf numFmtId="0" fontId="13" fillId="0" borderId="170" xfId="0" applyFont="1" applyFill="1" applyBorder="1" applyAlignment="1">
      <alignment horizontal="left" vertical="center" wrapText="1" indent="1"/>
    </xf>
    <xf numFmtId="0" fontId="2" fillId="0" borderId="172" xfId="0" applyFont="1" applyBorder="1" applyAlignment="1">
      <alignment horizontal="left" vertical="center" wrapText="1" indent="1"/>
    </xf>
    <xf numFmtId="0" fontId="2" fillId="0" borderId="171"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17" fillId="0" borderId="170" xfId="0" applyFont="1" applyBorder="1" applyAlignment="1">
      <alignment horizontal="center" vertical="center" wrapText="1"/>
    </xf>
    <xf numFmtId="0" fontId="17" fillId="0" borderId="172" xfId="0" applyFont="1" applyBorder="1" applyAlignment="1">
      <alignment horizontal="center" vertical="center" wrapText="1"/>
    </xf>
    <xf numFmtId="0" fontId="17" fillId="0" borderId="17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49" fontId="1" fillId="0" borderId="124" xfId="0" applyNumberFormat="1" applyFont="1" applyBorder="1" applyAlignment="1" applyProtection="1">
      <alignment horizontal="left" vertical="center" indent="1"/>
      <protection locked="0"/>
    </xf>
    <xf numFmtId="49" fontId="1" fillId="0" borderId="125" xfId="0" applyNumberFormat="1" applyFont="1" applyBorder="1" applyAlignment="1" applyProtection="1">
      <alignment horizontal="left" vertical="center" indent="1"/>
      <protection locked="0"/>
    </xf>
    <xf numFmtId="49" fontId="1" fillId="0" borderId="126" xfId="0" applyNumberFormat="1" applyFont="1" applyBorder="1" applyAlignment="1" applyProtection="1">
      <alignment horizontal="left" vertical="center" indent="1"/>
      <protection locked="0"/>
    </xf>
    <xf numFmtId="0" fontId="1" fillId="0" borderId="121" xfId="0" applyFont="1" applyBorder="1" applyAlignment="1">
      <alignment horizontal="center"/>
    </xf>
    <xf numFmtId="0" fontId="1" fillId="0" borderId="122" xfId="0" applyFont="1" applyBorder="1" applyAlignment="1">
      <alignment horizontal="center"/>
    </xf>
    <xf numFmtId="0" fontId="1" fillId="0" borderId="123" xfId="0" applyFont="1" applyBorder="1" applyAlignment="1">
      <alignment horizontal="center"/>
    </xf>
    <xf numFmtId="0" fontId="6" fillId="0" borderId="0" xfId="0" applyFont="1" applyBorder="1" applyAlignment="1">
      <alignment horizontal="center" vertical="top"/>
    </xf>
    <xf numFmtId="0" fontId="1" fillId="0" borderId="0" xfId="0" applyFont="1" applyBorder="1" applyAlignment="1">
      <alignment vertical="center"/>
    </xf>
    <xf numFmtId="0" fontId="2" fillId="0" borderId="0" xfId="0" applyFont="1" applyAlignment="1">
      <alignment vertical="center"/>
    </xf>
    <xf numFmtId="0" fontId="1" fillId="0" borderId="106" xfId="0" applyFont="1" applyFill="1" applyBorder="1" applyAlignment="1">
      <alignment horizontal="center" vertical="center" textRotation="90"/>
    </xf>
    <xf numFmtId="0" fontId="1" fillId="0" borderId="96" xfId="0" applyFont="1" applyBorder="1" applyAlignment="1">
      <alignment horizontal="center" vertical="center" textRotation="90"/>
    </xf>
    <xf numFmtId="0" fontId="1" fillId="0" borderId="5" xfId="0" applyFont="1" applyBorder="1" applyAlignment="1">
      <alignment horizontal="center" vertical="center" textRotation="90"/>
    </xf>
    <xf numFmtId="0" fontId="2" fillId="0" borderId="170" xfId="0" applyFont="1" applyBorder="1" applyAlignment="1" applyProtection="1">
      <alignment horizontal="center" textRotation="90" wrapText="1"/>
    </xf>
    <xf numFmtId="0" fontId="2" fillId="0" borderId="5" xfId="0" applyFont="1" applyBorder="1" applyAlignment="1" applyProtection="1">
      <alignment horizontal="center" textRotation="90" wrapText="1"/>
    </xf>
    <xf numFmtId="0" fontId="1" fillId="0" borderId="120" xfId="0" applyFont="1" applyBorder="1" applyAlignment="1">
      <alignment vertical="center"/>
    </xf>
    <xf numFmtId="0" fontId="2" fillId="0" borderId="120" xfId="0" applyFont="1" applyBorder="1" applyAlignment="1">
      <alignment vertical="center"/>
    </xf>
    <xf numFmtId="0" fontId="2" fillId="0" borderId="120" xfId="0" applyFont="1" applyBorder="1" applyAlignment="1"/>
    <xf numFmtId="0" fontId="1" fillId="0" borderId="96" xfId="0" applyFont="1" applyFill="1" applyBorder="1" applyAlignment="1">
      <alignment horizontal="center" vertical="center" textRotation="90"/>
    </xf>
    <xf numFmtId="0" fontId="1" fillId="0" borderId="102" xfId="0" applyFont="1" applyBorder="1" applyAlignment="1">
      <alignment horizontal="center" vertical="center" textRotation="90"/>
    </xf>
    <xf numFmtId="0" fontId="1" fillId="0" borderId="106" xfId="0" applyFont="1" applyFill="1" applyBorder="1" applyAlignment="1">
      <alignment horizontal="center" vertical="center" textRotation="90" wrapText="1"/>
    </xf>
    <xf numFmtId="0" fontId="1" fillId="0" borderId="6" xfId="0" applyFont="1" applyBorder="1" applyAlignment="1">
      <alignment vertical="center"/>
    </xf>
    <xf numFmtId="0" fontId="2" fillId="0" borderId="6" xfId="0" applyFont="1" applyBorder="1" applyAlignment="1"/>
    <xf numFmtId="0" fontId="1" fillId="0" borderId="172"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3" fillId="0" borderId="41" xfId="0" applyFont="1" applyFill="1" applyBorder="1" applyAlignment="1">
      <alignment horizontal="center" wrapText="1"/>
    </xf>
    <xf numFmtId="0" fontId="14" fillId="0" borderId="41" xfId="0" applyFont="1" applyFill="1" applyBorder="1" applyAlignment="1">
      <alignment horizontal="center" wrapText="1"/>
    </xf>
    <xf numFmtId="0" fontId="14" fillId="0" borderId="113" xfId="0" applyFont="1" applyFill="1" applyBorder="1" applyAlignment="1">
      <alignment horizontal="center" wrapText="1"/>
    </xf>
    <xf numFmtId="0" fontId="2" fillId="0" borderId="115" xfId="0" applyFont="1" applyFill="1" applyBorder="1" applyAlignment="1">
      <alignment horizontal="center" wrapText="1"/>
    </xf>
    <xf numFmtId="0" fontId="2" fillId="0" borderId="119" xfId="0" applyFont="1" applyFill="1" applyBorder="1" applyAlignment="1">
      <alignment horizontal="center" wrapText="1"/>
    </xf>
    <xf numFmtId="0" fontId="1" fillId="0" borderId="107" xfId="0" applyFont="1" applyFill="1" applyBorder="1" applyAlignment="1">
      <alignment horizontal="center"/>
    </xf>
    <xf numFmtId="0" fontId="1" fillId="0" borderId="108" xfId="0" applyFont="1" applyFill="1" applyBorder="1" applyAlignment="1">
      <alignment horizontal="center"/>
    </xf>
    <xf numFmtId="0" fontId="1" fillId="0" borderId="109" xfId="0" applyFont="1" applyFill="1" applyBorder="1" applyAlignment="1">
      <alignment horizontal="center"/>
    </xf>
    <xf numFmtId="0" fontId="14" fillId="0" borderId="117" xfId="0" applyFont="1" applyBorder="1" applyAlignment="1" applyProtection="1">
      <alignment horizontal="left" vertical="top" wrapText="1"/>
      <protection locked="0"/>
    </xf>
    <xf numFmtId="0" fontId="14" fillId="0" borderId="111" xfId="0" applyFont="1" applyBorder="1" applyAlignment="1" applyProtection="1">
      <alignment horizontal="left" vertical="top" wrapText="1"/>
      <protection locked="0"/>
    </xf>
    <xf numFmtId="0" fontId="14" fillId="0" borderId="118" xfId="0" applyFont="1" applyBorder="1" applyAlignment="1" applyProtection="1">
      <alignment horizontal="left" vertical="top" wrapText="1"/>
      <protection locked="0"/>
    </xf>
    <xf numFmtId="0" fontId="14" fillId="0" borderId="114" xfId="0" applyFont="1" applyFill="1" applyBorder="1" applyAlignment="1">
      <alignment horizontal="center" wrapText="1"/>
    </xf>
    <xf numFmtId="0" fontId="14" fillId="0" borderId="115" xfId="0" applyFont="1" applyFill="1" applyBorder="1" applyAlignment="1">
      <alignment horizontal="center" wrapText="1"/>
    </xf>
    <xf numFmtId="0" fontId="14" fillId="0" borderId="110" xfId="0" applyFont="1" applyBorder="1" applyAlignment="1" applyProtection="1">
      <alignment horizontal="left" vertical="top" wrapText="1"/>
      <protection locked="0"/>
    </xf>
    <xf numFmtId="0" fontId="14" fillId="0" borderId="112" xfId="0" applyFont="1" applyBorder="1" applyAlignment="1" applyProtection="1">
      <alignment horizontal="left" vertical="top" wrapText="1"/>
      <protection locked="0"/>
    </xf>
    <xf numFmtId="0" fontId="2" fillId="0" borderId="41" xfId="0" applyFont="1" applyFill="1" applyBorder="1" applyAlignment="1">
      <alignment horizontal="center" wrapText="1"/>
    </xf>
    <xf numFmtId="0" fontId="2" fillId="0" borderId="113" xfId="0" applyFont="1" applyFill="1" applyBorder="1" applyAlignment="1">
      <alignment horizontal="center" wrapText="1"/>
    </xf>
    <xf numFmtId="0" fontId="2" fillId="0" borderId="114" xfId="0" applyFont="1" applyFill="1" applyBorder="1" applyAlignment="1">
      <alignment horizontal="center" wrapText="1"/>
    </xf>
    <xf numFmtId="0" fontId="2" fillId="0" borderId="116" xfId="0" applyFont="1" applyFill="1" applyBorder="1" applyAlignment="1">
      <alignment horizontal="center" wrapText="1"/>
    </xf>
    <xf numFmtId="0" fontId="13" fillId="0" borderId="116" xfId="0" applyFont="1" applyFill="1" applyBorder="1" applyAlignment="1">
      <alignment horizontal="center" wrapText="1"/>
    </xf>
    <xf numFmtId="0" fontId="14" fillId="0" borderId="119" xfId="0" applyFont="1" applyFill="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7" xfId="0" applyFont="1" applyBorder="1" applyAlignment="1">
      <alignment vertical="center"/>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center"/>
    </xf>
    <xf numFmtId="164" fontId="2" fillId="0" borderId="3" xfId="2" applyNumberFormat="1" applyFont="1" applyFill="1" applyBorder="1" applyAlignment="1" applyProtection="1">
      <alignment horizontal="center" vertical="center" wrapText="1"/>
    </xf>
    <xf numFmtId="164" fontId="2" fillId="0" borderId="4" xfId="2" applyNumberFormat="1" applyFont="1" applyFill="1" applyBorder="1" applyAlignment="1" applyProtection="1">
      <alignment horizontal="center" vertical="center" wrapText="1"/>
    </xf>
    <xf numFmtId="0" fontId="55" fillId="0" borderId="0" xfId="52" applyFont="1" applyBorder="1" applyAlignment="1" applyProtection="1">
      <alignment horizontal="right" vertical="center"/>
    </xf>
    <xf numFmtId="164" fontId="2" fillId="0" borderId="3" xfId="2" applyNumberFormat="1" applyFont="1" applyFill="1" applyBorder="1" applyAlignment="1" applyProtection="1">
      <alignment horizontal="center"/>
    </xf>
    <xf numFmtId="164" fontId="2" fillId="0" borderId="4" xfId="2" applyNumberFormat="1" applyFont="1" applyFill="1" applyBorder="1" applyAlignment="1" applyProtection="1">
      <alignment horizontal="center"/>
    </xf>
    <xf numFmtId="0" fontId="2" fillId="0" borderId="11" xfId="0" quotePrefix="1" applyFont="1" applyFill="1" applyBorder="1" applyAlignment="1" applyProtection="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9" xfId="0" applyFont="1" applyFill="1" applyBorder="1" applyAlignment="1" applyProtection="1">
      <alignment horizontal="left" vertical="center" indent="1"/>
    </xf>
    <xf numFmtId="0" fontId="2" fillId="0" borderId="129" xfId="0" applyFont="1" applyBorder="1" applyAlignment="1">
      <alignment horizontal="left" vertical="center" indent="1"/>
    </xf>
    <xf numFmtId="0" fontId="10" fillId="0" borderId="41" xfId="0" applyFont="1" applyFill="1" applyBorder="1" applyAlignment="1" applyProtection="1">
      <alignment horizontal="center" vertical="center"/>
    </xf>
    <xf numFmtId="0" fontId="1" fillId="0" borderId="0" xfId="0" applyFont="1" applyFill="1" applyBorder="1" applyAlignment="1" applyProtection="1">
      <alignment horizontal="center"/>
    </xf>
    <xf numFmtId="6" fontId="1" fillId="0" borderId="3" xfId="0" applyNumberFormat="1" applyFont="1" applyFill="1" applyBorder="1" applyAlignment="1" applyProtection="1">
      <alignment horizontal="center"/>
    </xf>
    <xf numFmtId="6" fontId="1" fillId="0" borderId="4" xfId="0" applyNumberFormat="1" applyFont="1" applyFill="1" applyBorder="1" applyAlignment="1" applyProtection="1">
      <alignment horizontal="center"/>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0" fontId="2" fillId="0" borderId="0" xfId="0" applyFont="1" applyBorder="1" applyAlignment="1"/>
    <xf numFmtId="10" fontId="10" fillId="0" borderId="170" xfId="0" applyNumberFormat="1" applyFont="1" applyFill="1" applyBorder="1" applyAlignment="1" applyProtection="1">
      <alignment horizontal="center" vertical="center"/>
    </xf>
    <xf numFmtId="10" fontId="10" fillId="0" borderId="171" xfId="0" applyNumberFormat="1" applyFont="1" applyFill="1" applyBorder="1" applyAlignment="1" applyProtection="1">
      <alignment horizontal="center" vertical="center"/>
    </xf>
    <xf numFmtId="10" fontId="10" fillId="0" borderId="5" xfId="0" applyNumberFormat="1" applyFont="1" applyFill="1" applyBorder="1" applyAlignment="1" applyProtection="1">
      <alignment horizontal="center" vertical="center"/>
    </xf>
    <xf numFmtId="10" fontId="10" fillId="0" borderId="7"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xf>
    <xf numFmtId="10" fontId="10" fillId="0" borderId="170" xfId="4" applyNumberFormat="1" applyFont="1" applyFill="1" applyBorder="1" applyAlignment="1" applyProtection="1">
      <alignment horizontal="center" vertical="center" wrapText="1"/>
    </xf>
    <xf numFmtId="10" fontId="10" fillId="0" borderId="171" xfId="4" applyNumberFormat="1" applyFont="1" applyFill="1" applyBorder="1" applyAlignment="1" applyProtection="1">
      <alignment horizontal="center" vertical="center" wrapText="1"/>
    </xf>
    <xf numFmtId="10" fontId="10" fillId="0" borderId="5" xfId="4" applyNumberFormat="1" applyFont="1" applyFill="1" applyBorder="1" applyAlignment="1" applyProtection="1">
      <alignment horizontal="center" vertical="center" wrapText="1"/>
    </xf>
    <xf numFmtId="10" fontId="10" fillId="0" borderId="7" xfId="4"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center" indent="1"/>
    </xf>
    <xf numFmtId="0" fontId="2" fillId="0" borderId="0" xfId="0" applyFont="1" applyBorder="1" applyAlignment="1">
      <alignment horizontal="left" vertical="center" indent="1"/>
    </xf>
    <xf numFmtId="0" fontId="2" fillId="0" borderId="0" xfId="0" quotePrefix="1" applyFont="1" applyFill="1" applyBorder="1" applyAlignment="1" applyProtection="1">
      <alignment horizontal="left" vertical="center" indent="1"/>
    </xf>
    <xf numFmtId="0" fontId="1" fillId="0" borderId="11"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 fillId="0" borderId="0" xfId="0" quotePrefix="1" applyFont="1" applyFill="1" applyBorder="1" applyAlignment="1" applyProtection="1">
      <alignment horizontal="left" vertical="center" indent="1"/>
    </xf>
    <xf numFmtId="0" fontId="2" fillId="0" borderId="0" xfId="0" quotePrefix="1" applyFont="1" applyFill="1" applyBorder="1" applyAlignment="1" applyProtection="1">
      <alignment horizontal="left" vertical="center" indent="2"/>
    </xf>
    <xf numFmtId="0" fontId="2" fillId="0" borderId="0" xfId="0" applyFont="1" applyBorder="1" applyAlignment="1">
      <alignment horizontal="left" vertical="center" indent="2"/>
    </xf>
    <xf numFmtId="0" fontId="2" fillId="0" borderId="0" xfId="0" applyFont="1" applyBorder="1" applyAlignment="1">
      <alignment vertical="center"/>
    </xf>
    <xf numFmtId="0" fontId="2" fillId="0" borderId="0" xfId="0" applyFont="1" applyFill="1" applyBorder="1" applyAlignment="1" applyProtection="1">
      <alignment horizontal="left" vertical="center" indent="2"/>
    </xf>
    <xf numFmtId="0" fontId="2" fillId="0" borderId="130" xfId="0" applyFont="1" applyFill="1" applyBorder="1" applyAlignment="1" applyProtection="1">
      <alignment horizontal="left" vertical="center" indent="1"/>
    </xf>
    <xf numFmtId="0" fontId="2" fillId="0" borderId="130" xfId="0" applyFont="1" applyBorder="1" applyAlignment="1">
      <alignment horizontal="left" vertical="center" indent="1"/>
    </xf>
    <xf numFmtId="0" fontId="2" fillId="0" borderId="97" xfId="0" quotePrefix="1" applyFont="1" applyFill="1" applyBorder="1" applyAlignment="1" applyProtection="1">
      <alignment horizontal="left" vertical="center" indent="1"/>
    </xf>
    <xf numFmtId="0" fontId="2" fillId="0" borderId="97" xfId="0" applyFont="1" applyBorder="1" applyAlignment="1">
      <alignment horizontal="left" vertical="center" indent="1"/>
    </xf>
    <xf numFmtId="0" fontId="2" fillId="0" borderId="131" xfId="0" applyFont="1" applyBorder="1" applyAlignment="1">
      <alignment horizontal="left" vertical="center" indent="1"/>
    </xf>
    <xf numFmtId="0" fontId="2" fillId="0" borderId="75" xfId="0" applyFont="1" applyFill="1" applyBorder="1" applyAlignment="1" applyProtection="1">
      <alignment horizontal="left" vertical="center"/>
    </xf>
    <xf numFmtId="0" fontId="2" fillId="0" borderId="75" xfId="0" applyFont="1" applyBorder="1" applyAlignment="1">
      <alignment horizontal="left" vertical="center"/>
    </xf>
    <xf numFmtId="0" fontId="2" fillId="0" borderId="11" xfId="0" applyFont="1" applyFill="1" applyBorder="1" applyAlignment="1" applyProtection="1">
      <alignment horizontal="left" vertical="center" indent="1"/>
    </xf>
    <xf numFmtId="0" fontId="1" fillId="0" borderId="0" xfId="0" applyFont="1" applyFill="1" applyBorder="1" applyAlignment="1" applyProtection="1">
      <alignment horizontal="left" vertical="center"/>
    </xf>
    <xf numFmtId="164" fontId="2" fillId="0" borderId="3" xfId="2" quotePrefix="1" applyNumberFormat="1" applyFont="1" applyFill="1" applyBorder="1" applyAlignment="1" applyProtection="1">
      <alignment horizontal="center"/>
    </xf>
    <xf numFmtId="164" fontId="2" fillId="0" borderId="4" xfId="2" quotePrefix="1"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1" fillId="0" borderId="78" xfId="0" applyFont="1" applyFill="1" applyBorder="1" applyAlignment="1" applyProtection="1">
      <alignment horizontal="center" vertical="center"/>
    </xf>
    <xf numFmtId="0" fontId="1" fillId="0" borderId="132" xfId="0" applyFont="1" applyFill="1" applyBorder="1" applyAlignment="1" applyProtection="1">
      <alignment horizontal="center" vertical="center"/>
    </xf>
    <xf numFmtId="0" fontId="6" fillId="0" borderId="0" xfId="0" applyFont="1" applyFill="1" applyBorder="1" applyAlignment="1" applyProtection="1">
      <alignment horizontal="center" wrapText="1"/>
    </xf>
    <xf numFmtId="0" fontId="1" fillId="0" borderId="133" xfId="0" applyFont="1" applyFill="1" applyBorder="1" applyAlignment="1" applyProtection="1">
      <alignment horizontal="center" vertical="center"/>
    </xf>
    <xf numFmtId="0" fontId="10" fillId="0" borderId="41" xfId="0" applyFont="1" applyBorder="1" applyAlignment="1">
      <alignment horizontal="center" vertical="center"/>
    </xf>
    <xf numFmtId="0" fontId="2" fillId="0" borderId="0" xfId="0" applyFont="1" applyBorder="1" applyAlignment="1">
      <alignment horizontal="left" wrapText="1"/>
    </xf>
    <xf numFmtId="0" fontId="6" fillId="0" borderId="0" xfId="0" applyFont="1" applyFill="1" applyBorder="1" applyAlignment="1" applyProtection="1">
      <alignment horizontal="center"/>
    </xf>
    <xf numFmtId="0" fontId="6" fillId="0" borderId="172" xfId="0" applyFont="1" applyBorder="1" applyAlignment="1">
      <alignment horizontal="center"/>
    </xf>
    <xf numFmtId="49" fontId="1" fillId="0" borderId="134" xfId="0" applyNumberFormat="1" applyFont="1" applyBorder="1" applyAlignment="1" applyProtection="1">
      <alignment horizontal="left" indent="1"/>
    </xf>
    <xf numFmtId="0" fontId="2" fillId="0" borderId="135" xfId="0" applyFont="1" applyBorder="1" applyAlignment="1" applyProtection="1">
      <alignment horizontal="left" indent="1"/>
    </xf>
    <xf numFmtId="0" fontId="2" fillId="0" borderId="136" xfId="0" applyFont="1" applyBorder="1" applyAlignment="1" applyProtection="1">
      <alignment horizontal="left" indent="1"/>
    </xf>
    <xf numFmtId="0" fontId="6" fillId="0" borderId="0" xfId="0" applyFont="1" applyBorder="1" applyAlignment="1">
      <alignment horizontal="center"/>
    </xf>
    <xf numFmtId="0" fontId="20" fillId="0" borderId="184" xfId="0" applyFont="1" applyFill="1" applyBorder="1" applyAlignment="1">
      <alignment horizontal="center" vertical="center"/>
    </xf>
    <xf numFmtId="0" fontId="20" fillId="0" borderId="184" xfId="0" applyFont="1" applyBorder="1" applyAlignment="1">
      <alignment horizontal="center" vertical="center" wrapText="1"/>
    </xf>
    <xf numFmtId="0" fontId="20" fillId="0" borderId="184" xfId="0" applyFont="1" applyBorder="1" applyAlignment="1">
      <alignment vertical="center"/>
    </xf>
    <xf numFmtId="0" fontId="20" fillId="0" borderId="104" xfId="7" applyFont="1" applyBorder="1" applyAlignment="1" applyProtection="1">
      <alignment horizontal="right"/>
    </xf>
    <xf numFmtId="0" fontId="20" fillId="0" borderId="140" xfId="7" applyFont="1" applyBorder="1" applyAlignment="1" applyProtection="1">
      <alignment horizontal="right"/>
    </xf>
    <xf numFmtId="0" fontId="20" fillId="0" borderId="105" xfId="7" applyFont="1" applyBorder="1" applyAlignment="1" applyProtection="1">
      <alignment horizontal="right"/>
    </xf>
    <xf numFmtId="0" fontId="20" fillId="0" borderId="185" xfId="7" applyFont="1" applyBorder="1" applyAlignment="1" applyProtection="1">
      <alignment horizontal="right"/>
    </xf>
    <xf numFmtId="0" fontId="20" fillId="0" borderId="85" xfId="7" applyFont="1" applyBorder="1" applyAlignment="1" applyProtection="1">
      <alignment horizontal="right"/>
    </xf>
    <xf numFmtId="0" fontId="10" fillId="0" borderId="172" xfId="7" applyNumberFormat="1" applyFont="1" applyBorder="1" applyAlignment="1" applyProtection="1"/>
    <xf numFmtId="172" fontId="18" fillId="0" borderId="0" xfId="1" applyNumberFormat="1" applyFont="1" applyAlignment="1">
      <alignment horizontal="center"/>
    </xf>
    <xf numFmtId="38" fontId="2" fillId="0" borderId="165" xfId="17" applyFont="1" applyBorder="1" applyAlignment="1">
      <alignment horizontal="center" wrapText="1"/>
    </xf>
    <xf numFmtId="38" fontId="2" fillId="0" borderId="166" xfId="17" applyFont="1" applyBorder="1" applyAlignment="1">
      <alignment horizontal="center" wrapText="1"/>
    </xf>
    <xf numFmtId="38" fontId="2" fillId="0" borderId="167" xfId="17" applyFont="1" applyBorder="1" applyAlignment="1">
      <alignment horizontal="center" wrapText="1"/>
    </xf>
    <xf numFmtId="0" fontId="6" fillId="0" borderId="50" xfId="21" applyFont="1" applyBorder="1" applyAlignment="1">
      <alignment horizontal="center" wrapText="1"/>
    </xf>
    <xf numFmtId="172" fontId="18" fillId="0" borderId="172" xfId="1" applyNumberFormat="1" applyFont="1" applyBorder="1" applyAlignment="1">
      <alignment horizontal="left" wrapText="1"/>
    </xf>
    <xf numFmtId="0" fontId="1" fillId="0" borderId="0" xfId="7" applyNumberFormat="1" applyFont="1" applyBorder="1" applyAlignment="1" applyProtection="1">
      <alignment horizontal="right"/>
    </xf>
    <xf numFmtId="0" fontId="24" fillId="0" borderId="0" xfId="7" applyNumberFormat="1" applyFont="1" applyBorder="1" applyProtection="1"/>
    <xf numFmtId="0" fontId="6" fillId="0" borderId="0" xfId="7" applyNumberFormat="1" applyFont="1" applyBorder="1" applyProtection="1"/>
    <xf numFmtId="0" fontId="17" fillId="0" borderId="0" xfId="7" applyNumberFormat="1" applyFont="1" applyBorder="1" applyAlignment="1" applyProtection="1">
      <alignment horizontal="center"/>
    </xf>
    <xf numFmtId="0" fontId="10" fillId="0" borderId="0" xfId="7" applyNumberFormat="1" applyFont="1" applyFill="1" applyBorder="1" applyProtection="1"/>
    <xf numFmtId="0" fontId="18" fillId="0" borderId="0" xfId="7" applyNumberFormat="1" applyFont="1" applyFill="1" applyBorder="1" applyProtection="1"/>
    <xf numFmtId="37" fontId="18" fillId="0" borderId="0" xfId="7" applyNumberFormat="1" applyFont="1" applyFill="1" applyBorder="1" applyAlignment="1" applyProtection="1">
      <alignment horizontal="right"/>
    </xf>
    <xf numFmtId="0" fontId="17" fillId="0" borderId="0" xfId="7" applyNumberFormat="1" applyFont="1" applyFill="1" applyBorder="1" applyProtection="1"/>
    <xf numFmtId="37" fontId="18" fillId="12" borderId="0" xfId="7" applyNumberFormat="1" applyFont="1" applyFill="1" applyBorder="1" applyAlignment="1" applyProtection="1">
      <alignment horizontal="right"/>
    </xf>
    <xf numFmtId="37" fontId="18" fillId="0" borderId="0" xfId="7" applyNumberFormat="1" applyFont="1" applyFill="1" applyBorder="1" applyProtection="1"/>
    <xf numFmtId="37" fontId="18" fillId="0" borderId="0" xfId="7" applyNumberFormat="1" applyFont="1" applyFill="1" applyBorder="1" applyProtection="1">
      <protection locked="0"/>
    </xf>
    <xf numFmtId="37" fontId="18" fillId="0" borderId="0" xfId="7" applyNumberFormat="1" applyFont="1" applyFill="1" applyBorder="1" applyAlignment="1" applyProtection="1">
      <alignment horizontal="right"/>
      <protection locked="0"/>
    </xf>
    <xf numFmtId="0" fontId="18" fillId="0" borderId="0" xfId="7" applyNumberFormat="1" applyFont="1" applyFill="1" applyBorder="1" applyProtection="1">
      <protection locked="0"/>
    </xf>
    <xf numFmtId="0" fontId="2" fillId="12" borderId="0" xfId="7" applyNumberFormat="1" applyFont="1" applyFill="1" applyBorder="1" applyProtection="1"/>
    <xf numFmtId="39" fontId="18" fillId="0" borderId="0" xfId="7" applyNumberFormat="1" applyFont="1" applyFill="1" applyBorder="1" applyProtection="1">
      <protection locked="0"/>
    </xf>
    <xf numFmtId="0" fontId="6" fillId="0" borderId="0" xfId="7" applyNumberFormat="1" applyFont="1" applyFill="1" applyBorder="1" applyProtection="1"/>
    <xf numFmtId="0" fontId="24" fillId="0" borderId="0" xfId="7" applyNumberFormat="1" applyFont="1" applyBorder="1" applyAlignment="1" applyProtection="1">
      <alignment vertical="center"/>
      <protection locked="0"/>
    </xf>
    <xf numFmtId="0" fontId="24" fillId="0" borderId="0" xfId="7" applyFont="1" applyBorder="1" applyAlignment="1" applyProtection="1">
      <alignment wrapText="1"/>
      <protection locked="0"/>
    </xf>
    <xf numFmtId="0" fontId="18" fillId="0" borderId="0" xfId="7" applyFont="1" applyBorder="1" applyAlignment="1" applyProtection="1">
      <alignment wrapText="1"/>
      <protection locked="0"/>
    </xf>
    <xf numFmtId="0" fontId="18" fillId="0" borderId="0" xfId="7" applyFont="1" applyBorder="1" applyProtection="1">
      <protection locked="0"/>
    </xf>
    <xf numFmtId="9" fontId="2" fillId="0" borderId="0" xfId="4" applyFill="1" applyBorder="1" applyProtection="1">
      <protection locked="0"/>
    </xf>
    <xf numFmtId="0" fontId="2" fillId="0" borderId="0" xfId="7" applyNumberFormat="1" applyFont="1" applyFill="1" applyAlignment="1" applyProtection="1">
      <alignment vertical="center"/>
      <protection locked="0"/>
    </xf>
    <xf numFmtId="0" fontId="2" fillId="0" borderId="0" xfId="7" applyNumberFormat="1" applyFont="1" applyFill="1" applyBorder="1" applyProtection="1"/>
    <xf numFmtId="0" fontId="17" fillId="0" borderId="0" xfId="7" applyNumberFormat="1" applyFont="1" applyFill="1" applyBorder="1" applyAlignment="1" applyProtection="1">
      <alignment horizontal="center"/>
    </xf>
    <xf numFmtId="0" fontId="19" fillId="0" borderId="0" xfId="7" applyFont="1" applyFill="1" applyBorder="1" applyAlignment="1" applyProtection="1">
      <alignment horizontal="center"/>
      <protection locked="0"/>
    </xf>
    <xf numFmtId="172" fontId="2" fillId="0" borderId="0" xfId="7" applyNumberFormat="1" applyFill="1" applyBorder="1" applyProtection="1">
      <protection locked="0"/>
    </xf>
    <xf numFmtId="37" fontId="2" fillId="0" borderId="0" xfId="7" applyNumberFormat="1" applyFill="1" applyBorder="1" applyProtection="1">
      <protection locked="0"/>
    </xf>
    <xf numFmtId="37" fontId="11" fillId="0" borderId="0" xfId="7" applyNumberFormat="1" applyFont="1" applyFill="1" applyBorder="1" applyProtection="1">
      <protection locked="0"/>
    </xf>
    <xf numFmtId="0" fontId="2" fillId="0" borderId="171" xfId="7" applyNumberFormat="1" applyFont="1" applyBorder="1" applyProtection="1"/>
    <xf numFmtId="0" fontId="2" fillId="0" borderId="4" xfId="7" applyNumberFormat="1" applyFont="1" applyBorder="1" applyProtection="1"/>
    <xf numFmtId="0" fontId="17" fillId="0" borderId="4" xfId="7" applyNumberFormat="1" applyFont="1" applyBorder="1" applyAlignment="1" applyProtection="1">
      <alignment horizontal="center"/>
    </xf>
    <xf numFmtId="37" fontId="18" fillId="0" borderId="4" xfId="7" applyNumberFormat="1" applyFont="1" applyFill="1" applyBorder="1" applyAlignment="1" applyProtection="1">
      <alignment horizontal="right"/>
    </xf>
    <xf numFmtId="37" fontId="18" fillId="12" borderId="4" xfId="7" applyNumberFormat="1" applyFont="1" applyFill="1" applyBorder="1" applyAlignment="1" applyProtection="1">
      <alignment horizontal="right"/>
    </xf>
    <xf numFmtId="37" fontId="18" fillId="0" borderId="4" xfId="7" applyNumberFormat="1" applyFont="1" applyFill="1" applyBorder="1" applyProtection="1"/>
    <xf numFmtId="37" fontId="17" fillId="0" borderId="4" xfId="7" applyNumberFormat="1" applyFont="1" applyFill="1" applyBorder="1" applyProtection="1"/>
    <xf numFmtId="37" fontId="18" fillId="0" borderId="4" xfId="7" applyNumberFormat="1" applyFont="1" applyFill="1" applyBorder="1" applyAlignment="1" applyProtection="1">
      <alignment horizontal="right"/>
      <protection locked="0"/>
    </xf>
    <xf numFmtId="0" fontId="2" fillId="12" borderId="4" xfId="7" applyNumberFormat="1" applyFont="1" applyFill="1" applyBorder="1" applyProtection="1"/>
    <xf numFmtId="39" fontId="18" fillId="0" borderId="4" xfId="7" applyNumberFormat="1" applyFont="1" applyFill="1" applyBorder="1" applyProtection="1">
      <protection locked="0"/>
    </xf>
    <xf numFmtId="37" fontId="17" fillId="0" borderId="4" xfId="7" applyNumberFormat="1" applyFont="1" applyFill="1" applyBorder="1" applyProtection="1">
      <protection locked="0"/>
    </xf>
    <xf numFmtId="0" fontId="19" fillId="0" borderId="4" xfId="7" applyFont="1" applyBorder="1" applyAlignment="1" applyProtection="1">
      <alignment horizontal="center"/>
      <protection locked="0"/>
    </xf>
    <xf numFmtId="172" fontId="2" fillId="0" borderId="4" xfId="7" applyNumberFormat="1" applyBorder="1" applyProtection="1">
      <protection locked="0"/>
    </xf>
    <xf numFmtId="37" fontId="2" fillId="0" borderId="4" xfId="7" applyNumberFormat="1" applyBorder="1" applyProtection="1">
      <protection locked="0"/>
    </xf>
    <xf numFmtId="37" fontId="11" fillId="0" borderId="4" xfId="7" applyNumberFormat="1" applyFont="1" applyBorder="1" applyProtection="1">
      <protection locked="0"/>
    </xf>
    <xf numFmtId="0" fontId="2" fillId="0" borderId="5" xfId="7" applyNumberFormat="1" applyFont="1" applyBorder="1" applyProtection="1">
      <protection locked="0"/>
    </xf>
    <xf numFmtId="0" fontId="1" fillId="0" borderId="6" xfId="7" applyFont="1" applyBorder="1" applyProtection="1">
      <protection locked="0"/>
    </xf>
    <xf numFmtId="9" fontId="2" fillId="0" borderId="7" xfId="4" applyFill="1" applyBorder="1" applyProtection="1">
      <protection locked="0"/>
    </xf>
    <xf numFmtId="0" fontId="2" fillId="0" borderId="172" xfId="7" applyNumberFormat="1" applyFont="1" applyBorder="1" applyProtection="1">
      <protection locked="0"/>
    </xf>
  </cellXfs>
  <cellStyles count="57">
    <cellStyle name="Box" xfId="27" xr:uid="{00000000-0005-0000-0000-000000000000}"/>
    <cellStyle name="ColumnB" xfId="28" xr:uid="{00000000-0005-0000-0000-000001000000}"/>
    <cellStyle name="ColumnD" xfId="29" xr:uid="{00000000-0005-0000-0000-000002000000}"/>
    <cellStyle name="ColumnE" xfId="30" xr:uid="{00000000-0005-0000-0000-000003000000}"/>
    <cellStyle name="ColumnF" xfId="31" xr:uid="{00000000-0005-0000-0000-000004000000}"/>
    <cellStyle name="Comma" xfId="1" builtinId="3"/>
    <cellStyle name="Comma0" xfId="8" xr:uid="{00000000-0005-0000-0000-000006000000}"/>
    <cellStyle name="Currency" xfId="2" builtinId="4"/>
    <cellStyle name="Currency0" xfId="9" xr:uid="{00000000-0005-0000-0000-000008000000}"/>
    <cellStyle name="Date" xfId="10" xr:uid="{00000000-0005-0000-0000-000009000000}"/>
    <cellStyle name="Final" xfId="32" xr:uid="{00000000-0005-0000-0000-00000A000000}"/>
    <cellStyle name="Fixed" xfId="11" xr:uid="{00000000-0005-0000-0000-00000B000000}"/>
    <cellStyle name="Grey" xfId="33" xr:uid="{00000000-0005-0000-0000-00000C000000}"/>
    <cellStyle name="Header 1" xfId="34" xr:uid="{00000000-0005-0000-0000-00000D000000}"/>
    <cellStyle name="Header 2" xfId="35" xr:uid="{00000000-0005-0000-0000-00000E000000}"/>
    <cellStyle name="Heading 1 2" xfId="26" xr:uid="{00000000-0005-0000-0000-00000F000000}"/>
    <cellStyle name="Heading 2 2" xfId="21" xr:uid="{00000000-0005-0000-0000-000010000000}"/>
    <cellStyle name="Heading 3 2" xfId="23" xr:uid="{00000000-0005-0000-0000-000011000000}"/>
    <cellStyle name="HEADING1" xfId="12" xr:uid="{00000000-0005-0000-0000-000012000000}"/>
    <cellStyle name="HEADING2" xfId="13" xr:uid="{00000000-0005-0000-0000-000013000000}"/>
    <cellStyle name="Hyperlink" xfId="52" builtinId="8"/>
    <cellStyle name="Input [yellow]" xfId="36" xr:uid="{00000000-0005-0000-0000-000015000000}"/>
    <cellStyle name="input cells" xfId="37" xr:uid="{00000000-0005-0000-0000-000016000000}"/>
    <cellStyle name="Loss" xfId="38" xr:uid="{00000000-0005-0000-0000-000017000000}"/>
    <cellStyle name="Normal" xfId="0" builtinId="0"/>
    <cellStyle name="Normal - Style1" xfId="39" xr:uid="{00000000-0005-0000-0000-000019000000}"/>
    <cellStyle name="Normal 2" xfId="7" xr:uid="{00000000-0005-0000-0000-00001A000000}"/>
    <cellStyle name="Normal 3" xfId="53" xr:uid="{00000000-0005-0000-0000-00001B000000}"/>
    <cellStyle name="Normal 4" xfId="56" xr:uid="{00000000-0005-0000-0000-00001C000000}"/>
    <cellStyle name="Normal_Book1" xfId="18" xr:uid="{00000000-0005-0000-0000-00001D000000}"/>
    <cellStyle name="Normal_FUNDFLOW" xfId="17" xr:uid="{00000000-0005-0000-0000-00001E000000}"/>
    <cellStyle name="Normal_PRELIM~1" xfId="24" xr:uid="{00000000-0005-0000-0000-00001F000000}"/>
    <cellStyle name="Normal_Select City &amp; State" xfId="3" xr:uid="{00000000-0005-0000-0000-000020000000}"/>
    <cellStyle name="Normal_Sheet1" xfId="51" xr:uid="{00000000-0005-0000-0000-000021000000}"/>
    <cellStyle name="Page" xfId="40" xr:uid="{00000000-0005-0000-0000-000022000000}"/>
    <cellStyle name="Percent" xfId="4" builtinId="5"/>
    <cellStyle name="Percent [2]" xfId="41" xr:uid="{00000000-0005-0000-0000-000024000000}"/>
    <cellStyle name="Project" xfId="42" xr:uid="{00000000-0005-0000-0000-000025000000}"/>
    <cellStyle name="Project 2" xfId="54" xr:uid="{00000000-0005-0000-0000-000026000000}"/>
    <cellStyle name="PSChar" xfId="43" xr:uid="{00000000-0005-0000-0000-000027000000}"/>
    <cellStyle name="PSDec" xfId="44" xr:uid="{00000000-0005-0000-0000-000028000000}"/>
    <cellStyle name="PSHeading" xfId="45" xr:uid="{00000000-0005-0000-0000-000029000000}"/>
    <cellStyle name="Scenario" xfId="46" xr:uid="{00000000-0005-0000-0000-00002A000000}"/>
    <cellStyle name="Style 1" xfId="5" xr:uid="{00000000-0005-0000-0000-00002B000000}"/>
    <cellStyle name="Style 2" xfId="6" xr:uid="{00000000-0005-0000-0000-00002C000000}"/>
    <cellStyle name="Subheader" xfId="47" xr:uid="{00000000-0005-0000-0000-00002D000000}"/>
    <cellStyle name="Subtotal" xfId="19" xr:uid="{00000000-0005-0000-0000-00002E000000}"/>
    <cellStyle name="Subtotal_FUNDFLOW" xfId="22" xr:uid="{00000000-0005-0000-0000-00002F000000}"/>
    <cellStyle name="Times 10_cashflow" xfId="48" xr:uid="{00000000-0005-0000-0000-000030000000}"/>
    <cellStyle name="Top Line" xfId="49" xr:uid="{00000000-0005-0000-0000-000031000000}"/>
    <cellStyle name="Top Line 2" xfId="55" xr:uid="{00000000-0005-0000-0000-000032000000}"/>
    <cellStyle name="Top Line_FUNDFLOW" xfId="25" xr:uid="{00000000-0005-0000-0000-000033000000}"/>
    <cellStyle name="Total_FUNDFLOW" xfId="20" xr:uid="{00000000-0005-0000-0000-000034000000}"/>
    <cellStyle name="white" xfId="14" xr:uid="{00000000-0005-0000-0000-000035000000}"/>
    <cellStyle name="Win" xfId="50" xr:uid="{00000000-0005-0000-0000-000036000000}"/>
    <cellStyle name="Year" xfId="15" xr:uid="{00000000-0005-0000-0000-000037000000}"/>
    <cellStyle name="Yellow" xfId="16" xr:uid="{00000000-0005-0000-0000-000038000000}"/>
  </cellStyles>
  <dxfs count="3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dxf>
    <dxf>
      <font>
        <condense val="0"/>
        <extend val="0"/>
        <color indexed="1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thick">
          <color rgb="FF0000FF"/>
        </bottom>
      </border>
    </dxf>
    <dxf>
      <border>
        <bottom style="medium">
          <color indexed="64"/>
        </bottom>
      </border>
    </dxf>
    <dxf>
      <border>
        <left style="thick">
          <color rgb="FF0000FF"/>
        </left>
        <top style="thick">
          <color rgb="FF0000FF"/>
        </top>
        <bottom style="thick">
          <color rgb="FF0000FF"/>
        </bottom>
        <horizontal style="thick">
          <color rgb="FF0000FF"/>
        </horizontal>
      </border>
    </dxf>
    <dxf>
      <numFmt numFmtId="167" formatCode="&quot;$&quot;#,##0.00"/>
    </dxf>
    <dxf>
      <border>
        <left style="medium">
          <color indexed="64"/>
        </left>
      </border>
    </dxf>
    <dxf>
      <border>
        <bottom style="medium">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pivotCacheDefinition" Target="pivotCache/pivotCacheDefinition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0</xdr:colOff>
      <xdr:row>43</xdr:row>
      <xdr:rowOff>0</xdr:rowOff>
    </xdr:from>
    <xdr:to>
      <xdr:col>8</xdr:col>
      <xdr:colOff>0</xdr:colOff>
      <xdr:row>44</xdr:row>
      <xdr:rowOff>0</xdr:rowOff>
    </xdr:to>
    <xdr:sp macro="" textlink="">
      <xdr:nvSpPr>
        <xdr:cNvPr id="5163" name="Rectangle 3" descr="Minus number of replacement PH units to be built back on the original site">
          <a:extLst>
            <a:ext uri="{FF2B5EF4-FFF2-40B4-BE49-F238E27FC236}">
              <a16:creationId xmlns:a16="http://schemas.microsoft.com/office/drawing/2014/main" id="{00000000-0008-0000-0400-00002B140000}"/>
            </a:ext>
          </a:extLst>
        </xdr:cNvPr>
        <xdr:cNvSpPr>
          <a:spLocks noChangeArrowheads="1"/>
        </xdr:cNvSpPr>
      </xdr:nvSpPr>
      <xdr:spPr bwMode="auto">
        <a:xfrm>
          <a:off x="6568440" y="7399020"/>
          <a:ext cx="1143000" cy="198120"/>
        </a:xfrm>
        <a:prstGeom prst="rect">
          <a:avLst/>
        </a:prstGeom>
        <a:no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tive_Projects/Albany%20Housing/draft%20projections%20ezra%208-27-08%20lower%20section%208%20higher%20FM.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A:/GMACCM%20Atl%20Folder/1.%20Project%20Files/B.%20Under%20Engagement/Riverside%20Phase%20I%20-%20Schrage/GMACCM%20Atl%20Folder/1%20Project%20Files/B.%20Analysis/Curtis%20Park%20II/1.%20General/a.%20Preliminary%20Loan%20Analysis/060501%20Curtis%20Park%20II%20Prelim%20Loan%20Analysis.xls?D98A3BC7" TargetMode="External"/><Relationship Id="rId1" Type="http://schemas.openxmlformats.org/officeDocument/2006/relationships/externalLinkPath" Target="file:///D98A3BC7/060501%20Curtis%20Park%20II%20Prelim%20Loan%20Analys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bny2006/d&amp;b/Active_Projects/Atlanta/Mixed%20Finance/Adamsville%20Green%20Senio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bny2006/d&amp;b/Documents/Grady%20I/AAP%20I%20(7-31-08)%20AA%20units%20@%2050%25AM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dmin_nt8rc/users/Active_Projects/Philadelphia%20III/2005%20HOPE%20VI/TDC%20HCC%20limits%20shee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dmin_nt8rc/users/Active_Projects/PHA-Millcreek/F-1%20millcreek%20by%20phase%20revised%20031504.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Dbny2006/d&amp;b/IProperties/PROJECT_OPERATIONS/Atlanta_Harris%20Homes/Harris%20Homes%20Program/02_Draws,%20Budgets%20&amp;%20Financial%20Info/2.3_Project%20Budgets%20and%20Proformas/Development%20Proformas/West%20End%2099-2000/West%20End%205-19-00dprt.xls?49E155AB" TargetMode="External"/><Relationship Id="rId1" Type="http://schemas.openxmlformats.org/officeDocument/2006/relationships/externalLinkPath" Target="file:///49E155AB/West%20End%205-19-00dp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48881/Downloads/2021Mixed-FinanceDevProposalCalculatorHUD-501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bny2006/d&amp;b/DOCUME~1/morrist/LOCALS~1/Temp/2001%20financial%20forms%20camb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10846/AppData/Local/Microsoft/Windows/Temporary%20Internet%20Files/Content.Outlook/17F3NIA1/windows/TEMP/Kimb112999d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bny2006/d&amp;b/WINDOWS/Temporary%20Internet%20Files/Content.IE5/335PUELY/2001%20Series%20C,%20Sept%202001/East%20148th%20Stree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bny2006/d&amp;b/Active_Projects/NYCHA%20PP%20consulting/PPlaza%20Towers%20HDC%20format%20-4-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shley%20College%20Town/Chiles/DevBudget%20Phase%20III%209%25%20De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sm-svr1-int/home$/Documents%20and%20Settings/nathanm/Local%20Settings/Temporary%20Internet%20Files/OLK8/My%20Documents/Focus%20Group/Summit%20Ridge%20(8-3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bny2006/d&amp;b/WINDOWS/Temporary%20Internet%20Files/Content.IE5/335PUELY/PLP--Round%20III/670sta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bnyserver/d&amp;b/Active_Projects/Atlanta/NOFA/AtlantaHarrisHom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umptions"/>
      <sheetName val="Rent Worksheet"/>
      <sheetName val="Sources and Uses"/>
      <sheetName val="Flow of Funds"/>
      <sheetName val="Tax Credit Analysis"/>
      <sheetName val="PROFORMA"/>
      <sheetName val="D+B Permanent Loan Analysis"/>
      <sheetName val="unit count EGI"/>
      <sheetName val="Scenarios"/>
      <sheetName val="Chart1"/>
      <sheetName val="DHCR ex 9b"/>
      <sheetName val="DHCR ex9a"/>
      <sheetName val="Const costs"/>
      <sheetName val="15YOP"/>
      <sheetName val="Operating Budget"/>
      <sheetName val="ExF construction"/>
      <sheetName val="ExF perm"/>
      <sheetName val="TDC Instructions (2)"/>
      <sheetName val="Select City &amp; State (2)"/>
      <sheetName val="Unit Mix (2)"/>
      <sheetName val="TDC &amp; HCC Limit calculation (2)"/>
      <sheetName val="AMORTA"/>
      <sheetName val="D+B Proforma"/>
      <sheetName val="Developer Proforma"/>
      <sheetName val="Dev. Permanent Loan Analysis A"/>
      <sheetName val="HUD Sources &amp; Uses"/>
      <sheetName val="Exhibit 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ummary"/>
      <sheetName val="221d4Prelim"/>
      <sheetName val="Third Parties"/>
      <sheetName val="InOpDf Resv"/>
    </sheetNames>
    <sheetDataSet>
      <sheetData sheetId="0"/>
      <sheetData sheetId="1"/>
      <sheetData sheetId="2" refreshError="1"/>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nt Worksheet"/>
      <sheetName val="S&amp;U"/>
      <sheetName val="Tax Credit"/>
      <sheetName val="Operating Budg."/>
      <sheetName val="Proforma"/>
      <sheetName val="Loan Underwriting"/>
      <sheetName val="Dev Fee Pay-i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urces"/>
      <sheetName val="Gen Info &amp; Assumptions"/>
      <sheetName val="Other Assumptions"/>
      <sheetName val="ExF-Permanent PH III"/>
      <sheetName val="Syndication"/>
      <sheetName val="Development Budget"/>
      <sheetName val="Rent"/>
      <sheetName val="Operating Budget"/>
      <sheetName val="Lease Up Schedule"/>
      <sheetName val="Tax Credit Calculation"/>
      <sheetName val="Cash Flow"/>
      <sheetName val="Amortization (1)"/>
      <sheetName val="Residual Analysis"/>
      <sheetName val="Max Rent"/>
      <sheetName val="DCA Limits"/>
      <sheetName val="HUD TDC &amp; HCC"/>
      <sheetName val="Income or Loss"/>
      <sheetName val="Partners' Capital"/>
      <sheetName val="ILP - IRR "/>
      <sheetName val="AHA IRR"/>
      <sheetName val="GP Returns"/>
      <sheetName val="Min_Gain Cal"/>
      <sheetName val="Depr &amp; Funded Exp"/>
      <sheetName val="Reserves"/>
      <sheetName val="Construction Interest (1)"/>
      <sheetName val="Construction Interest (2)"/>
      <sheetName val="Construction Interest (3)"/>
      <sheetName val="Equity Bridge Loan"/>
      <sheetName val="Amortization (2)"/>
      <sheetName val="Amortization (3)"/>
      <sheetName val="Flow of Funds"/>
      <sheetName val="Monthly Draw"/>
      <sheetName val="Flow - 1st Mortgage"/>
      <sheetName val="Flow - HOPE VI @ AFR "/>
      <sheetName val="AHA Capital Contribution"/>
      <sheetName val="Flow - Equity"/>
      <sheetName val="221(d)4 PLA"/>
      <sheetName val="221(d)4 PLA S&amp;U"/>
      <sheetName val="Dev Fee Pymts"/>
      <sheetName val="IRR"/>
      <sheetName val="RE Tax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City &amp; State"/>
      <sheetName val="TDC Limit Calculation"/>
      <sheetName val="Maximum Grant Calculation"/>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exhibit f"/>
      <sheetName val="PHA Phases Budget Mill Creek"/>
      <sheetName val="Phase I"/>
      <sheetName val="phase 2 constr"/>
      <sheetName val="phase 2 perm"/>
      <sheetName val="phase 3 (aka3a) const"/>
      <sheetName val="phase 3 (aka 3a) perm"/>
      <sheetName val="Unit Mix (3a)"/>
      <sheetName val="TDC &amp; HCC Limit calc 3 (aka 3a)"/>
      <sheetName val="Phase 4 (3b) constr"/>
      <sheetName val="phase 4 (3b) perm"/>
      <sheetName val="Unit Mix 4 (3b)"/>
      <sheetName val="TDC &amp; HCC Limit calc 4 (3b)"/>
      <sheetName val="phase 5 (aka 4a)"/>
      <sheetName val="phase 6 (aka 4b) constr"/>
      <sheetName val="phase 6 (aka 4b) perm"/>
      <sheetName val="phase 6B constr"/>
      <sheetName val="phase 6B perm"/>
      <sheetName val="phase 7a (aka 5a)"/>
      <sheetName val="phase 7b (aka 5a)"/>
      <sheetName val="phase 10 (aka 5b)"/>
      <sheetName val="phase 8 (aka 6)"/>
      <sheetName val="phase 9 (aka 7)"/>
      <sheetName val="phase 11 (aka 8)"/>
      <sheetName val="phase 12 (aka 9) constr"/>
      <sheetName val="phase 12 (aka 9) perm"/>
      <sheetName val="overall f"/>
      <sheetName val="HOPE VI Budget Part I"/>
      <sheetName val="TDC Instructions"/>
      <sheetName val="Select City &amp; State"/>
      <sheetName val="Unit Mix"/>
      <sheetName val="TDC &amp; HCC Limit calcul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heetName val="Discount Rate on AFR"/>
      <sheetName val="Taxable Income"/>
      <sheetName val="AFR Note"/>
      <sheetName val="Permanent S&amp;U"/>
      <sheetName val="Const Period S&amp;U"/>
      <sheetName val="Draw 1"/>
      <sheetName val="Draw 2"/>
      <sheetName val="Draw 3"/>
      <sheetName val="Draw 4"/>
      <sheetName val="Draw 5"/>
      <sheetName val="Draw 6"/>
      <sheetName val="Draw 7"/>
      <sheetName val="Draw 8"/>
      <sheetName val="Draw 9"/>
      <sheetName val="Draw 10"/>
      <sheetName val="Draw 11"/>
      <sheetName val="Draw 12"/>
      <sheetName val="Draw 13"/>
      <sheetName val="Draw 14"/>
      <sheetName val="Draw 15"/>
      <sheetName val="Draw 16"/>
      <sheetName val="Draw 17"/>
      <sheetName val="Draw 18"/>
      <sheetName val="Deferred Fees Rec"/>
      <sheetName val="AMI calc"/>
      <sheetName val="MF125 Op Exp"/>
      <sheetName val="Rental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C Instructions"/>
      <sheetName val="Select City &amp; State"/>
      <sheetName val="qryRPTCostBOTHIndexes_Crosstab"/>
      <sheetName val="Unit Mix"/>
      <sheetName val="TDC &amp; HCC Limit calculations"/>
      <sheetName val="Budget Instructions"/>
      <sheetName val="Construction Budget"/>
      <sheetName val="Perm Budget"/>
      <sheetName val="Fees &amp; ProRata"/>
      <sheetName val="Proforma Income"/>
      <sheetName val="ProForma Assumptions"/>
      <sheetName val="Pro Forma"/>
      <sheetName val="Draw Schedule"/>
      <sheetName val="Sheet1"/>
    </sheetNames>
    <sheetDataSet>
      <sheetData sheetId="0"/>
      <sheetData sheetId="1"/>
      <sheetData sheetId="2"/>
      <sheetData sheetId="3"/>
      <sheetData sheetId="4"/>
      <sheetData sheetId="5"/>
      <sheetData sheetId="6"/>
      <sheetData sheetId="7">
        <row r="16">
          <cell r="H16">
            <v>0</v>
          </cell>
        </row>
        <row r="61">
          <cell r="H61">
            <v>0</v>
          </cell>
        </row>
        <row r="66">
          <cell r="H66">
            <v>0</v>
          </cell>
        </row>
        <row r="68">
          <cell r="H68">
            <v>0</v>
          </cell>
        </row>
      </sheetData>
      <sheetData sheetId="8"/>
      <sheetData sheetId="9"/>
      <sheetData sheetId="10"/>
      <sheetData sheetId="11">
        <row r="20">
          <cell r="D20">
            <v>0</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PE6Budgt"/>
      <sheetName val="HUD Budget Supporting Pages"/>
      <sheetName val="Unit Summary"/>
      <sheetName val="Application Data Sources&amp;Uses"/>
      <sheetName val="Total Sources and Uses"/>
      <sheetName val="Total Resources"/>
      <sheetName val="unit mix"/>
      <sheetName val="Att 23"/>
      <sheetName val="GrantLimits Part1"/>
      <sheetName val="GrantLimits Part2"/>
      <sheetName val="Leveraged Resource List"/>
      <sheetName val="Capitol Homes Financing Summary"/>
      <sheetName val="Assumptions"/>
      <sheetName val="Hard Costs"/>
      <sheetName val="DevCost"/>
      <sheetName val="Rental Worksheet"/>
      <sheetName val="South of Memorial PH"/>
      <sheetName val="South of Memorial Tax Credit"/>
      <sheetName val="South of Memorial Market"/>
      <sheetName val="North of Memorial PH"/>
      <sheetName val="North of Memorial Tax Credit"/>
      <sheetName val="North of Memorial Market"/>
      <sheetName val="SF HomeownerNewConst."/>
      <sheetName val="MLK Village"/>
      <sheetName val="Public Housing Rental S&amp;U"/>
      <sheetName val="Tax Credit Rental S&amp;U"/>
      <sheetName val="Market Rate S&amp;U"/>
      <sheetName val="Off-Site Homeownership S&amp;U"/>
      <sheetName val="Mgmt. and Comm. Facil. S&amp;U"/>
      <sheetName val="Retail S&amp;U"/>
      <sheetName val="Section202"/>
      <sheetName val="OperCostWksht"/>
      <sheetName val="ReservedRentalTwo"/>
      <sheetName val="Resvd. For-Sale One"/>
      <sheetName val="Reservd For-Sale Two"/>
      <sheetName val="TDC-HCC Calculation"/>
      <sheetName val="GrantLimi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heetName val="Sheet1"/>
      <sheetName val="AFR Note"/>
      <sheetName val="Summary S&amp;U"/>
      <sheetName val="MF125 Op Exp"/>
    </sheetNames>
    <sheetDataSet>
      <sheetData sheetId="0" refreshError="1"/>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istrib."/>
      <sheetName val="Sources and Use"/>
      <sheetName val="M and O"/>
      <sheetName val="Mort"/>
      <sheetName val="Devel. Bud"/>
      <sheetName val="Int Calc (LT1st)"/>
      <sheetName val="Tax Credi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and Use"/>
      <sheetName val="Devel. Bud"/>
      <sheetName val="Cons Int, LOC, Bonds"/>
      <sheetName val="Summary of Draw Schedule"/>
      <sheetName val="Detailed Draw Schedule"/>
      <sheetName val="Income Tiering"/>
      <sheetName val="Units &amp; Income"/>
      <sheetName val="M and O"/>
      <sheetName val="Mort"/>
      <sheetName val="Tax Credits"/>
      <sheetName val="Bond Costs Basis Schedule"/>
      <sheetName val="Cash Flow S8 &amp; ACC"/>
      <sheetName val="Cash Flow S8 rents"/>
      <sheetName val="Cash Flow ACC Units"/>
      <sheetName val="Cash Flow Max LIHTC rent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s"/>
      <sheetName val="LoanCalc"/>
      <sheetName val="OpExp"/>
      <sheetName val="Revenue"/>
      <sheetName val="DevBudg"/>
      <sheetName val="Lease-up"/>
      <sheetName val="Amort"/>
      <sheetName val="Draw"/>
      <sheetName val="Projections"/>
      <sheetName val="First Draw"/>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s"/>
      <sheetName val="Income"/>
      <sheetName val="Loan Info."/>
    </sheetNames>
    <sheetDataSet>
      <sheetData sheetId="0"/>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ources and Uses"/>
      <sheetName val="Total Resources"/>
      <sheetName val="Rental Worksheet"/>
      <sheetName val="DevCost"/>
      <sheetName val="PH New Const. - Rental"/>
      <sheetName val="TC New Const. - Rental"/>
      <sheetName val="MR New Constr. - Rental"/>
      <sheetName val="SF HomeownerNewConst."/>
      <sheetName val="TDC-HCC Calculation"/>
      <sheetName val="Assumptions"/>
      <sheetName val="Phase I Resources"/>
      <sheetName val="Phase II Resources"/>
      <sheetName val="Phase III Resources"/>
      <sheetName val="Phase IV Resources"/>
      <sheetName val="ReservedRentalOne"/>
      <sheetName val="ReservedRentalTwo"/>
      <sheetName val="Resvd. For-Sale One"/>
      <sheetName val="Reservd For-Sale Two"/>
      <sheetName val="Total Sources&amp;Uses"/>
      <sheetName val="HOPE6Budgt"/>
      <sheetName val="On-Site Rehab S&amp;U"/>
      <sheetName val="On-Site New Const. S&amp;U"/>
      <sheetName val="Off-Site Mulitfamily S&amp;U"/>
      <sheetName val="Single-family New Const. S&amp;U"/>
      <sheetName val="GrantLimits"/>
      <sheetName val="Section202"/>
      <sheetName val="OperCostWksht"/>
      <sheetName val="Sources and Uses"/>
      <sheetName val="Summary Sources and Uses"/>
      <sheetName val="10YR Phasing"/>
      <sheetName val="Hard Costs"/>
      <sheetName val="Resources"/>
      <sheetName val="BGRV PH LIHTC Rentals"/>
      <sheetName val="BG RV SeniorPH-Rentals"/>
      <sheetName val="BG RV LIHTCRentals"/>
      <sheetName val="GV"/>
      <sheetName val="YT"/>
      <sheetName val="TG"/>
      <sheetName val="LeasePurchase"/>
      <sheetName val="Aff Single Family"/>
      <sheetName val="Single Family"/>
      <sheetName val="HOPEVI Budget Supporting Pages"/>
      <sheetName val="PH On-site"/>
      <sheetName val="Senior PH - Onsite"/>
      <sheetName val="NonPH LIHTC"/>
      <sheetName val="Lease Purchase "/>
      <sheetName val="Single Family Affordable"/>
      <sheetName val="Single Family MR"/>
      <sheetName val="Comm.Facilites"/>
      <sheetName val="(reserved4)"/>
      <sheetName val="(Reserved -FS)"/>
      <sheetName val="(Reserved - F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aulk, Ralph H" refreshedDate="44516.586240856479" createdVersion="6" refreshedVersion="7" minRefreshableVersion="3" recordCount="1665" xr:uid="{00000000-000A-0000-FFFF-FFFF00000000}">
  <cacheSource type="worksheet">
    <worksheetSource ref="A1:U1800" sheet="qryRPTCostBOTHIndexes_Crosstab"/>
  </cacheSource>
  <cacheFields count="21">
    <cacheField name="Region Order" numFmtId="0">
      <sharedItems containsString="0" containsBlank="1" containsNumber="1" containsInteger="1" minValue="1" maxValue="10"/>
    </cacheField>
    <cacheField name="RegionLabel" numFmtId="0">
      <sharedItems containsBlank="1"/>
    </cacheField>
    <cacheField name="StateName" numFmtId="0">
      <sharedItems containsBlank="1" count="55">
        <s v="CONNECTICUT"/>
        <s v="MAINE"/>
        <s v="MASSACHUSETTS"/>
        <s v="NEW HAMPSHIRE"/>
        <s v="RHODE ISLAND"/>
        <s v="VERMONT"/>
        <s v="ALASKA"/>
        <s v="IDAHO"/>
        <s v="OREGON"/>
        <s v="WASHINGTON"/>
        <s v="GUAM"/>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m/>
      </sharedItems>
    </cacheField>
    <cacheField name="StateAbbrev" numFmtId="0">
      <sharedItems containsBlank="1"/>
    </cacheField>
    <cacheField name="City" numFmtId="0">
      <sharedItems containsBlank="1" count="389">
        <s v="BRIDGEPORT"/>
        <s v="HARTFORD"/>
        <s v="MERIDEN"/>
        <s v="NEW BRITAIN"/>
        <s v="NEW HAVEN"/>
        <s v="NEW LONDON"/>
        <s v="STAMFORD"/>
        <s v="WATERBURY"/>
        <s v="AUGUSTA"/>
        <s v="BANGOR"/>
        <s v="LEWISTON"/>
        <s v="PORTLAND"/>
        <s v="WATERVILLE"/>
        <s v="BOSTON"/>
        <s v="LAWRENCE"/>
        <s v="LOWELL"/>
        <s v="NEW BEDFORD"/>
        <s v="PITTSFIELD"/>
        <s v="SPRINGFIELD"/>
        <s v="WORCESTER"/>
        <s v="CONCORD"/>
        <s v="KEENE"/>
        <s v="LITTLETON"/>
        <s v="MANCHESTER"/>
        <s v="NASHUA"/>
        <s v="PORTSMOUTH"/>
        <s v="NEWPORT"/>
        <s v="PROVIDENCE"/>
        <s v="BRATTLEBORO"/>
        <s v="BURLINGTON"/>
        <s v="MONTPELIER"/>
        <s v="RUTLAND"/>
        <s v="ANCHORAGE"/>
        <s v="FAIRBANKS"/>
        <s v="JUNEAU"/>
        <s v="KETCHIKAN"/>
        <s v="BOISE"/>
        <s v="COEUR D'ALENE"/>
        <s v="IDAHO FALLS"/>
        <s v="POCATELLO"/>
        <s v="TWIN FALLS"/>
        <s v="BEND"/>
        <s v="EUGENE"/>
        <s v="KLAMATH FALLS"/>
        <s v="MEDFORD"/>
        <s v="PENDLETON"/>
        <s v="SALEM"/>
        <s v="EVERETT"/>
        <s v="OLYMPIA"/>
        <s v="SEATTLE"/>
        <s v="SPOKANE"/>
        <s v="TACOMA"/>
        <s v="VANCOUVER"/>
        <s v="WENATCHEE"/>
        <s v="YAKIMA"/>
        <s v="GUAM"/>
        <s v="ATLANTIC CITY"/>
        <s v="CAMDEN"/>
        <s v="ELIZABETH"/>
        <s v="HACKENSACK"/>
        <s v="JERSEY CITY"/>
        <s v="NEW BRUNSWICK"/>
        <s v="NEWARK"/>
        <s v="PATERSON"/>
        <s v="TRENTON"/>
        <s v="VINELAND"/>
        <s v="ALBANY"/>
        <s v="BINGHAMTON"/>
        <s v="BRONX"/>
        <s v="BROOKLYN"/>
        <s v="BUFFALO"/>
        <s v="ELMIRA"/>
        <s v="JAMESTOWN"/>
        <s v="KINGSTON"/>
        <s v="NEW YORK"/>
        <s v="NIAGARA FALLS"/>
        <s v="PLATTSBURGH"/>
        <s v="POUGHKEEPSIE"/>
        <s v="QUEENS"/>
        <s v="ROCHESTER"/>
        <s v="SCHENECTADY"/>
        <s v="STATEN ISLAND"/>
        <s v="SYRACUSE"/>
        <s v="UTICA"/>
        <s v="WATERTOWN"/>
        <s v="YONKERS"/>
        <s v="SAN JUAN"/>
        <s v="ST. CROIX"/>
        <s v="ST. JOHN"/>
        <s v="ST. THOMAS"/>
        <s v="DOVER"/>
        <s v="WILMINGTON"/>
        <s v="WASHINGTON"/>
        <s v="BALTIMORE"/>
        <s v="CUMBERLAND"/>
        <s v="HAGERSTOWN"/>
        <s v="SILVER SPRING"/>
        <s v="ALLENTOWN"/>
        <s v="ALTOONA"/>
        <s v="ERIE"/>
        <s v="HARRISBURG"/>
        <s v="JOHNSTOWN"/>
        <s v="LANCASTER"/>
        <s v="NORRISTOWN"/>
        <s v="PHILADELPHIA"/>
        <s v="PITTSBURGH"/>
        <s v="READING"/>
        <s v="SCRANTON"/>
        <s v="STATE COLLEGE"/>
        <s v="WILKES-BARRE"/>
        <s v="WILLIAMSPORT"/>
        <s v="YORK"/>
        <s v="ALEXANDRIA"/>
        <s v="ARLINGTON"/>
        <s v="CHARLOTTESVILLE"/>
        <s v="FREDERICKSBURG"/>
        <s v="LYNCHBURG"/>
        <s v="NEWPORT NEWS"/>
        <s v="NORFOLK"/>
        <s v="PETERSBURG"/>
        <s v="RICHMOND"/>
        <s v="ROANOKE"/>
        <s v="WINCHESTER"/>
        <s v="BECKLEY"/>
        <s v="BLUEFIELD"/>
        <s v="CHARLESTON"/>
        <s v="CLARKSBURG"/>
        <s v="HUNTINGTON"/>
        <s v="MORGANTOWN"/>
        <s v="PARKERSBURG"/>
        <s v="WHEELING"/>
        <s v="ANNISTON"/>
        <s v="BIRMINGHAM"/>
        <s v="DOTHAN"/>
        <s v="GADSDEN"/>
        <s v="HUNTSVILLE"/>
        <s v="MOBILE"/>
        <s v="MONTGOMERY"/>
        <s v="PHENIX CITY"/>
        <s v="TUSCALOOSA"/>
        <s v="DAYTONA BEACH"/>
        <s v="FORT MYERS"/>
        <s v="GAINESVILLE"/>
        <s v="JACKSONVILLE"/>
        <s v="LAKELAND"/>
        <s v="MIAMI"/>
        <s v="ORLANDO"/>
        <s v="PANAMA CITY"/>
        <s v="PENSACOLA"/>
        <s v="SARASOTA"/>
        <s v="TALLAHASSEE"/>
        <s v="TAMPA"/>
        <s v="ATHENS"/>
        <s v="ATLANTA"/>
        <s v="COLUMBUS"/>
        <s v="MACON"/>
        <s v="SAVANNAH"/>
        <s v="VALDOSTA"/>
        <s v="ASHLAND"/>
        <s v="BOWLING GREEN"/>
        <s v="COVINGTON"/>
        <s v="FRANKFORT"/>
        <s v="LEXINGTON"/>
        <s v="LOUISVILLE"/>
        <s v="OWENSBORO"/>
        <s v="PADUCAH"/>
        <s v="BILOXI"/>
        <s v="GREENVILLE"/>
        <s v="JACKSON"/>
        <s v="LAUREL"/>
        <s v="MERIDIAN"/>
        <s v="TUPELO"/>
        <s v="ASHEVILLE"/>
        <s v="CHARLOTTE"/>
        <s v="DURHAM"/>
        <s v="FAYETTEVILLE"/>
        <s v="GASTONIA"/>
        <s v="GREENSBORO"/>
        <s v="HICKORY"/>
        <s v="RALEIGH"/>
        <s v="ROCKY MOUNT"/>
        <s v="WINSTON-SALEM"/>
        <s v="COLUMBIA"/>
        <s v="FLORENCE"/>
        <s v="ROCK HILL"/>
        <s v="SPARTANBURG"/>
        <s v="CHATTANOOGA"/>
        <s v="JOHNSON CITY"/>
        <s v="KNOXVILLE"/>
        <s v="MEMPHIS"/>
        <s v="NASHVILLE"/>
        <s v="BLOOMINGTON"/>
        <s v="CARBONDALE"/>
        <s v="CENTRALIA"/>
        <s v="CHAMPAIGN"/>
        <s v="CHICAGO"/>
        <s v="DECATUR"/>
        <s v="EAST ST. LOUIS"/>
        <s v="GALESBURG"/>
        <s v="JOLIET"/>
        <s v="KANKAKEE"/>
        <s v="PEORIA"/>
        <s v="QUINCY"/>
        <s v="ROCK ISLAND"/>
        <s v="ROCKFORD"/>
        <s v="ANDERSON"/>
        <s v="EVANSVILLE"/>
        <s v="FORT WAYNE"/>
        <s v="GARY"/>
        <s v="INDIANAPOLIS"/>
        <s v="KOKOMO"/>
        <s v="LAFAYETTE"/>
        <s v="MUNCIE"/>
        <s v="SOUTH BEND"/>
        <s v="TERRE HAUTE"/>
        <s v="ANN ARBOR"/>
        <s v="BATTLE CREEK"/>
        <s v="BAY CITY"/>
        <s v="DETROIT"/>
        <s v="FLINT"/>
        <s v="GRAND RAPIDS"/>
        <s v="KALAMAZOO"/>
        <s v="LANSING"/>
        <s v="MUSKEGON"/>
        <s v="SAGINAW"/>
        <s v="TRAVERSE CITY"/>
        <s v="BRAINERD"/>
        <s v="DULUTH"/>
        <s v="MANKATO"/>
        <s v="MINNEAPOLIS"/>
        <s v="SAINT PAUL"/>
        <s v="ST. CLOUD"/>
        <s v="AKRON"/>
        <s v="CANTON"/>
        <s v="CINCINNATI"/>
        <s v="CLEVELAND"/>
        <s v="DAYTON"/>
        <s v="HAMILTON"/>
        <s v="LIMA"/>
        <s v="LORAIN"/>
        <s v="MANSFIELD"/>
        <s v="MARION"/>
        <s v="TOLEDO"/>
        <s v="YOUNGSTOWN"/>
        <s v="BELOIT"/>
        <s v="EAU CLAIRE"/>
        <s v="GREEN BAY"/>
        <s v="KENOSHA"/>
        <s v="LA CROSSE"/>
        <s v="MADISON"/>
        <s v="MILWAUKEE"/>
        <s v="OSHKOSH"/>
        <s v="RACINE"/>
        <s v="SUPERIOR"/>
        <s v="WAUSAU"/>
        <s v="FORT SMITH"/>
        <s v="HOT SPRINGS"/>
        <s v="JONESBORO"/>
        <s v="LITTLE ROCK"/>
        <s v="TEXARKANA"/>
        <s v="WEST MEMPHIS"/>
        <s v="BATON ROUGE"/>
        <s v="LAKE CHARLES"/>
        <s v="MONROE"/>
        <s v="NEW ORLEANS"/>
        <s v="SHREVEPORT"/>
        <s v="ALBUQUERQUE"/>
        <s v="CLOVIS"/>
        <s v="FARMINGTON"/>
        <s v="GALLUP"/>
        <s v="LAS CRUCES"/>
        <s v="ROSWELL"/>
        <s v="SANTA FE"/>
        <s v="ARDMORE"/>
        <s v="ENID"/>
        <s v="LAWTON"/>
        <s v="OKLAHOMA CITY"/>
        <s v="TULSA"/>
        <s v="ABILENE"/>
        <s v="AMARILLO"/>
        <s v="AUSTIN"/>
        <s v="BEAUMONT"/>
        <s v="CORPUS CHRISTI"/>
        <s v="DALLAS"/>
        <s v="EL PASO"/>
        <s v="FORT WORTH"/>
        <s v="GALVESTON"/>
        <s v="HOUSTON"/>
        <s v="LAREDO"/>
        <s v="LONGVIEW"/>
        <s v="LUBBOCK"/>
        <s v="MIDLAND"/>
        <s v="SAN ANGELO"/>
        <s v="SAN ANTONIO"/>
        <s v="TYLER"/>
        <s v="VICTORIA"/>
        <s v="WACO"/>
        <s v="WICHITA FALLS"/>
        <s v="CEDAR RAPIDS"/>
        <s v="COUNCIL BLUFFS"/>
        <s v="DAVENPORT"/>
        <s v="DES MOINES"/>
        <s v="DUBUQUE"/>
        <s v="FORT DODGE"/>
        <s v="MASON CITY"/>
        <s v="SIOUX CITY"/>
        <s v="WATERLOO"/>
        <s v="DODGE CITY"/>
        <s v="FORT SCOTT"/>
        <s v="HAYS"/>
        <s v="KANSAS CITY"/>
        <s v="LIBERAL"/>
        <s v="SALINA"/>
        <s v="TOPEKA"/>
        <s v="WICHITA"/>
        <s v="CAPE GIRARDEAU"/>
        <s v="JEFFERSON CITY"/>
        <s v="JOPLIN"/>
        <s v="ROLLA"/>
        <s v="ST. JOSEPH"/>
        <s v="ST. LOUIS"/>
        <s v="GRAND ISLAND"/>
        <s v="LINCOLN"/>
        <s v="NORTH PLATTE"/>
        <s v="OMAHA"/>
        <s v="BOULDER"/>
        <s v="COLORADO SPRINGS"/>
        <s v="DENVER"/>
        <s v="DURANGO"/>
        <s v="FORT COLLINS"/>
        <s v="GRAND JUNCTION"/>
        <s v="GREELEY"/>
        <s v="MONTROSE"/>
        <s v="PUEBLO"/>
        <s v="BILLINGS"/>
        <s v="BUTTE"/>
        <s v="GREAT FALLS"/>
        <s v="HELENA"/>
        <s v="MISSOULA"/>
        <s v="BISMARCK"/>
        <s v="FARGO"/>
        <s v="GRAND FORKS"/>
        <s v="MINOT"/>
        <s v="WILLISTON"/>
        <s v="ABERDEEN"/>
        <s v="MITCHELL"/>
        <s v="PIERRE"/>
        <s v="RAPID CITY"/>
        <s v="SIOUX FALLS"/>
        <s v="OGDEN"/>
        <s v="PROVO"/>
        <s v="SALT LAKE CITY"/>
        <s v="CASPER"/>
        <s v="CHEYENNE"/>
        <s v="ROCK SPRINGS"/>
        <s v="SHERIDAN"/>
        <s v="FLAGSTAFF"/>
        <s v="KINGMAN"/>
        <s v="PHOENIX"/>
        <s v="PRESCOTT"/>
        <s v="TUCSON"/>
        <s v="BAKERSFIELD"/>
        <s v="EUREKA"/>
        <s v="FRESNO"/>
        <s v="LOS ANGELES"/>
        <s v="MARYSVILLE"/>
        <s v="MODESTO"/>
        <s v="PALM SPRINGS"/>
        <s v="REDDING"/>
        <s v="RIVERSIDE"/>
        <s v="SACRAMENTO"/>
        <s v="SALINAS"/>
        <s v="SAN BERNADINO"/>
        <s v="SAN DIEGO"/>
        <s v="SAN FRANCISCO"/>
        <s v="SAN JOSE"/>
        <s v="SAN LUIS OBISPO"/>
        <s v="SAN MATEO"/>
        <s v="SANTA BARBARA"/>
        <s v="SANTA CRUZ"/>
        <s v="SANTA ROSA"/>
        <s v="STOCKTON"/>
        <s v="SUSANVILLE"/>
        <s v="HILO"/>
        <s v="CARSON CITY"/>
        <s v="ELKO"/>
        <s v="LAS VEGAS"/>
        <s v="RENO"/>
        <m/>
      </sharedItems>
    </cacheField>
    <cacheField name="Sort Order" numFmtId="0">
      <sharedItems containsString="0" containsBlank="1" containsNumber="1" containsInteger="1" minValue="1" maxValue="4"/>
    </cacheField>
    <cacheField name="Type" numFmtId="0">
      <sharedItems containsBlank="1" count="5">
        <s v="Detached/Semi-Detached"/>
        <s v="Row House"/>
        <s v="Walkup"/>
        <s v="Elevator"/>
        <m/>
      </sharedItems>
    </cacheField>
    <cacheField name="0 Bedrooms, HCC" numFmtId="0">
      <sharedItems containsString="0" containsBlank="1" containsNumber="1" minValue="60486.35" maxValue="143985.82"/>
    </cacheField>
    <cacheField name="0 Bedrooms, TDC" numFmtId="0">
      <sharedItems containsString="0" containsBlank="1" containsNumber="1" minValue="105851.11" maxValue="251975.18"/>
    </cacheField>
    <cacheField name="1 Bedrooms, HCC" numFmtId="0">
      <sharedItems containsString="0" containsBlank="1" containsNumber="1" minValue="82255.899999999994" maxValue="186585.59"/>
    </cacheField>
    <cacheField name="1 Bedrooms, TDC" numFmtId="0">
      <sharedItems containsString="0" containsBlank="1" containsNumber="1" minValue="143947.82" maxValue="326524.78000000003"/>
    </cacheField>
    <cacheField name="2 Bedrooms, HCC" numFmtId="0">
      <sharedItems containsString="0" containsBlank="1" containsNumber="1" minValue="103879.85" maxValue="223386.65"/>
    </cacheField>
    <cacheField name="2 Bedrooms, TDC" numFmtId="0">
      <sharedItems containsString="0" containsBlank="1" containsNumber="1" minValue="181789.74" maxValue="390926.64"/>
    </cacheField>
    <cacheField name="3 Bedrooms, HCC" numFmtId="0">
      <sharedItems containsString="0" containsBlank="1" containsNumber="1" minValue="135946.62" maxValue="293122.65999999997"/>
    </cacheField>
    <cacheField name="3 Bedrooms, TDC" numFmtId="0">
      <sharedItems containsString="0" containsBlank="1" containsNumber="1" minValue="237906.58" maxValue="468996.26"/>
    </cacheField>
    <cacheField name="4 Bedrooms, HCC" numFmtId="0">
      <sharedItems containsString="0" containsBlank="1" containsNumber="1" minValue="161057.76999999999" maxValue="366403.32"/>
    </cacheField>
    <cacheField name="4 Bedrooms, TDC" numFmtId="0">
      <sharedItems containsString="0" containsBlank="1" containsNumber="1" minValue="281851.09000000003" maxValue="586245.32999999996"/>
    </cacheField>
    <cacheField name="5 Bedrooms, HCC" numFmtId="0">
      <sharedItems containsString="0" containsBlank="1" containsNumber="1" minValue="177336.22" maxValue="415257.1"/>
    </cacheField>
    <cacheField name="5 Bedrooms, TDC" numFmtId="0">
      <sharedItems containsString="0" containsBlank="1" containsNumber="1" minValue="310338.39" maxValue="664411.37"/>
    </cacheField>
    <cacheField name="6 Bedrooms, HCC" numFmtId="0">
      <sharedItems containsString="0" containsBlank="1" containsNumber="1" minValue="192374.84" maxValue="464110.88"/>
    </cacheField>
    <cacheField name="6 Bedrooms, TDC" numFmtId="0">
      <sharedItems containsString="0" containsBlank="1" containsNumber="1" minValue="336655.96" maxValue="742577.4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5">
  <r>
    <n v="1"/>
    <s v="Region I - Northeast"/>
    <x v="0"/>
    <s v="CT"/>
    <x v="0"/>
    <n v="1"/>
    <x v="0"/>
    <n v="116021.81"/>
    <n v="203038.17"/>
    <n v="150335.35"/>
    <n v="263086.87"/>
    <n v="179977.49"/>
    <n v="314960.59999999998"/>
    <n v="214812.05"/>
    <n v="375921.08"/>
    <n v="252671.21"/>
    <n v="442174.61"/>
    <n v="276886.71999999997"/>
    <n v="484551.76"/>
    <n v="299847.12"/>
    <n v="524732.47"/>
  </r>
  <r>
    <n v="1"/>
    <s v="Region I - Northeast"/>
    <x v="0"/>
    <s v="CT"/>
    <x v="0"/>
    <n v="2"/>
    <x v="1"/>
    <n v="101177.82"/>
    <n v="177061.18"/>
    <n v="132627.98000000001"/>
    <n v="232098.96"/>
    <n v="161165.75"/>
    <n v="282040.06"/>
    <n v="197639.51"/>
    <n v="345869.14"/>
    <n v="234427.55"/>
    <n v="410248.22"/>
    <n v="258296.38"/>
    <n v="452018.66"/>
    <n v="280415.44"/>
    <n v="490727.02"/>
  </r>
  <r>
    <n v="1"/>
    <s v="Region I - Northeast"/>
    <x v="0"/>
    <s v="CT"/>
    <x v="0"/>
    <n v="3"/>
    <x v="2"/>
    <n v="87724.12"/>
    <n v="153517.21"/>
    <n v="119366.19"/>
    <n v="208890.83"/>
    <n v="150801.26999999999"/>
    <n v="263902.21000000002"/>
    <n v="198431.76"/>
    <n v="347255.58"/>
    <n v="245697.99"/>
    <n v="429971.49"/>
    <n v="276688.43"/>
    <n v="484204.76"/>
    <n v="307262.57"/>
    <n v="537709.5"/>
  </r>
  <r>
    <n v="1"/>
    <s v="Region I - Northeast"/>
    <x v="0"/>
    <s v="CT"/>
    <x v="0"/>
    <n v="4"/>
    <x v="3"/>
    <n v="98406.24"/>
    <n v="157449.99"/>
    <n v="137768.74"/>
    <n v="220429.99"/>
    <n v="177131.24"/>
    <n v="283409.99"/>
    <n v="236174.99"/>
    <n v="377879.98"/>
    <n v="295218.73"/>
    <n v="472349.98"/>
    <n v="334581.23"/>
    <n v="535329.98"/>
    <n v="373943.73"/>
    <n v="598309.97"/>
  </r>
  <r>
    <n v="1"/>
    <s v="Region I - Northeast"/>
    <x v="0"/>
    <s v="CT"/>
    <x v="1"/>
    <n v="1"/>
    <x v="0"/>
    <n v="116952.48"/>
    <n v="204666.84"/>
    <n v="151599.47"/>
    <n v="265299.08"/>
    <n v="181532.51"/>
    <n v="317681.89"/>
    <n v="216731.55"/>
    <n v="379280.22"/>
    <n v="254975.45"/>
    <n v="446207.03"/>
    <n v="279437.69"/>
    <n v="489015.96"/>
    <n v="302659.53999999998"/>
    <n v="529654.18999999994"/>
  </r>
  <r>
    <n v="1"/>
    <s v="Region I - Northeast"/>
    <x v="0"/>
    <s v="CT"/>
    <x v="1"/>
    <n v="2"/>
    <x v="1"/>
    <n v="101731.05"/>
    <n v="178029.34"/>
    <n v="133441.91"/>
    <n v="233523.34"/>
    <n v="162242.5"/>
    <n v="283924.38"/>
    <n v="199122.42"/>
    <n v="348464.24"/>
    <n v="236267.97"/>
    <n v="413468.94"/>
    <n v="260374.71"/>
    <n v="455655.74"/>
    <n v="282733.83"/>
    <n v="494784.2"/>
  </r>
  <r>
    <n v="1"/>
    <s v="Region I - Northeast"/>
    <x v="0"/>
    <s v="CT"/>
    <x v="1"/>
    <n v="3"/>
    <x v="2"/>
    <n v="88005.75"/>
    <n v="154010.06"/>
    <n v="119672.82"/>
    <n v="209427.44"/>
    <n v="151127.64000000001"/>
    <n v="264473.37"/>
    <n v="198799.89"/>
    <n v="347899.81"/>
    <n v="246098.62"/>
    <n v="430672.59"/>
    <n v="277097.5"/>
    <n v="484920.62"/>
    <n v="307669.48"/>
    <n v="538421.6"/>
  </r>
  <r>
    <n v="1"/>
    <s v="Region I - Northeast"/>
    <x v="0"/>
    <s v="CT"/>
    <x v="1"/>
    <n v="4"/>
    <x v="3"/>
    <n v="99232.17"/>
    <n v="158771.47"/>
    <n v="138925.04"/>
    <n v="222280.07"/>
    <n v="178617.91"/>
    <n v="285788.65000000002"/>
    <n v="238157.21"/>
    <n v="381051.54"/>
    <n v="297696.51"/>
    <n v="476314.42"/>
    <n v="337389.38"/>
    <n v="539823.01"/>
    <n v="377082.25"/>
    <n v="603331.6"/>
  </r>
  <r>
    <n v="1"/>
    <s v="Region I - Northeast"/>
    <x v="0"/>
    <s v="CT"/>
    <x v="2"/>
    <n v="1"/>
    <x v="0"/>
    <n v="114559.34"/>
    <n v="200478.85"/>
    <n v="148397.49"/>
    <n v="259695.61"/>
    <n v="177626.85"/>
    <n v="310846.98"/>
    <n v="211959.66"/>
    <n v="370929.41"/>
    <n v="249281.9"/>
    <n v="436243.33"/>
    <n v="273153.52"/>
    <n v="478018.65"/>
    <n v="295767.59000000003"/>
    <n v="517593.28"/>
  </r>
  <r>
    <n v="1"/>
    <s v="Region I - Northeast"/>
    <x v="0"/>
    <s v="CT"/>
    <x v="2"/>
    <n v="2"/>
    <x v="1"/>
    <n v="100092.77"/>
    <n v="175162.36"/>
    <n v="131140.29999999999"/>
    <n v="229495.53"/>
    <n v="159293.38"/>
    <n v="278763.40999999997"/>
    <n v="195223.71"/>
    <n v="341641.5"/>
    <n v="231502.07"/>
    <n v="405128.62"/>
    <n v="255035.81"/>
    <n v="446312.67"/>
    <n v="276829.93"/>
    <n v="484452.38"/>
  </r>
  <r>
    <n v="1"/>
    <s v="Region I - Northeast"/>
    <x v="0"/>
    <s v="CT"/>
    <x v="2"/>
    <n v="3"/>
    <x v="2"/>
    <n v="86929.23"/>
    <n v="152126.15"/>
    <n v="118341"/>
    <n v="207096.75"/>
    <n v="149551.03"/>
    <n v="261714.3"/>
    <n v="196831.82"/>
    <n v="344455.67999999999"/>
    <n v="243757.59"/>
    <n v="426575.79"/>
    <n v="274534.3"/>
    <n v="480435.02"/>
    <n v="304905.28000000003"/>
    <n v="533584.24"/>
  </r>
  <r>
    <n v="1"/>
    <s v="Region I - Northeast"/>
    <x v="0"/>
    <s v="CT"/>
    <x v="2"/>
    <n v="4"/>
    <x v="3"/>
    <n v="97138.9"/>
    <n v="155422.23000000001"/>
    <n v="135994.45000000001"/>
    <n v="217591.13"/>
    <n v="174850.01"/>
    <n v="279760.02"/>
    <n v="233133.35"/>
    <n v="373013.36"/>
    <n v="291416.69"/>
    <n v="466266.7"/>
    <n v="330272.24"/>
    <n v="528435.6"/>
    <n v="369127.8"/>
    <n v="590604.49"/>
  </r>
  <r>
    <n v="1"/>
    <s v="Region I - Northeast"/>
    <x v="0"/>
    <s v="CT"/>
    <x v="3"/>
    <n v="1"/>
    <x v="0"/>
    <n v="115046.83"/>
    <n v="201331.96"/>
    <n v="149043.44"/>
    <n v="260826.03"/>
    <n v="178410.39"/>
    <n v="312218.19"/>
    <n v="212910.46"/>
    <n v="372593.3"/>
    <n v="250411.67"/>
    <n v="438220.43"/>
    <n v="274397.92"/>
    <n v="480196.36"/>
    <n v="297127.43"/>
    <n v="519973.01"/>
  </r>
  <r>
    <n v="1"/>
    <s v="Region I - Northeast"/>
    <x v="0"/>
    <s v="CT"/>
    <x v="3"/>
    <n v="2"/>
    <x v="1"/>
    <n v="100454.46"/>
    <n v="175795.3"/>
    <n v="131636.19"/>
    <n v="230363.34"/>
    <n v="159917.5"/>
    <n v="279855.63"/>
    <n v="196028.98"/>
    <n v="343050.71"/>
    <n v="232477.23"/>
    <n v="406835.15"/>
    <n v="256122.66"/>
    <n v="448214.66"/>
    <n v="278025.09999999998"/>
    <n v="486543.93"/>
  </r>
  <r>
    <n v="1"/>
    <s v="Region I - Northeast"/>
    <x v="0"/>
    <s v="CT"/>
    <x v="3"/>
    <n v="3"/>
    <x v="2"/>
    <n v="87194.19"/>
    <n v="152589.84"/>
    <n v="118682.73"/>
    <n v="207694.77"/>
    <n v="149967.78"/>
    <n v="262443.61"/>
    <n v="197365.13"/>
    <n v="345388.98"/>
    <n v="244404.39"/>
    <n v="427707.69"/>
    <n v="275252.34000000003"/>
    <n v="481691.6"/>
    <n v="305691.03999999998"/>
    <n v="534959.31999999995"/>
  </r>
  <r>
    <n v="1"/>
    <s v="Region I - Northeast"/>
    <x v="0"/>
    <s v="CT"/>
    <x v="3"/>
    <n v="4"/>
    <x v="3"/>
    <n v="97561.35"/>
    <n v="156098.15"/>
    <n v="136585.88"/>
    <n v="218537.42"/>
    <n v="175610.42"/>
    <n v="280976.68"/>
    <n v="234147.23"/>
    <n v="374635.57"/>
    <n v="292684.03999999998"/>
    <n v="468294.46"/>
    <n v="331708.57"/>
    <n v="530733.72"/>
    <n v="370733.11"/>
    <n v="593172.99"/>
  </r>
  <r>
    <n v="1"/>
    <s v="Region I - Northeast"/>
    <x v="0"/>
    <s v="CT"/>
    <x v="4"/>
    <n v="1"/>
    <x v="0"/>
    <n v="113584.37"/>
    <n v="198772.64"/>
    <n v="147105.57999999999"/>
    <n v="257434.77"/>
    <n v="176059.76"/>
    <n v="308104.57"/>
    <n v="210058.07"/>
    <n v="367601.63"/>
    <n v="247022.37"/>
    <n v="432289.15"/>
    <n v="270664.71999999997"/>
    <n v="473663.25"/>
    <n v="293047.90000000002"/>
    <n v="512833.82"/>
  </r>
  <r>
    <n v="1"/>
    <s v="Region I - Northeast"/>
    <x v="0"/>
    <s v="CT"/>
    <x v="4"/>
    <n v="2"/>
    <x v="1"/>
    <n v="99369.41"/>
    <n v="173896.47"/>
    <n v="130148.52"/>
    <n v="227759.91"/>
    <n v="158045.13"/>
    <n v="276578.96999999997"/>
    <n v="193613.18"/>
    <n v="338823.07"/>
    <n v="229551.75"/>
    <n v="401715.56"/>
    <n v="252862.1"/>
    <n v="442508.67"/>
    <n v="274439.59000000003"/>
    <n v="480269.28"/>
  </r>
  <r>
    <n v="1"/>
    <s v="Region I - Northeast"/>
    <x v="0"/>
    <s v="CT"/>
    <x v="4"/>
    <n v="3"/>
    <x v="2"/>
    <n v="86399.31"/>
    <n v="151198.78"/>
    <n v="117657.54"/>
    <n v="205900.69"/>
    <n v="148717.54"/>
    <n v="260255.7"/>
    <n v="195765.18"/>
    <n v="342589.07"/>
    <n v="242464"/>
    <n v="424311.99"/>
    <n v="273098.21000000002"/>
    <n v="477921.86"/>
    <n v="303333.75"/>
    <n v="530834.06999999995"/>
  </r>
  <r>
    <n v="1"/>
    <s v="Region I - Northeast"/>
    <x v="0"/>
    <s v="CT"/>
    <x v="4"/>
    <n v="4"/>
    <x v="3"/>
    <n v="96294"/>
    <n v="154070.39999999999"/>
    <n v="134811.59"/>
    <n v="215698.55"/>
    <n v="173329.19"/>
    <n v="277326.71000000002"/>
    <n v="231105.59"/>
    <n v="369768.95"/>
    <n v="288881.99"/>
    <n v="462211.19"/>
    <n v="327399.59000000003"/>
    <n v="523839.35"/>
    <n v="365917.18"/>
    <n v="585467.5"/>
  </r>
  <r>
    <n v="1"/>
    <s v="Region I - Northeast"/>
    <x v="0"/>
    <s v="CT"/>
    <x v="5"/>
    <n v="1"/>
    <x v="0"/>
    <n v="114515.03"/>
    <n v="200401.31"/>
    <n v="148369.69"/>
    <n v="259646.96"/>
    <n v="177614.77"/>
    <n v="310825.84000000003"/>
    <n v="211977.57"/>
    <n v="370960.74"/>
    <n v="249326.6"/>
    <n v="436321.54"/>
    <n v="273215.67"/>
    <n v="478127.42"/>
    <n v="295860.3"/>
    <n v="517755.52"/>
  </r>
  <r>
    <n v="1"/>
    <s v="Region I - Northeast"/>
    <x v="0"/>
    <s v="CT"/>
    <x v="5"/>
    <n v="2"/>
    <x v="1"/>
    <n v="99922.64"/>
    <n v="174864.63"/>
    <n v="130962.44"/>
    <n v="229184.28"/>
    <n v="159121.87"/>
    <n v="278463.28000000003"/>
    <n v="195096.09"/>
    <n v="341418.15"/>
    <n v="231392.15"/>
    <n v="404936.27"/>
    <n v="254940.42"/>
    <n v="446145.73"/>
    <n v="276757.96000000002"/>
    <n v="484326.44"/>
  </r>
  <r>
    <n v="1"/>
    <s v="Region I - Northeast"/>
    <x v="0"/>
    <s v="CT"/>
    <x v="5"/>
    <n v="3"/>
    <x v="2"/>
    <n v="86680.93"/>
    <n v="151691.63"/>
    <n v="117964.17"/>
    <n v="206437.29"/>
    <n v="149043.91"/>
    <n v="260826.84"/>
    <n v="196133.31"/>
    <n v="343233.29"/>
    <n v="242864.62"/>
    <n v="425013.08"/>
    <n v="273507.26"/>
    <n v="478637.71"/>
    <n v="303740.65999999997"/>
    <n v="531546.15"/>
  </r>
  <r>
    <n v="1"/>
    <s v="Region I - Northeast"/>
    <x v="0"/>
    <s v="CT"/>
    <x v="5"/>
    <n v="4"/>
    <x v="3"/>
    <n v="97119.92"/>
    <n v="155391.87"/>
    <n v="135967.88"/>
    <n v="217548.62"/>
    <n v="174815.85"/>
    <n v="279705.37"/>
    <n v="233087.8"/>
    <n v="372940.49"/>
    <n v="291359.75"/>
    <n v="466175.61"/>
    <n v="330207.71999999997"/>
    <n v="528332.36"/>
    <n v="369055.68"/>
    <n v="590489.1"/>
  </r>
  <r>
    <n v="1"/>
    <s v="Region I - Northeast"/>
    <x v="0"/>
    <s v="CT"/>
    <x v="6"/>
    <n v="1"/>
    <x v="0"/>
    <n v="121428.5"/>
    <n v="212499.87"/>
    <n v="157468.65"/>
    <n v="275570.14"/>
    <n v="188608.58"/>
    <n v="330065.02"/>
    <n v="225252.9"/>
    <n v="394192.58"/>
    <n v="265053.96999999997"/>
    <n v="463844.45"/>
    <n v="290512.99"/>
    <n v="508397.73"/>
    <n v="314712.73"/>
    <n v="550747.28"/>
  </r>
  <r>
    <n v="1"/>
    <s v="Region I - Northeast"/>
    <x v="0"/>
    <s v="CT"/>
    <x v="6"/>
    <n v="2"/>
    <x v="1"/>
    <n v="105326.44"/>
    <n v="184321.28"/>
    <n v="138260.65"/>
    <n v="241956.14"/>
    <n v="168202.63"/>
    <n v="294354.59999999998"/>
    <n v="206625.06"/>
    <n v="361593.86"/>
    <n v="245264.24"/>
    <n v="429212.43"/>
    <n v="270347.19"/>
    <n v="473107.59"/>
    <n v="293634.28999999998"/>
    <n v="513860.02"/>
  </r>
  <r>
    <n v="1"/>
    <s v="Region I - Northeast"/>
    <x v="0"/>
    <s v="CT"/>
    <x v="6"/>
    <n v="3"/>
    <x v="2"/>
    <n v="90887"/>
    <n v="159052.26"/>
    <n v="123502.06"/>
    <n v="216128.61"/>
    <n v="155892.57999999999"/>
    <n v="272812.02"/>
    <n v="204996.74"/>
    <n v="358744.3"/>
    <n v="253705.77"/>
    <n v="443985.1"/>
    <n v="285613.96999999997"/>
    <n v="499824.46"/>
    <n v="317070.59000000003"/>
    <n v="554873.54"/>
  </r>
  <r>
    <n v="1"/>
    <s v="Region I - Northeast"/>
    <x v="0"/>
    <s v="CT"/>
    <x v="6"/>
    <n v="4"/>
    <x v="3"/>
    <n v="103072.17"/>
    <n v="164915.48000000001"/>
    <n v="144301.04"/>
    <n v="230881.67"/>
    <n v="185529.91"/>
    <n v="296847.87"/>
    <n v="247373.22"/>
    <n v="395797.16"/>
    <n v="309216.52"/>
    <n v="494746.44"/>
    <n v="350445.39"/>
    <n v="560712.64"/>
    <n v="391674.26"/>
    <n v="626678.82999999996"/>
  </r>
  <r>
    <n v="1"/>
    <s v="Region I - Northeast"/>
    <x v="0"/>
    <s v="CT"/>
    <x v="7"/>
    <n v="1"/>
    <x v="0"/>
    <n v="112609.39"/>
    <n v="197066.44"/>
    <n v="145813.67000000001"/>
    <n v="255173.93"/>
    <n v="174492.66"/>
    <n v="305362.15999999997"/>
    <n v="208156.48"/>
    <n v="364273.84"/>
    <n v="244762.83"/>
    <n v="428334.96"/>
    <n v="268175.90999999997"/>
    <n v="469307.85"/>
    <n v="290328.21000000002"/>
    <n v="508074.36"/>
  </r>
  <r>
    <n v="1"/>
    <s v="Region I - Northeast"/>
    <x v="0"/>
    <s v="CT"/>
    <x v="7"/>
    <n v="2"/>
    <x v="1"/>
    <n v="98646.05"/>
    <n v="172630.59"/>
    <n v="129156.74"/>
    <n v="226024.29"/>
    <n v="156796.88"/>
    <n v="274394.53000000003"/>
    <n v="192002.65"/>
    <n v="336004.64"/>
    <n v="227601.43"/>
    <n v="398302.5"/>
    <n v="250688.39"/>
    <n v="438704.67"/>
    <n v="272049.25"/>
    <n v="476086.19"/>
  </r>
  <r>
    <n v="1"/>
    <s v="Region I - Northeast"/>
    <x v="0"/>
    <s v="CT"/>
    <x v="7"/>
    <n v="3"/>
    <x v="2"/>
    <n v="85869.38"/>
    <n v="150271.42000000001"/>
    <n v="116974.08"/>
    <n v="204704.63"/>
    <n v="147884.04999999999"/>
    <n v="258797.09"/>
    <n v="194698.55"/>
    <n v="340722.47"/>
    <n v="241170.4"/>
    <n v="422048.19"/>
    <n v="271662.12"/>
    <n v="475408.7"/>
    <n v="301762.23"/>
    <n v="528083.9"/>
  </r>
  <r>
    <n v="1"/>
    <s v="Region I - Northeast"/>
    <x v="0"/>
    <s v="CT"/>
    <x v="7"/>
    <n v="4"/>
    <x v="3"/>
    <n v="95449.1"/>
    <n v="152718.56"/>
    <n v="133628.74"/>
    <n v="213805.98"/>
    <n v="171808.37"/>
    <n v="274893.40000000002"/>
    <n v="229077.83"/>
    <n v="366524.54"/>
    <n v="286347.28999999998"/>
    <n v="458155.67"/>
    <n v="324526.93"/>
    <n v="519243.09"/>
    <n v="362706.57"/>
    <n v="580330.52"/>
  </r>
  <r>
    <n v="1"/>
    <s v="Region I - Northeast"/>
    <x v="1"/>
    <s v="ME"/>
    <x v="8"/>
    <n v="1"/>
    <x v="0"/>
    <n v="100643.83"/>
    <n v="176126.71"/>
    <n v="130484.16"/>
    <n v="228347.28"/>
    <n v="156265.72"/>
    <n v="273465.01"/>
    <n v="186592.53"/>
    <n v="326536.93"/>
    <n v="219537.9"/>
    <n v="384191.32"/>
    <n v="240611.28"/>
    <n v="421069.73"/>
    <n v="260627.76"/>
    <n v="456098.59"/>
  </r>
  <r>
    <n v="1"/>
    <s v="Region I - Northeast"/>
    <x v="1"/>
    <s v="ME"/>
    <x v="8"/>
    <n v="2"/>
    <x v="1"/>
    <n v="87435.14"/>
    <n v="153011.49"/>
    <n v="114727.6"/>
    <n v="200773.3"/>
    <n v="139526.46"/>
    <n v="244171.31"/>
    <n v="171311.88"/>
    <n v="299795.8"/>
    <n v="203304.14"/>
    <n v="355782.24"/>
    <n v="224069.02"/>
    <n v="392120.79"/>
    <n v="243336.86"/>
    <n v="425839.5"/>
  </r>
  <r>
    <n v="1"/>
    <s v="Region I - Northeast"/>
    <x v="1"/>
    <s v="ME"/>
    <x v="8"/>
    <n v="3"/>
    <x v="2"/>
    <n v="75554.19"/>
    <n v="132219.84"/>
    <n v="102708.11"/>
    <n v="179739.2"/>
    <n v="129677.84"/>
    <n v="226936.22"/>
    <n v="170557.67"/>
    <n v="298475.92"/>
    <n v="211113.36"/>
    <n v="369448.38"/>
    <n v="237687.44"/>
    <n v="415953.02"/>
    <n v="263891.08"/>
    <n v="461809.39"/>
  </r>
  <r>
    <n v="1"/>
    <s v="Region I - Northeast"/>
    <x v="1"/>
    <s v="ME"/>
    <x v="8"/>
    <n v="4"/>
    <x v="3"/>
    <n v="85410.11"/>
    <n v="136656.18"/>
    <n v="119574.15"/>
    <n v="191318.65"/>
    <n v="153738.19"/>
    <n v="245981.12"/>
    <n v="204984.26"/>
    <n v="327974.82"/>
    <n v="256230.32"/>
    <n v="409968.53"/>
    <n v="290394.37"/>
    <n v="464631"/>
    <n v="324558.40999999997"/>
    <n v="519293.47"/>
  </r>
  <r>
    <n v="1"/>
    <s v="Region I - Northeast"/>
    <x v="1"/>
    <s v="ME"/>
    <x v="9"/>
    <n v="1"/>
    <x v="0"/>
    <n v="98162.08"/>
    <n v="171783.64"/>
    <n v="127226.59"/>
    <n v="222646.54"/>
    <n v="152335.91"/>
    <n v="266587.84000000003"/>
    <n v="181856.46"/>
    <n v="318248.81"/>
    <n v="213933.75"/>
    <n v="374384.06"/>
    <n v="234451.43"/>
    <n v="410289.99"/>
    <n v="253921.24"/>
    <n v="444362.18"/>
  </r>
  <r>
    <n v="1"/>
    <s v="Region I - Northeast"/>
    <x v="1"/>
    <s v="ME"/>
    <x v="9"/>
    <n v="2"/>
    <x v="1"/>
    <n v="85456.6"/>
    <n v="149549.06"/>
    <n v="112070.28"/>
    <n v="196122.99"/>
    <n v="136234.34"/>
    <n v="238410.09"/>
    <n v="167157.93"/>
    <n v="292526.38"/>
    <n v="198318.42"/>
    <n v="347057.23"/>
    <n v="218539.35"/>
    <n v="382443.86"/>
    <n v="237289.04"/>
    <n v="415255.82"/>
  </r>
  <r>
    <n v="1"/>
    <s v="Region I - Northeast"/>
    <x v="1"/>
    <s v="ME"/>
    <x v="9"/>
    <n v="3"/>
    <x v="2"/>
    <n v="73981.09"/>
    <n v="129466.9"/>
    <n v="100622.63"/>
    <n v="176089.60000000001"/>
    <n v="127087"/>
    <n v="222402.25"/>
    <n v="167192.59"/>
    <n v="292587.03000000003"/>
    <n v="206986.39"/>
    <n v="362226.18"/>
    <n v="233070.18"/>
    <n v="407872.81"/>
    <n v="258797.64"/>
    <n v="452895.87"/>
  </r>
  <r>
    <n v="1"/>
    <s v="Region I - Northeast"/>
    <x v="1"/>
    <s v="ME"/>
    <x v="9"/>
    <n v="4"/>
    <x v="3"/>
    <n v="83278.880000000005"/>
    <n v="133246.21"/>
    <n v="116590.43"/>
    <n v="186544.7"/>
    <n v="149901.99"/>
    <n v="239843.18"/>
    <n v="199869.32"/>
    <n v="319790.90999999997"/>
    <n v="249836.64"/>
    <n v="399738.64"/>
    <n v="283148.2"/>
    <n v="453037.12"/>
    <n v="316459.75"/>
    <n v="506335.61"/>
  </r>
  <r>
    <n v="1"/>
    <s v="Region I - Northeast"/>
    <x v="1"/>
    <s v="ME"/>
    <x v="10"/>
    <n v="1"/>
    <x v="0"/>
    <n v="101618.82"/>
    <n v="177832.93"/>
    <n v="131776.07999999999"/>
    <n v="230608.13"/>
    <n v="157832.82"/>
    <n v="276207.43"/>
    <n v="188494.14"/>
    <n v="329864.74"/>
    <n v="221797.45"/>
    <n v="388145.53"/>
    <n v="243100.09"/>
    <n v="425425.16"/>
    <n v="263347.46999999997"/>
    <n v="460858.07"/>
  </r>
  <r>
    <n v="1"/>
    <s v="Region I - Northeast"/>
    <x v="1"/>
    <s v="ME"/>
    <x v="10"/>
    <n v="2"/>
    <x v="1"/>
    <n v="88158.51"/>
    <n v="154277.39000000001"/>
    <n v="115719.39"/>
    <n v="202508.93"/>
    <n v="140774.72"/>
    <n v="246355.76"/>
    <n v="172922.42"/>
    <n v="302614.24"/>
    <n v="205254.47"/>
    <n v="359195.32"/>
    <n v="226242.74"/>
    <n v="395924.8"/>
    <n v="245727.21"/>
    <n v="430022.62"/>
  </r>
  <r>
    <n v="1"/>
    <s v="Region I - Northeast"/>
    <x v="1"/>
    <s v="ME"/>
    <x v="10"/>
    <n v="3"/>
    <x v="2"/>
    <n v="76084.12"/>
    <n v="133147.21"/>
    <n v="103391.58"/>
    <n v="180935.26"/>
    <n v="130511.34"/>
    <n v="228394.84"/>
    <n v="171624.31"/>
    <n v="300342.53999999998"/>
    <n v="212406.97"/>
    <n v="371712.2"/>
    <n v="239123.54"/>
    <n v="418466.19"/>
    <n v="265462.61"/>
    <n v="464559.58"/>
  </r>
  <r>
    <n v="1"/>
    <s v="Region I - Northeast"/>
    <x v="1"/>
    <s v="ME"/>
    <x v="10"/>
    <n v="4"/>
    <x v="3"/>
    <n v="86255.01"/>
    <n v="138008.01999999999"/>
    <n v="120757.02"/>
    <n v="193211.23"/>
    <n v="155259.01999999999"/>
    <n v="248414.44"/>
    <n v="207012.03"/>
    <n v="331219.25"/>
    <n v="258765.04"/>
    <n v="414024.07"/>
    <n v="293267.03999999998"/>
    <n v="469227.28"/>
    <n v="327769.05"/>
    <n v="524430.48"/>
  </r>
  <r>
    <n v="1"/>
    <s v="Region I - Northeast"/>
    <x v="1"/>
    <s v="ME"/>
    <x v="11"/>
    <n v="1"/>
    <x v="0"/>
    <n v="103125.59"/>
    <n v="180469.79"/>
    <n v="133741.74"/>
    <n v="234048.04"/>
    <n v="160195.54"/>
    <n v="280342.19"/>
    <n v="191328.62"/>
    <n v="334825.08"/>
    <n v="225142.06"/>
    <n v="393998.6"/>
    <n v="246771.14"/>
    <n v="431849.5"/>
    <n v="267334.3"/>
    <n v="467835.02"/>
  </r>
  <r>
    <n v="1"/>
    <s v="Region I - Northeast"/>
    <x v="1"/>
    <s v="ME"/>
    <x v="11"/>
    <n v="2"/>
    <x v="1"/>
    <n v="89413.68"/>
    <n v="156473.94"/>
    <n v="117384.92"/>
    <n v="205423.61"/>
    <n v="142818.59"/>
    <n v="249932.54"/>
    <n v="175465.85"/>
    <n v="307065.23"/>
    <n v="208289.87"/>
    <n v="364507.27"/>
    <n v="229598.7"/>
    <n v="401797.73"/>
    <n v="249384.69"/>
    <n v="436423.21"/>
  </r>
  <r>
    <n v="1"/>
    <s v="Region I - Northeast"/>
    <x v="1"/>
    <s v="ME"/>
    <x v="11"/>
    <n v="3"/>
    <x v="2"/>
    <n v="77127.31"/>
    <n v="134972.78"/>
    <n v="104793.60000000001"/>
    <n v="183388.79999999999"/>
    <n v="132268.69"/>
    <n v="231470.21"/>
    <n v="173922.76"/>
    <n v="304364.83"/>
    <n v="215240.34"/>
    <n v="376670.6"/>
    <n v="242304.71"/>
    <n v="424033.24"/>
    <n v="268984.53000000003"/>
    <n v="470722.92"/>
  </r>
  <r>
    <n v="1"/>
    <s v="Region I - Northeast"/>
    <x v="1"/>
    <s v="ME"/>
    <x v="11"/>
    <n v="4"/>
    <x v="3"/>
    <n v="87541.34"/>
    <n v="140066.15"/>
    <n v="122557.88"/>
    <n v="196092.6"/>
    <n v="157574.41"/>
    <n v="252119.06"/>
    <n v="210099.22"/>
    <n v="336158.75"/>
    <n v="262624.02"/>
    <n v="420198.44"/>
    <n v="297640.56"/>
    <n v="476224.9"/>
    <n v="332657.09000000003"/>
    <n v="532251.35"/>
  </r>
  <r>
    <n v="1"/>
    <s v="Region I - Northeast"/>
    <x v="1"/>
    <s v="ME"/>
    <x v="12"/>
    <n v="1"/>
    <x v="0"/>
    <n v="95148.52"/>
    <n v="166509.91"/>
    <n v="123295.27"/>
    <n v="215766.72"/>
    <n v="147610.47"/>
    <n v="258318.32"/>
    <n v="176187.49"/>
    <n v="308328.11"/>
    <n v="207244.52"/>
    <n v="362677.91"/>
    <n v="227109.32"/>
    <n v="397441.31"/>
    <n v="245947.58"/>
    <n v="430408.27"/>
  </r>
  <r>
    <n v="1"/>
    <s v="Region I - Northeast"/>
    <x v="1"/>
    <s v="ME"/>
    <x v="12"/>
    <n v="2"/>
    <x v="1"/>
    <n v="82946.25"/>
    <n v="145155.94"/>
    <n v="108739.21"/>
    <n v="190293.61"/>
    <n v="132146.57999999999"/>
    <n v="231256.52"/>
    <n v="162071.07999999999"/>
    <n v="283624.40000000002"/>
    <n v="192247.62"/>
    <n v="336433.33"/>
    <n v="211827.43"/>
    <n v="370698"/>
    <n v="229974.08"/>
    <n v="402454.64"/>
  </r>
  <r>
    <n v="1"/>
    <s v="Region I - Northeast"/>
    <x v="1"/>
    <s v="ME"/>
    <x v="12"/>
    <n v="3"/>
    <x v="2"/>
    <n v="71894.720000000001"/>
    <n v="125815.75"/>
    <n v="97818.58"/>
    <n v="171182.51"/>
    <n v="123572.28"/>
    <n v="216251.49"/>
    <n v="162595.67000000001"/>
    <n v="284542.43"/>
    <n v="201319.63"/>
    <n v="352309.35"/>
    <n v="226707.83"/>
    <n v="396738.7"/>
    <n v="251753.81"/>
    <n v="440569.17"/>
  </r>
  <r>
    <n v="1"/>
    <s v="Region I - Northeast"/>
    <x v="1"/>
    <s v="ME"/>
    <x v="12"/>
    <n v="4"/>
    <x v="3"/>
    <n v="80706.22"/>
    <n v="129129.96"/>
    <n v="112988.71"/>
    <n v="180781.94"/>
    <n v="145271.20000000001"/>
    <n v="232433.93"/>
    <n v="193694.94"/>
    <n v="309911.90000000002"/>
    <n v="242118.67"/>
    <n v="387389.88"/>
    <n v="274401.15999999997"/>
    <n v="439041.86"/>
    <n v="306683.65000000002"/>
    <n v="490693.85"/>
  </r>
  <r>
    <n v="1"/>
    <s v="Region I - Northeast"/>
    <x v="2"/>
    <s v="MA"/>
    <x v="13"/>
    <n v="1"/>
    <x v="0"/>
    <n v="127101.06"/>
    <n v="222426.86"/>
    <n v="164768.73000000001"/>
    <n v="288345.28999999998"/>
    <n v="197312.16"/>
    <n v="345296.28"/>
    <n v="235586.33"/>
    <n v="412276.08"/>
    <n v="277168.59000000003"/>
    <n v="485045.03"/>
    <n v="303766.34000000003"/>
    <n v="531591.09"/>
    <n v="329022.09000000003"/>
    <n v="575788.66"/>
  </r>
  <r>
    <n v="1"/>
    <s v="Region I - Northeast"/>
    <x v="2"/>
    <s v="MA"/>
    <x v="13"/>
    <n v="2"/>
    <x v="1"/>
    <n v="110495.86"/>
    <n v="193367.75"/>
    <n v="144960.48000000001"/>
    <n v="253680.85"/>
    <n v="176268.52"/>
    <n v="308469.90999999997"/>
    <n v="216376.37"/>
    <n v="378658.65"/>
    <n v="256760.43"/>
    <n v="449330.76"/>
    <n v="282970.36"/>
    <n v="495198.12"/>
    <n v="307284.95"/>
    <n v="537748.66"/>
  </r>
  <r>
    <n v="1"/>
    <s v="Region I - Northeast"/>
    <x v="2"/>
    <s v="MA"/>
    <x v="13"/>
    <n v="3"/>
    <x v="2"/>
    <n v="95539.67"/>
    <n v="167194.42000000001"/>
    <n v="129898.92"/>
    <n v="227323.12"/>
    <n v="164026.63"/>
    <n v="287046.59999999998"/>
    <n v="215752.76"/>
    <n v="377567.33"/>
    <n v="267071.40999999997"/>
    <n v="467374.97"/>
    <n v="300701.73"/>
    <n v="526228.02"/>
    <n v="333866.34000000003"/>
    <n v="584266.1"/>
  </r>
  <r>
    <n v="1"/>
    <s v="Region I - Northeast"/>
    <x v="2"/>
    <s v="MA"/>
    <x v="13"/>
    <n v="4"/>
    <x v="3"/>
    <n v="107851.97"/>
    <n v="172563.16"/>
    <n v="150992.76"/>
    <n v="241588.43"/>
    <n v="194133.55"/>
    <n v="310613.69"/>
    <n v="258844.74"/>
    <n v="414151.59"/>
    <n v="323555.92"/>
    <n v="517689.49"/>
    <n v="366696.71"/>
    <n v="586714.75"/>
    <n v="409837.5"/>
    <n v="655740.02"/>
  </r>
  <r>
    <n v="1"/>
    <s v="Region I - Northeast"/>
    <x v="2"/>
    <s v="MA"/>
    <x v="14"/>
    <n v="1"/>
    <x v="0"/>
    <n v="119079.67999999999"/>
    <n v="208389.44"/>
    <n v="154294.48000000001"/>
    <n v="270015.33"/>
    <n v="184715.01"/>
    <n v="323251.27"/>
    <n v="220463.12"/>
    <n v="385810.46"/>
    <n v="259315.75"/>
    <n v="453802.57"/>
    <n v="284166.68"/>
    <n v="497291.69"/>
    <n v="307728.09000000003"/>
    <n v="538524.15"/>
  </r>
  <r>
    <n v="1"/>
    <s v="Region I - Northeast"/>
    <x v="2"/>
    <s v="MA"/>
    <x v="14"/>
    <n v="2"/>
    <x v="1"/>
    <n v="103858.3"/>
    <n v="181752.03"/>
    <n v="136136.91"/>
    <n v="238239.6"/>
    <n v="165425.01"/>
    <n v="289493.77"/>
    <n v="202853.99"/>
    <n v="354994.48"/>
    <n v="240608.27"/>
    <n v="421064.48"/>
    <n v="265103.7"/>
    <n v="463931.47"/>
    <n v="287802.38"/>
    <n v="503654.16"/>
  </r>
  <r>
    <n v="1"/>
    <s v="Region I - Northeast"/>
    <x v="2"/>
    <s v="MA"/>
    <x v="14"/>
    <n v="3"/>
    <x v="2"/>
    <n v="90058.78"/>
    <n v="157602.87"/>
    <n v="122547.07"/>
    <n v="214457.38"/>
    <n v="154823.1"/>
    <n v="270940.43"/>
    <n v="203727.18"/>
    <n v="356522.56"/>
    <n v="252257.73"/>
    <n v="441451.02"/>
    <n v="284077.82"/>
    <n v="497136.18"/>
    <n v="315471.02"/>
    <n v="552074.28"/>
  </r>
  <r>
    <n v="1"/>
    <s v="Region I - Northeast"/>
    <x v="2"/>
    <s v="MA"/>
    <x v="14"/>
    <n v="4"/>
    <x v="3"/>
    <n v="100997.88"/>
    <n v="161596.60999999999"/>
    <n v="141397.04"/>
    <n v="226235.26"/>
    <n v="181796.19"/>
    <n v="290873.90999999997"/>
    <n v="242394.92"/>
    <n v="387831.88"/>
    <n v="302993.65000000002"/>
    <n v="484789.84"/>
    <n v="343392.8"/>
    <n v="549428.49"/>
    <n v="383791.95"/>
    <n v="614067.14"/>
  </r>
  <r>
    <n v="1"/>
    <s v="Region I - Northeast"/>
    <x v="2"/>
    <s v="MA"/>
    <x v="15"/>
    <n v="1"/>
    <x v="0"/>
    <n v="118592.19"/>
    <n v="207536.34"/>
    <n v="153648.51999999999"/>
    <n v="268884.90999999997"/>
    <n v="183931.47"/>
    <n v="321880.07"/>
    <n v="219512.32000000001"/>
    <n v="384146.56"/>
    <n v="258185.98"/>
    <n v="451825.47"/>
    <n v="282922.28000000003"/>
    <n v="495113.98"/>
    <n v="306368.24"/>
    <n v="536144.43000000005"/>
  </r>
  <r>
    <n v="1"/>
    <s v="Region I - Northeast"/>
    <x v="2"/>
    <s v="MA"/>
    <x v="15"/>
    <n v="2"/>
    <x v="1"/>
    <n v="103496.62"/>
    <n v="181119.09"/>
    <n v="135641.01999999999"/>
    <n v="237371.79"/>
    <n v="164800.88"/>
    <n v="288401.55"/>
    <n v="202048.72"/>
    <n v="353585.26"/>
    <n v="239633.11"/>
    <n v="419357.95"/>
    <n v="264016.84000000003"/>
    <n v="462029.47"/>
    <n v="286607.21000000002"/>
    <n v="501562.61"/>
  </r>
  <r>
    <n v="1"/>
    <s v="Region I - Northeast"/>
    <x v="2"/>
    <s v="MA"/>
    <x v="15"/>
    <n v="3"/>
    <x v="2"/>
    <n v="89793.82"/>
    <n v="157139.19"/>
    <n v="122205.34"/>
    <n v="213859.35"/>
    <n v="154406.35999999999"/>
    <n v="270211.13"/>
    <n v="203193.86"/>
    <n v="355589.26"/>
    <n v="251610.93"/>
    <n v="440319.13"/>
    <n v="283359.77"/>
    <n v="495879.6"/>
    <n v="314685.26"/>
    <n v="550699.19999999995"/>
  </r>
  <r>
    <n v="1"/>
    <s v="Region I - Northeast"/>
    <x v="2"/>
    <s v="MA"/>
    <x v="15"/>
    <n v="4"/>
    <x v="3"/>
    <n v="100575.43"/>
    <n v="160920.70000000001"/>
    <n v="140805.60999999999"/>
    <n v="225288.97"/>
    <n v="181035.78"/>
    <n v="289657.25"/>
    <n v="241381.04"/>
    <n v="386209.67"/>
    <n v="301726.3"/>
    <n v="482762.09"/>
    <n v="341956.47"/>
    <n v="547130.36"/>
    <n v="382186.65"/>
    <n v="611498.64"/>
  </r>
  <r>
    <n v="1"/>
    <s v="Region I - Northeast"/>
    <x v="2"/>
    <s v="MA"/>
    <x v="16"/>
    <n v="1"/>
    <x v="0"/>
    <n v="116996.79"/>
    <n v="204744.39"/>
    <n v="151627.26999999999"/>
    <n v="265347.71999999997"/>
    <n v="181544.59"/>
    <n v="317703.03000000003"/>
    <n v="216713.65"/>
    <n v="379248.89"/>
    <n v="254930.76"/>
    <n v="446128.82"/>
    <n v="279375.53999999998"/>
    <n v="488907.19"/>
    <n v="302566.83"/>
    <n v="529491.94999999995"/>
  </r>
  <r>
    <n v="1"/>
    <s v="Region I - Northeast"/>
    <x v="2"/>
    <s v="MA"/>
    <x v="16"/>
    <n v="2"/>
    <x v="1"/>
    <n v="101901.18"/>
    <n v="178327.07"/>
    <n v="133619.76999999999"/>
    <n v="233834.59"/>
    <n v="162414.01"/>
    <n v="284224.51"/>
    <n v="199250.05"/>
    <n v="348687.58"/>
    <n v="236377.88"/>
    <n v="413661.3"/>
    <n v="260470.1"/>
    <n v="455822.68"/>
    <n v="282805.8"/>
    <n v="494910.14"/>
  </r>
  <r>
    <n v="1"/>
    <s v="Region I - Northeast"/>
    <x v="2"/>
    <s v="MA"/>
    <x v="16"/>
    <n v="3"/>
    <x v="2"/>
    <n v="88254.05"/>
    <n v="154444.57999999999"/>
    <n v="120049.65"/>
    <n v="210086.9"/>
    <n v="151634.76"/>
    <n v="265360.83"/>
    <n v="199498.4"/>
    <n v="349122.2"/>
    <n v="246991.6"/>
    <n v="432235.3"/>
    <n v="278124.53000000003"/>
    <n v="486717.93"/>
    <n v="308834.09999999998"/>
    <n v="540459.68000000005"/>
  </r>
  <r>
    <n v="1"/>
    <s v="Region I - Northeast"/>
    <x v="2"/>
    <s v="MA"/>
    <x v="16"/>
    <n v="4"/>
    <x v="3"/>
    <n v="99251.15"/>
    <n v="158801.84"/>
    <n v="138951.60999999999"/>
    <n v="222322.58"/>
    <n v="178652.07"/>
    <n v="285843.31"/>
    <n v="238202.76"/>
    <n v="381124.42"/>
    <n v="297753.45"/>
    <n v="476405.52"/>
    <n v="337453.91"/>
    <n v="539926.26"/>
    <n v="377154.37"/>
    <n v="603446.99"/>
  </r>
  <r>
    <n v="1"/>
    <s v="Region I - Northeast"/>
    <x v="2"/>
    <s v="MA"/>
    <x v="17"/>
    <n v="1"/>
    <x v="0"/>
    <n v="108931.09"/>
    <n v="190629.41"/>
    <n v="141125.20000000001"/>
    <n v="246969.11"/>
    <n v="168935.35"/>
    <n v="295636.86"/>
    <n v="201608.33"/>
    <n v="352814.57"/>
    <n v="237122.6"/>
    <n v="414964.54"/>
    <n v="259838.02"/>
    <n v="454716.53"/>
    <n v="281365.52"/>
    <n v="492389.67"/>
  </r>
  <r>
    <n v="1"/>
    <s v="Region I - Northeast"/>
    <x v="2"/>
    <s v="MA"/>
    <x v="17"/>
    <n v="2"/>
    <x v="1"/>
    <n v="95093.49"/>
    <n v="166413.60999999999"/>
    <n v="124618.33"/>
    <n v="218082.08"/>
    <n v="151398.99"/>
    <n v="264948.21999999997"/>
    <n v="185600.03"/>
    <n v="324800.05"/>
    <n v="220115.8"/>
    <n v="385202.65"/>
    <n v="242508.03"/>
    <n v="424389.06"/>
    <n v="263251.24"/>
    <n v="460689.67"/>
  </r>
  <r>
    <n v="1"/>
    <s v="Region I - Northeast"/>
    <x v="2"/>
    <s v="MA"/>
    <x v="17"/>
    <n v="3"/>
    <x v="2"/>
    <n v="82524.86"/>
    <n v="144418.5"/>
    <n v="112320.96000000001"/>
    <n v="196561.68"/>
    <n v="141924.1"/>
    <n v="248367.18"/>
    <n v="186774.3"/>
    <n v="326855.02"/>
    <n v="231284.92"/>
    <n v="404748.61"/>
    <n v="260473.57"/>
    <n v="455828.74"/>
    <n v="289274.14"/>
    <n v="506229.74"/>
  </r>
  <r>
    <n v="1"/>
    <s v="Region I - Northeast"/>
    <x v="2"/>
    <s v="MA"/>
    <x v="17"/>
    <n v="4"/>
    <x v="3"/>
    <n v="92378.07"/>
    <n v="147804.92000000001"/>
    <n v="129329.3"/>
    <n v="206926.89"/>
    <n v="166280.53"/>
    <n v="266048.84999999998"/>
    <n v="221707.38"/>
    <n v="354731.81"/>
    <n v="277134.21999999997"/>
    <n v="443414.76"/>
    <n v="314085.45"/>
    <n v="502536.73"/>
    <n v="351036.68"/>
    <n v="561658.68999999994"/>
  </r>
  <r>
    <n v="1"/>
    <s v="Region I - Northeast"/>
    <x v="2"/>
    <s v="MA"/>
    <x v="18"/>
    <n v="1"/>
    <x v="0"/>
    <n v="115933.19"/>
    <n v="202883.08"/>
    <n v="150279.76999999999"/>
    <n v="262989.59000000003"/>
    <n v="179953.33"/>
    <n v="314918.34000000003"/>
    <n v="214847.87"/>
    <n v="375983.77"/>
    <n v="252760.6"/>
    <n v="442331.05"/>
    <n v="277011.03999999998"/>
    <n v="484769.32"/>
    <n v="300032.56"/>
    <n v="525056.97"/>
  </r>
  <r>
    <n v="1"/>
    <s v="Region I - Northeast"/>
    <x v="2"/>
    <s v="MA"/>
    <x v="18"/>
    <n v="2"/>
    <x v="1"/>
    <n v="100837.56"/>
    <n v="176465.73"/>
    <n v="132272.26999999999"/>
    <n v="231476.46"/>
    <n v="160822.75"/>
    <n v="281439.82"/>
    <n v="197384.27"/>
    <n v="345422.46"/>
    <n v="234207.73"/>
    <n v="409863.53"/>
    <n v="258105.61"/>
    <n v="451684.81"/>
    <n v="280271.52"/>
    <n v="490475.16"/>
  </r>
  <r>
    <n v="1"/>
    <s v="Region I - Northeast"/>
    <x v="2"/>
    <s v="MA"/>
    <x v="18"/>
    <n v="3"/>
    <x v="2"/>
    <n v="87227.53"/>
    <n v="152648.17000000001"/>
    <n v="118612.53"/>
    <n v="207571.93"/>
    <n v="149787.03"/>
    <n v="262127.3"/>
    <n v="197034.76"/>
    <n v="344810.82"/>
    <n v="243912.05"/>
    <n v="426846.08"/>
    <n v="274634.37"/>
    <n v="480610.15"/>
    <n v="304933.34000000003"/>
    <n v="533633.34"/>
  </r>
  <r>
    <n v="1"/>
    <s v="Region I - Northeast"/>
    <x v="2"/>
    <s v="MA"/>
    <x v="18"/>
    <n v="4"/>
    <x v="3"/>
    <n v="98368.29"/>
    <n v="157389.26999999999"/>
    <n v="137715.60999999999"/>
    <n v="220344.98"/>
    <n v="177062.93"/>
    <n v="283300.69"/>
    <n v="236083.9"/>
    <n v="377734.25"/>
    <n v="295104.88"/>
    <n v="472167.81"/>
    <n v="334452.19"/>
    <n v="535123.52"/>
    <n v="373799.51"/>
    <n v="598079.23"/>
  </r>
  <r>
    <n v="1"/>
    <s v="Region I - Northeast"/>
    <x v="2"/>
    <s v="MA"/>
    <x v="19"/>
    <n v="1"/>
    <x v="0"/>
    <n v="115578.63"/>
    <n v="202262.61"/>
    <n v="149717.20000000001"/>
    <n v="262005.09"/>
    <n v="179206.02"/>
    <n v="313610.53999999998"/>
    <n v="213843.35"/>
    <n v="374225.86"/>
    <n v="251496.75"/>
    <n v="440119.31"/>
    <n v="275580.15999999997"/>
    <n v="482265.29"/>
    <n v="298394.57"/>
    <n v="522190.5"/>
  </r>
  <r>
    <n v="1"/>
    <s v="Region I - Northeast"/>
    <x v="2"/>
    <s v="MA"/>
    <x v="19"/>
    <n v="2"/>
    <x v="1"/>
    <n v="100986.27"/>
    <n v="176725.97"/>
    <n v="132309.95000000001"/>
    <n v="231542.39999999999"/>
    <n v="160713.13"/>
    <n v="281247.96999999997"/>
    <n v="196961.87"/>
    <n v="344683.27"/>
    <n v="233562.31"/>
    <n v="408734.04"/>
    <n v="257304.91"/>
    <n v="450283.59"/>
    <n v="279292.24"/>
    <n v="488761.42"/>
  </r>
  <r>
    <n v="1"/>
    <s v="Region I - Northeast"/>
    <x v="2"/>
    <s v="MA"/>
    <x v="19"/>
    <n v="3"/>
    <x v="2"/>
    <n v="87707.45"/>
    <n v="153488.04"/>
    <n v="119401.29"/>
    <n v="208952.26"/>
    <n v="150891.64000000001"/>
    <n v="264060.37"/>
    <n v="198596.95"/>
    <n v="347544.67"/>
    <n v="245944.17"/>
    <n v="430402.3"/>
    <n v="276997.42"/>
    <n v="484745.49"/>
    <n v="307641.43"/>
    <n v="538372.5"/>
  </r>
  <r>
    <n v="1"/>
    <s v="Region I - Northeast"/>
    <x v="2"/>
    <s v="MA"/>
    <x v="19"/>
    <n v="4"/>
    <x v="3"/>
    <n v="98002.77"/>
    <n v="156804.44"/>
    <n v="137203.88"/>
    <n v="219526.22"/>
    <n v="176404.99"/>
    <n v="282247.99"/>
    <n v="235206.66"/>
    <n v="376330.65"/>
    <n v="294008.32000000001"/>
    <n v="470413.32"/>
    <n v="333209.43"/>
    <n v="533135.09"/>
    <n v="372410.54"/>
    <n v="595856.87"/>
  </r>
  <r>
    <n v="1"/>
    <s v="Region I - Northeast"/>
    <x v="3"/>
    <s v="NH"/>
    <x v="20"/>
    <n v="1"/>
    <x v="0"/>
    <n v="100377.91"/>
    <n v="175661.34"/>
    <n v="129977.19"/>
    <n v="227460.09"/>
    <n v="155542.57999999999"/>
    <n v="272199.51"/>
    <n v="185552.22"/>
    <n v="324716.39"/>
    <n v="218184.68"/>
    <n v="381823.19"/>
    <n v="239056.11"/>
    <n v="418348.2"/>
    <n v="258804.39"/>
    <n v="452907.67"/>
  </r>
  <r>
    <n v="1"/>
    <s v="Region I - Northeast"/>
    <x v="3"/>
    <s v="NH"/>
    <x v="20"/>
    <n v="2"/>
    <x v="1"/>
    <n v="87924.12"/>
    <n v="153867.21"/>
    <n v="115121.01"/>
    <n v="201461.76000000001"/>
    <n v="139759.85"/>
    <n v="244579.74"/>
    <n v="171144.75"/>
    <n v="299503.32"/>
    <n v="202878.56"/>
    <n v="355037.49"/>
    <n v="223459.13"/>
    <n v="391053.47"/>
    <n v="242501.53"/>
    <n v="424377.68"/>
  </r>
  <r>
    <n v="1"/>
    <s v="Region I - Northeast"/>
    <x v="3"/>
    <s v="NH"/>
    <x v="20"/>
    <n v="3"/>
    <x v="2"/>
    <n v="76530.720000000001"/>
    <n v="133928.75"/>
    <n v="104250.55"/>
    <n v="182438.46"/>
    <n v="131796.71"/>
    <n v="230644.24"/>
    <n v="173516.89"/>
    <n v="303654.56"/>
    <n v="214931.46"/>
    <n v="376130.05"/>
    <n v="242104.58"/>
    <n v="423683.01"/>
    <n v="268928.43"/>
    <n v="470624.75"/>
  </r>
  <r>
    <n v="1"/>
    <s v="Region I - Northeast"/>
    <x v="3"/>
    <s v="NH"/>
    <x v="20"/>
    <n v="4"/>
    <x v="3"/>
    <n v="85082.55"/>
    <n v="136132.09"/>
    <n v="119115.57"/>
    <n v="190584.92"/>
    <n v="153148.6"/>
    <n v="245037.76"/>
    <n v="204198.13"/>
    <n v="326717.01"/>
    <n v="255247.66"/>
    <n v="408396.26"/>
    <n v="289280.68"/>
    <n v="462849.1"/>
    <n v="323313.7"/>
    <n v="517301.93"/>
  </r>
  <r>
    <n v="1"/>
    <s v="Region I - Northeast"/>
    <x v="3"/>
    <s v="NH"/>
    <x v="21"/>
    <n v="1"/>
    <x v="0"/>
    <n v="98693.88"/>
    <n v="172714.29"/>
    <n v="127900.34"/>
    <n v="223825.6"/>
    <n v="153131.53"/>
    <n v="267980.18"/>
    <n v="182789.35"/>
    <n v="319881.37"/>
    <n v="215018.83"/>
    <n v="376282.95"/>
    <n v="235633.67"/>
    <n v="412358.93"/>
    <n v="255188.38"/>
    <n v="446579.67"/>
  </r>
  <r>
    <n v="1"/>
    <s v="Region I - Northeast"/>
    <x v="3"/>
    <s v="NH"/>
    <x v="21"/>
    <n v="2"/>
    <x v="1"/>
    <n v="85988.42"/>
    <n v="150479.73000000001"/>
    <n v="112744.03"/>
    <n v="197302.05"/>
    <n v="137029.96"/>
    <n v="239802.43"/>
    <n v="168090.82"/>
    <n v="294158.94"/>
    <n v="199403.5"/>
    <n v="348956.12"/>
    <n v="219721.60000000001"/>
    <n v="384512.8"/>
    <n v="238556.18"/>
    <n v="417473.31"/>
  </r>
  <r>
    <n v="1"/>
    <s v="Region I - Northeast"/>
    <x v="3"/>
    <s v="NH"/>
    <x v="21"/>
    <n v="3"/>
    <x v="2"/>
    <n v="74494.34"/>
    <n v="130365.1"/>
    <n v="101341.19"/>
    <n v="177347.08"/>
    <n v="128010.86"/>
    <n v="224019.01"/>
    <n v="168424.41"/>
    <n v="294742.71000000002"/>
    <n v="208526.16"/>
    <n v="364920.79"/>
    <n v="234815.26"/>
    <n v="410926.7"/>
    <n v="260748.03"/>
    <n v="456309.05"/>
  </r>
  <r>
    <n v="1"/>
    <s v="Region I - Northeast"/>
    <x v="3"/>
    <s v="NH"/>
    <x v="21"/>
    <n v="4"/>
    <x v="3"/>
    <n v="83720.31"/>
    <n v="133952.5"/>
    <n v="117208.43"/>
    <n v="187533.5"/>
    <n v="150696.56"/>
    <n v="241114.49"/>
    <n v="200928.74"/>
    <n v="321485.99"/>
    <n v="251160.93"/>
    <n v="401857.49"/>
    <n v="284649.05"/>
    <n v="455438.49"/>
    <n v="318137.18"/>
    <n v="509019.49"/>
  </r>
  <r>
    <n v="1"/>
    <s v="Region I - Northeast"/>
    <x v="3"/>
    <s v="NH"/>
    <x v="22"/>
    <n v="1"/>
    <x v="0"/>
    <n v="96256.44"/>
    <n v="168448.76"/>
    <n v="124670.57"/>
    <n v="218173.5"/>
    <n v="149213.79999999999"/>
    <n v="261124.15"/>
    <n v="178035.37"/>
    <n v="311561.90000000002"/>
    <n v="209369.98"/>
    <n v="366397.47"/>
    <n v="229411.66"/>
    <n v="401470.41"/>
    <n v="248389.15"/>
    <n v="434681.01"/>
  </r>
  <r>
    <n v="1"/>
    <s v="Region I - Northeast"/>
    <x v="3"/>
    <s v="NH"/>
    <x v="22"/>
    <n v="2"/>
    <x v="1"/>
    <n v="84180.01"/>
    <n v="147315.01999999999"/>
    <n v="110264.57"/>
    <n v="192963"/>
    <n v="133909.34"/>
    <n v="234341.34"/>
    <n v="164064.49"/>
    <n v="287112.86"/>
    <n v="194527.69"/>
    <n v="340423.45"/>
    <n v="214287.31"/>
    <n v="375002.8"/>
    <n v="232580.32"/>
    <n v="407015.56"/>
  </r>
  <r>
    <n v="1"/>
    <s v="Region I - Northeast"/>
    <x v="3"/>
    <s v="NH"/>
    <x v="22"/>
    <n v="3"/>
    <x v="2"/>
    <n v="73169.53"/>
    <n v="128046.68"/>
    <n v="99632.54"/>
    <n v="174356.94"/>
    <n v="125927.14"/>
    <n v="220372.49"/>
    <n v="165757.82999999999"/>
    <n v="290076.2"/>
    <n v="205292.16"/>
    <n v="359261.29"/>
    <n v="231225.03"/>
    <n v="404643.8"/>
    <n v="256819.20000000001"/>
    <n v="449433.61"/>
  </r>
  <r>
    <n v="1"/>
    <s v="Region I - Northeast"/>
    <x v="3"/>
    <s v="NH"/>
    <x v="22"/>
    <n v="4"/>
    <x v="3"/>
    <n v="81608.06"/>
    <n v="130572.9"/>
    <n v="114251.28"/>
    <n v="182802.05"/>
    <n v="146894.51"/>
    <n v="235031.21"/>
    <n v="195859.34"/>
    <n v="313374.95"/>
    <n v="244824.18"/>
    <n v="391718.69"/>
    <n v="277467.40000000002"/>
    <n v="443947.85"/>
    <n v="310110.62"/>
    <n v="496177"/>
  </r>
  <r>
    <n v="1"/>
    <s v="Region I - Northeast"/>
    <x v="3"/>
    <s v="NH"/>
    <x v="23"/>
    <n v="1"/>
    <x v="0"/>
    <n v="103834.64"/>
    <n v="181710.62"/>
    <n v="134526.67000000001"/>
    <n v="235421.67"/>
    <n v="161039.48000000001"/>
    <n v="281819.09000000003"/>
    <n v="192189.89"/>
    <n v="336332.3"/>
    <n v="226048.36"/>
    <n v="395584.63"/>
    <n v="247704.76"/>
    <n v="433483.34"/>
    <n v="268230.59000000003"/>
    <n v="469403.54"/>
  </r>
  <r>
    <n v="1"/>
    <s v="Region I - Northeast"/>
    <x v="3"/>
    <s v="NH"/>
    <x v="23"/>
    <n v="2"/>
    <x v="1"/>
    <n v="90626.02"/>
    <n v="158595.53"/>
    <n v="118770.11"/>
    <n v="207847.69"/>
    <n v="144300.22"/>
    <n v="252525.39"/>
    <n v="176909.24"/>
    <n v="309591.15999999997"/>
    <n v="209814.6"/>
    <n v="367175.55"/>
    <n v="231162.51"/>
    <n v="404534.39"/>
    <n v="250939.69"/>
    <n v="439144.46"/>
  </r>
  <r>
    <n v="1"/>
    <s v="Region I - Northeast"/>
    <x v="3"/>
    <s v="NH"/>
    <x v="23"/>
    <n v="3"/>
    <x v="2"/>
    <n v="78633.75"/>
    <n v="137609.06"/>
    <n v="107019.49"/>
    <n v="187284.11"/>
    <n v="135221.04"/>
    <n v="236636.83"/>
    <n v="177948.6"/>
    <n v="311410.06"/>
    <n v="220352.03"/>
    <n v="385616.05"/>
    <n v="248157.93"/>
    <n v="434276.38"/>
    <n v="275593.39"/>
    <n v="482288.44"/>
  </r>
  <r>
    <n v="1"/>
    <s v="Region I - Northeast"/>
    <x v="3"/>
    <s v="NH"/>
    <x v="23"/>
    <n v="4"/>
    <x v="3"/>
    <n v="88058.68"/>
    <n v="140893.89000000001"/>
    <n v="123282.15"/>
    <n v="197251.44"/>
    <n v="158505.62"/>
    <n v="253609"/>
    <n v="211340.83"/>
    <n v="338145.33"/>
    <n v="264176.03999999998"/>
    <n v="422681.67"/>
    <n v="299399.51"/>
    <n v="479039.22"/>
    <n v="334622.98"/>
    <n v="535396.78"/>
  </r>
  <r>
    <n v="1"/>
    <s v="Region I - Northeast"/>
    <x v="3"/>
    <s v="NH"/>
    <x v="24"/>
    <n v="1"/>
    <x v="0"/>
    <n v="109684.51"/>
    <n v="191947.89"/>
    <n v="142278.13"/>
    <n v="248986.72"/>
    <n v="170442.04"/>
    <n v="298273.57"/>
    <n v="203599.44"/>
    <n v="356299.02"/>
    <n v="239605.59"/>
    <n v="419309.77"/>
    <n v="262637.59000000003"/>
    <n v="459615.78"/>
    <n v="284548.75"/>
    <n v="497960.32"/>
  </r>
  <r>
    <n v="1"/>
    <s v="Region I - Northeast"/>
    <x v="3"/>
    <s v="NH"/>
    <x v="24"/>
    <n v="2"/>
    <x v="1"/>
    <n v="94966.19"/>
    <n v="166190.84"/>
    <n v="124720.82"/>
    <n v="218261.43"/>
    <n v="151789.73000000001"/>
    <n v="265632.02"/>
    <n v="186572.43"/>
    <n v="326501.75"/>
    <n v="221516.54"/>
    <n v="387653.94"/>
    <n v="244204.79"/>
    <n v="427358.38"/>
    <n v="265281.75"/>
    <n v="464243.06"/>
  </r>
  <r>
    <n v="1"/>
    <s v="Region I - Northeast"/>
    <x v="3"/>
    <s v="NH"/>
    <x v="24"/>
    <n v="3"/>
    <x v="2"/>
    <n v="81813.3"/>
    <n v="143173.28"/>
    <n v="111120.26"/>
    <n v="194460.46"/>
    <n v="140221.98000000001"/>
    <n v="245388.47"/>
    <n v="184348.4"/>
    <n v="322609.7"/>
    <n v="228113.63"/>
    <n v="399198.86"/>
    <n v="256774.48"/>
    <n v="449355.35"/>
    <n v="285022.56"/>
    <n v="498789.48"/>
  </r>
  <r>
    <n v="1"/>
    <s v="Region I - Northeast"/>
    <x v="3"/>
    <s v="NH"/>
    <x v="24"/>
    <n v="4"/>
    <x v="3"/>
    <n v="93128.08"/>
    <n v="149004.93"/>
    <n v="130379.31"/>
    <n v="208606.9"/>
    <n v="167630.54"/>
    <n v="268208.88"/>
    <n v="223507.39"/>
    <n v="357611.83"/>
    <n v="279384.24"/>
    <n v="447014.79"/>
    <n v="316635.46999999997"/>
    <n v="506616.77"/>
    <n v="353886.71"/>
    <n v="566218.74"/>
  </r>
  <r>
    <n v="1"/>
    <s v="Region I - Northeast"/>
    <x v="3"/>
    <s v="NH"/>
    <x v="25"/>
    <n v="1"/>
    <x v="0"/>
    <n v="101707.44"/>
    <n v="177988.01"/>
    <n v="131831.66"/>
    <n v="230705.41"/>
    <n v="157856.97"/>
    <n v="276249.7"/>
    <n v="188458.32"/>
    <n v="329802.05"/>
    <n v="221708.05"/>
    <n v="387989.09"/>
    <n v="242975.77"/>
    <n v="425207.6"/>
    <n v="263162.03999999998"/>
    <n v="460533.57"/>
  </r>
  <r>
    <n v="1"/>
    <s v="Region I - Northeast"/>
    <x v="3"/>
    <s v="NH"/>
    <x v="25"/>
    <n v="2"/>
    <x v="1"/>
    <n v="88498.76"/>
    <n v="154872.84"/>
    <n v="116075.1"/>
    <n v="203131.43"/>
    <n v="141117.71"/>
    <n v="246956"/>
    <n v="173177.67"/>
    <n v="303060.92"/>
    <n v="205474.29"/>
    <n v="359580.01"/>
    <n v="226433.51"/>
    <n v="396258.65"/>
    <n v="245871.13"/>
    <n v="430274.48"/>
  </r>
  <r>
    <n v="1"/>
    <s v="Region I - Northeast"/>
    <x v="3"/>
    <s v="NH"/>
    <x v="25"/>
    <n v="3"/>
    <x v="2"/>
    <n v="76580.710000000006"/>
    <n v="134016.24"/>
    <n v="104145.24"/>
    <n v="182254.17"/>
    <n v="131525.57"/>
    <n v="230169.75"/>
    <n v="173021.31"/>
    <n v="302787.3"/>
    <n v="214192.92"/>
    <n v="374837.6"/>
    <n v="241177.60000000001"/>
    <n v="422060.79999999999"/>
    <n v="267791.84999999998"/>
    <n v="468635.73"/>
  </r>
  <r>
    <n v="1"/>
    <s v="Region I - Northeast"/>
    <x v="3"/>
    <s v="NH"/>
    <x v="25"/>
    <n v="4"/>
    <x v="3"/>
    <n v="86292.96"/>
    <n v="138068.74"/>
    <n v="120810.15"/>
    <n v="193296.24"/>
    <n v="155327.34"/>
    <n v="248523.74"/>
    <n v="207103.11"/>
    <n v="331364.99"/>
    <n v="258878.89"/>
    <n v="414206.23"/>
    <n v="293396.08"/>
    <n v="469433.73"/>
    <n v="327913.26"/>
    <n v="524661.23"/>
  </r>
  <r>
    <n v="1"/>
    <s v="Region I - Northeast"/>
    <x v="4"/>
    <s v="RI"/>
    <x v="26"/>
    <n v="1"/>
    <x v="0"/>
    <n v="112520.77"/>
    <n v="196911.34"/>
    <n v="145758.07999999999"/>
    <n v="255076.64"/>
    <n v="174468.5"/>
    <n v="305319.88"/>
    <n v="208192.29"/>
    <n v="364336.51"/>
    <n v="244852.22"/>
    <n v="428491.38"/>
    <n v="268300.21999999997"/>
    <n v="469525.39"/>
    <n v="290513.62"/>
    <n v="508398.84"/>
  </r>
  <r>
    <n v="1"/>
    <s v="Region I - Northeast"/>
    <x v="4"/>
    <s v="RI"/>
    <x v="26"/>
    <n v="2"/>
    <x v="1"/>
    <n v="98305.79"/>
    <n v="172035.13"/>
    <n v="128801.02"/>
    <n v="225401.78"/>
    <n v="156453.87"/>
    <n v="273794.28000000003"/>
    <n v="191747.4"/>
    <n v="335557.95"/>
    <n v="227381.6"/>
    <n v="397917.8"/>
    <n v="250497.6"/>
    <n v="438370.81"/>
    <n v="271905.32"/>
    <n v="475834.3"/>
  </r>
  <r>
    <n v="1"/>
    <s v="Region I - Northeast"/>
    <x v="4"/>
    <s v="RI"/>
    <x v="26"/>
    <n v="3"/>
    <x v="2"/>
    <n v="85372.79"/>
    <n v="149402.38"/>
    <n v="116220.41"/>
    <n v="203385.72"/>
    <n v="146869.81"/>
    <n v="257022.17"/>
    <n v="193301.54"/>
    <n v="338277.7"/>
    <n v="239384.44"/>
    <n v="418922.77"/>
    <n v="269608.05"/>
    <n v="471814.08"/>
    <n v="299432.99"/>
    <n v="524007.72"/>
  </r>
  <r>
    <n v="1"/>
    <s v="Region I - Northeast"/>
    <x v="4"/>
    <s v="RI"/>
    <x v="26"/>
    <n v="4"/>
    <x v="3"/>
    <n v="95411.14"/>
    <n v="152657.82999999999"/>
    <n v="133575.6"/>
    <n v="213720.95999999999"/>
    <n v="171740.05"/>
    <n v="274784.09000000003"/>
    <n v="228986.74"/>
    <n v="366378.78"/>
    <n v="286233.42"/>
    <n v="457973.48"/>
    <n v="324397.88"/>
    <n v="519036.61"/>
    <n v="362562.33"/>
    <n v="580099.74"/>
  </r>
  <r>
    <n v="1"/>
    <s v="Region I - Northeast"/>
    <x v="4"/>
    <s v="RI"/>
    <x v="27"/>
    <n v="1"/>
    <x v="0"/>
    <n v="116464.99"/>
    <n v="203813.74"/>
    <n v="150953.51999999999"/>
    <n v="264168.65999999997"/>
    <n v="180748.96"/>
    <n v="316310.68"/>
    <n v="215780.76"/>
    <n v="377616.33"/>
    <n v="253845.68"/>
    <n v="444229.94"/>
    <n v="278193.28999999998"/>
    <n v="486838.26"/>
    <n v="301299.69"/>
    <n v="527274.46"/>
  </r>
  <r>
    <n v="1"/>
    <s v="Region I - Northeast"/>
    <x v="4"/>
    <s v="RI"/>
    <x v="27"/>
    <n v="2"/>
    <x v="1"/>
    <n v="101369.37"/>
    <n v="177396.4"/>
    <n v="132946.01999999999"/>
    <n v="232655.53"/>
    <n v="161618.38"/>
    <n v="282832.15999999997"/>
    <n v="198317.16"/>
    <n v="347055.02"/>
    <n v="235292.81"/>
    <n v="411762.41"/>
    <n v="259287.85"/>
    <n v="453753.74"/>
    <n v="281538.65999999997"/>
    <n v="492692.65"/>
  </r>
  <r>
    <n v="1"/>
    <s v="Region I - Northeast"/>
    <x v="4"/>
    <s v="RI"/>
    <x v="27"/>
    <n v="3"/>
    <x v="2"/>
    <n v="87740.79"/>
    <n v="153546.38"/>
    <n v="119331.09"/>
    <n v="208829.41"/>
    <n v="150710.89000000001"/>
    <n v="263744.06"/>
    <n v="198266.58"/>
    <n v="346966.51"/>
    <n v="245451.82"/>
    <n v="429540.69"/>
    <n v="276379.45"/>
    <n v="483664.04"/>
    <n v="306883.71999999997"/>
    <n v="537046.51"/>
  </r>
  <r>
    <n v="1"/>
    <s v="Region I - Northeast"/>
    <x v="4"/>
    <s v="RI"/>
    <x v="27"/>
    <n v="4"/>
    <x v="3"/>
    <n v="98809.72"/>
    <n v="158095.56"/>
    <n v="138333.60999999999"/>
    <n v="221333.78"/>
    <n v="177857.5"/>
    <n v="284572"/>
    <n v="237143.33"/>
    <n v="379429.33"/>
    <n v="296429.15999999997"/>
    <n v="474286.67"/>
    <n v="335953.05"/>
    <n v="537524.89"/>
    <n v="375476.94"/>
    <n v="600763.11"/>
  </r>
  <r>
    <n v="1"/>
    <s v="Region I - Northeast"/>
    <x v="5"/>
    <s v="VT"/>
    <x v="28"/>
    <n v="1"/>
    <x v="0"/>
    <n v="103347.15"/>
    <n v="180857.52"/>
    <n v="133880.72"/>
    <n v="234291.25"/>
    <n v="160255.93"/>
    <n v="280447.88"/>
    <n v="191239.09"/>
    <n v="334668.40999999997"/>
    <n v="224918.6"/>
    <n v="393607.54"/>
    <n v="246460.36"/>
    <n v="431305.63"/>
    <n v="266870.75"/>
    <n v="467023.81"/>
  </r>
  <r>
    <n v="1"/>
    <s v="Region I - Northeast"/>
    <x v="5"/>
    <s v="VT"/>
    <x v="28"/>
    <n v="2"/>
    <x v="1"/>
    <n v="90264.34"/>
    <n v="157962.59"/>
    <n v="118274.22"/>
    <n v="206979.88"/>
    <n v="143676.1"/>
    <n v="251433.17"/>
    <n v="176103.97"/>
    <n v="308181.95"/>
    <n v="208839.44"/>
    <n v="365469.02"/>
    <n v="230075.65"/>
    <n v="402632.39"/>
    <n v="249744.52"/>
    <n v="437052.91"/>
  </r>
  <r>
    <n v="1"/>
    <s v="Region I - Northeast"/>
    <x v="5"/>
    <s v="VT"/>
    <x v="28"/>
    <n v="3"/>
    <x v="2"/>
    <n v="78368.789999999994"/>
    <n v="137145.38"/>
    <n v="106677.75999999999"/>
    <n v="186686.07999999999"/>
    <n v="134804.29999999999"/>
    <n v="235907.52"/>
    <n v="177415.29"/>
    <n v="310476.76"/>
    <n v="219705.23"/>
    <n v="384484.16"/>
    <n v="247439.89"/>
    <n v="433019.8"/>
    <n v="274807.63"/>
    <n v="480913.35"/>
  </r>
  <r>
    <n v="1"/>
    <s v="Region I - Northeast"/>
    <x v="5"/>
    <s v="VT"/>
    <x v="28"/>
    <n v="4"/>
    <x v="3"/>
    <n v="87636.23"/>
    <n v="140217.97"/>
    <n v="122690.72"/>
    <n v="196305.16"/>
    <n v="157745.21"/>
    <n v="252392.35"/>
    <n v="210326.95"/>
    <n v="336523.13"/>
    <n v="262908.69"/>
    <n v="420653.91"/>
    <n v="297963.18"/>
    <n v="476741.1"/>
    <n v="333017.67"/>
    <n v="532828.28"/>
  </r>
  <r>
    <n v="1"/>
    <s v="Region I - Northeast"/>
    <x v="5"/>
    <s v="VT"/>
    <x v="29"/>
    <n v="1"/>
    <x v="0"/>
    <n v="101219.95"/>
    <n v="177134.91"/>
    <n v="131185.71"/>
    <n v="229574.99"/>
    <n v="157073.42000000001"/>
    <n v="274878.49"/>
    <n v="187507.52"/>
    <n v="328138.15999999997"/>
    <n v="220578.28"/>
    <n v="386012"/>
    <n v="241731.37"/>
    <n v="423029.89"/>
    <n v="261802.19"/>
    <n v="458153.84"/>
  </r>
  <r>
    <n v="1"/>
    <s v="Region I - Northeast"/>
    <x v="5"/>
    <s v="VT"/>
    <x v="29"/>
    <n v="2"/>
    <x v="1"/>
    <n v="88137.08"/>
    <n v="154239.9"/>
    <n v="115579.21"/>
    <n v="202263.61"/>
    <n v="140493.59"/>
    <n v="245863.78"/>
    <n v="172372.4"/>
    <n v="301651.7"/>
    <n v="204499.13"/>
    <n v="357873.48"/>
    <n v="225346.66"/>
    <n v="394356.65"/>
    <n v="244675.96"/>
    <n v="428182.94"/>
  </r>
  <r>
    <n v="1"/>
    <s v="Region I - Northeast"/>
    <x v="5"/>
    <s v="VT"/>
    <x v="29"/>
    <n v="3"/>
    <x v="2"/>
    <n v="76315.75"/>
    <n v="133552.56"/>
    <n v="103803.51"/>
    <n v="181656.14"/>
    <n v="131108.82999999999"/>
    <n v="229440.45"/>
    <n v="172488"/>
    <n v="301853.99"/>
    <n v="213546.12"/>
    <n v="373705.7"/>
    <n v="240459.56"/>
    <n v="420804.22"/>
    <n v="267006.08000000002"/>
    <n v="467260.65"/>
  </r>
  <r>
    <n v="1"/>
    <s v="Region I - Northeast"/>
    <x v="5"/>
    <s v="VT"/>
    <x v="29"/>
    <n v="4"/>
    <x v="3"/>
    <n v="85870.51"/>
    <n v="137392.82999999999"/>
    <n v="120218.72"/>
    <n v="192349.96"/>
    <n v="154566.93"/>
    <n v="247307.09"/>
    <n v="206089.24"/>
    <n v="329742.78000000003"/>
    <n v="257611.54"/>
    <n v="412178.48"/>
    <n v="291959.75"/>
    <n v="467135.61"/>
    <n v="326307.96000000002"/>
    <n v="522092.74"/>
  </r>
  <r>
    <n v="1"/>
    <s v="Region I - Northeast"/>
    <x v="5"/>
    <s v="VT"/>
    <x v="30"/>
    <n v="1"/>
    <x v="0"/>
    <n v="103878.95"/>
    <n v="181788.17"/>
    <n v="134554.47"/>
    <n v="235470.32"/>
    <n v="161051.56"/>
    <n v="281840.23"/>
    <n v="192171.98"/>
    <n v="336300.97"/>
    <n v="226003.67"/>
    <n v="395506.43"/>
    <n v="247642.61"/>
    <n v="433374.57"/>
    <n v="268137.89"/>
    <n v="469241.3"/>
  </r>
  <r>
    <n v="1"/>
    <s v="Region I - Northeast"/>
    <x v="5"/>
    <s v="VT"/>
    <x v="30"/>
    <n v="2"/>
    <x v="1"/>
    <n v="90796.15"/>
    <n v="158893.26"/>
    <n v="118947.97"/>
    <n v="208158.94"/>
    <n v="144471.72"/>
    <n v="252825.52"/>
    <n v="177036.86"/>
    <n v="309814.51"/>
    <n v="209924.52"/>
    <n v="367367.91"/>
    <n v="231257.9"/>
    <n v="404701.32"/>
    <n v="251011.66"/>
    <n v="439270.40000000002"/>
  </r>
  <r>
    <n v="1"/>
    <s v="Region I - Northeast"/>
    <x v="5"/>
    <s v="VT"/>
    <x v="30"/>
    <n v="3"/>
    <x v="2"/>
    <n v="78882.05"/>
    <n v="138043.57999999999"/>
    <n v="107396.32"/>
    <n v="187943.57"/>
    <n v="135728.17000000001"/>
    <n v="237524.29"/>
    <n v="178647.11"/>
    <n v="312632.44"/>
    <n v="221245.01"/>
    <n v="387178.76"/>
    <n v="249184.97"/>
    <n v="436073.69"/>
    <n v="276758.01"/>
    <n v="484326.52"/>
  </r>
  <r>
    <n v="1"/>
    <s v="Region I - Northeast"/>
    <x v="5"/>
    <s v="VT"/>
    <x v="30"/>
    <n v="4"/>
    <x v="3"/>
    <n v="88077.66"/>
    <n v="140924.25"/>
    <n v="123308.72"/>
    <n v="197293.96"/>
    <n v="158539.78"/>
    <n v="253663.66"/>
    <n v="211386.38"/>
    <n v="338218.21"/>
    <n v="264232.96999999997"/>
    <n v="422772.76"/>
    <n v="299464.03999999998"/>
    <n v="479142.47"/>
    <n v="334695.09999999998"/>
    <n v="535512.17000000004"/>
  </r>
  <r>
    <n v="1"/>
    <s v="Region I - Northeast"/>
    <x v="5"/>
    <s v="VT"/>
    <x v="31"/>
    <n v="1"/>
    <x v="0"/>
    <n v="101175.63"/>
    <n v="177057.36"/>
    <n v="131157.91"/>
    <n v="229526.34"/>
    <n v="157061.34"/>
    <n v="274857.34999999998"/>
    <n v="187525.43"/>
    <n v="328169.49"/>
    <n v="220622.97"/>
    <n v="386090.2"/>
    <n v="241793.52"/>
    <n v="423138.66"/>
    <n v="261894.9"/>
    <n v="458316.08"/>
  </r>
  <r>
    <n v="1"/>
    <s v="Region I - Northeast"/>
    <x v="5"/>
    <s v="VT"/>
    <x v="31"/>
    <n v="2"/>
    <x v="1"/>
    <n v="87966.95"/>
    <n v="153942.17000000001"/>
    <n v="115401.35"/>
    <n v="201952.36"/>
    <n v="140322.09"/>
    <n v="245563.65"/>
    <n v="172244.78"/>
    <n v="301428.36"/>
    <n v="204389.21"/>
    <n v="357681.12"/>
    <n v="225251.27"/>
    <n v="394189.72"/>
    <n v="244604"/>
    <n v="428056.99"/>
  </r>
  <r>
    <n v="1"/>
    <s v="Region I - Northeast"/>
    <x v="5"/>
    <s v="VT"/>
    <x v="31"/>
    <n v="3"/>
    <x v="2"/>
    <n v="76067.45"/>
    <n v="133118.04"/>
    <n v="103426.68"/>
    <n v="180996.68"/>
    <n v="130601.71"/>
    <n v="228552.99"/>
    <n v="171789.49"/>
    <n v="300631.61"/>
    <n v="212653.14"/>
    <n v="372142.99"/>
    <n v="239432.52"/>
    <n v="419006.91"/>
    <n v="265841.46000000002"/>
    <n v="465222.56"/>
  </r>
  <r>
    <n v="1"/>
    <s v="Region I - Northeast"/>
    <x v="5"/>
    <s v="VT"/>
    <x v="31"/>
    <n v="4"/>
    <x v="3"/>
    <n v="85851.54"/>
    <n v="137362.46"/>
    <n v="120192.15"/>
    <n v="192307.44"/>
    <n v="154532.76999999999"/>
    <n v="247252.43"/>
    <n v="206043.69"/>
    <n v="329669.90000000002"/>
    <n v="257554.61"/>
    <n v="412087.38"/>
    <n v="291895.21999999997"/>
    <n v="467032.36"/>
    <n v="326235.84000000003"/>
    <n v="521977.35"/>
  </r>
  <r>
    <n v="10"/>
    <s v="Region X - Northwest"/>
    <x v="6"/>
    <s v="AK"/>
    <x v="32"/>
    <n v="1"/>
    <x v="0"/>
    <n v="118351.59"/>
    <n v="207115.29"/>
    <n v="153206.03"/>
    <n v="268110.55"/>
    <n v="183308.17"/>
    <n v="320789.3"/>
    <n v="218625.73"/>
    <n v="382595.03"/>
    <n v="257038.84"/>
    <n v="449817.97"/>
    <n v="281607.02"/>
    <n v="492812.29"/>
    <n v="304831.82"/>
    <n v="533455.68000000005"/>
  </r>
  <r>
    <n v="10"/>
    <s v="Region X - Northwest"/>
    <x v="6"/>
    <s v="AK"/>
    <x v="32"/>
    <n v="2"/>
    <x v="1"/>
    <n v="103867.13"/>
    <n v="181767.48"/>
    <n v="135927.4"/>
    <n v="237872.96"/>
    <n v="164951.92000000001"/>
    <n v="288665.86"/>
    <n v="201868.99"/>
    <n v="353270.73"/>
    <n v="239236.92"/>
    <n v="418664.61"/>
    <n v="263466.81"/>
    <n v="461066.91"/>
    <n v="285870.64"/>
    <n v="500273.61"/>
  </r>
  <r>
    <n v="10"/>
    <s v="Region X - Northwest"/>
    <x v="6"/>
    <s v="AK"/>
    <x v="32"/>
    <n v="3"/>
    <x v="2"/>
    <n v="90559.9"/>
    <n v="158479.82"/>
    <n v="123419.75"/>
    <n v="215984.57"/>
    <n v="156077.63"/>
    <n v="273135.84999999998"/>
    <n v="205530.75"/>
    <n v="359678.82"/>
    <n v="254628.43"/>
    <n v="445599.76"/>
    <n v="286852.44"/>
    <n v="501991.77"/>
    <n v="318670.21999999997"/>
    <n v="557672.89"/>
  </r>
  <r>
    <n v="10"/>
    <s v="Region X - Northwest"/>
    <x v="6"/>
    <s v="AK"/>
    <x v="32"/>
    <n v="4"/>
    <x v="3"/>
    <n v="100289.24"/>
    <n v="160462.79"/>
    <n v="140404.94"/>
    <n v="224647.91"/>
    <n v="180520.64"/>
    <n v="288833.03000000003"/>
    <n v="240694.19"/>
    <n v="385110.7"/>
    <n v="300867.73"/>
    <n v="481388.38"/>
    <n v="340983.43"/>
    <n v="545573.49"/>
    <n v="381099.13"/>
    <n v="609758.61"/>
  </r>
  <r>
    <n v="10"/>
    <s v="Region X - Northwest"/>
    <x v="6"/>
    <s v="AK"/>
    <x v="33"/>
    <n v="1"/>
    <x v="0"/>
    <n v="122289.47"/>
    <n v="214006.58"/>
    <n v="158300.29999999999"/>
    <n v="277025.53000000003"/>
    <n v="189401"/>
    <n v="331451.75"/>
    <n v="225888.83"/>
    <n v="395305.46"/>
    <n v="265575.44"/>
    <n v="464757.02"/>
    <n v="290958.08000000002"/>
    <n v="509176.65"/>
    <n v="314951.24"/>
    <n v="551164.67000000004"/>
  </r>
  <r>
    <n v="10"/>
    <s v="Region X - Northwest"/>
    <x v="6"/>
    <s v="AK"/>
    <x v="33"/>
    <n v="2"/>
    <x v="1"/>
    <n v="107337.78"/>
    <n v="187841.11"/>
    <n v="140464.29999999999"/>
    <n v="245812.53"/>
    <n v="170452.61"/>
    <n v="298292.08"/>
    <n v="208591.55"/>
    <n v="365035.22"/>
    <n v="247199.26"/>
    <n v="432598.71"/>
    <n v="272232.7"/>
    <n v="476407.23"/>
    <n v="295378.40000000002"/>
    <n v="516912.21"/>
  </r>
  <r>
    <n v="10"/>
    <s v="Region X - Northwest"/>
    <x v="6"/>
    <s v="AK"/>
    <x v="33"/>
    <n v="3"/>
    <x v="2"/>
    <n v="93597.08"/>
    <n v="163794.9"/>
    <n v="127563.3"/>
    <n v="223235.77"/>
    <n v="161321.01"/>
    <n v="282311.77"/>
    <n v="212438.94"/>
    <n v="371768.15"/>
    <n v="263189.96000000002"/>
    <n v="460582.42"/>
    <n v="296499.81"/>
    <n v="518874.66"/>
    <n v="329390.33"/>
    <n v="576433.06999999995"/>
  </r>
  <r>
    <n v="10"/>
    <s v="Region X - Northwest"/>
    <x v="6"/>
    <s v="AK"/>
    <x v="33"/>
    <n v="4"/>
    <x v="3"/>
    <n v="103624.06"/>
    <n v="165798.5"/>
    <n v="145073.68"/>
    <n v="232117.9"/>
    <n v="186523.31"/>
    <n v="298437.3"/>
    <n v="248697.74"/>
    <n v="397916.4"/>
    <n v="310872.18"/>
    <n v="497395.5"/>
    <n v="352321.81"/>
    <n v="563714.9"/>
    <n v="393771.43"/>
    <n v="630034.30000000005"/>
  </r>
  <r>
    <n v="10"/>
    <s v="Region X - Northwest"/>
    <x v="6"/>
    <s v="AK"/>
    <x v="34"/>
    <n v="1"/>
    <x v="0"/>
    <n v="125005.49"/>
    <n v="218759.6"/>
    <n v="161899.20000000001"/>
    <n v="283323.59000000003"/>
    <n v="193766.48"/>
    <n v="339091.34"/>
    <n v="231186.13"/>
    <n v="404575.73"/>
    <n v="271869.87"/>
    <n v="475772.27"/>
    <n v="297891.19"/>
    <n v="521309.58"/>
    <n v="322527.53000000003"/>
    <n v="564423.18000000005"/>
  </r>
  <r>
    <n v="10"/>
    <s v="Region X - Northwest"/>
    <x v="6"/>
    <s v="AK"/>
    <x v="34"/>
    <n v="2"/>
    <x v="1"/>
    <n v="109352.86"/>
    <n v="191367.5"/>
    <n v="143227.13"/>
    <n v="250647.48"/>
    <n v="173929.89"/>
    <n v="304377.3"/>
    <n v="213078.04"/>
    <n v="372886.57"/>
    <n v="252632.31"/>
    <n v="442106.54"/>
    <n v="278288.05"/>
    <n v="487004.09"/>
    <n v="302037.21999999997"/>
    <n v="528565.14"/>
  </r>
  <r>
    <n v="10"/>
    <s v="Region X - Northwest"/>
    <x v="6"/>
    <s v="AK"/>
    <x v="34"/>
    <n v="3"/>
    <x v="2"/>
    <n v="95073.3"/>
    <n v="166378.28"/>
    <n v="129467.23"/>
    <n v="226567.65"/>
    <n v="163642.88"/>
    <n v="286375.03999999998"/>
    <n v="215410.28"/>
    <n v="376967.98"/>
    <n v="266793.56"/>
    <n v="466888.73"/>
    <n v="300500.34999999998"/>
    <n v="525875.62"/>
    <n v="333768.15999999997"/>
    <n v="584094.28"/>
  </r>
  <r>
    <n v="10"/>
    <s v="Region X - Northwest"/>
    <x v="6"/>
    <s v="AK"/>
    <x v="34"/>
    <n v="4"/>
    <x v="3"/>
    <n v="105977.71"/>
    <n v="169564.34"/>
    <n v="148368.79999999999"/>
    <n v="237390.07999999999"/>
    <n v="190759.88"/>
    <n v="305215.82"/>
    <n v="254346.51"/>
    <n v="406954.42"/>
    <n v="317933.14"/>
    <n v="508693.03"/>
    <n v="360324.22"/>
    <n v="576518.77"/>
    <n v="402715.31"/>
    <n v="644344.51"/>
  </r>
  <r>
    <n v="10"/>
    <s v="Region X - Northwest"/>
    <x v="6"/>
    <s v="AK"/>
    <x v="35"/>
    <n v="1"/>
    <x v="0"/>
    <n v="124631.95"/>
    <n v="218105.91"/>
    <n v="161373.32"/>
    <n v="282403.31"/>
    <n v="193106.95"/>
    <n v="337937.16"/>
    <n v="230353.26"/>
    <n v="403118.2"/>
    <n v="270856.81"/>
    <n v="473999.41"/>
    <n v="296762.40999999997"/>
    <n v="519334.21"/>
    <n v="321269.24"/>
    <n v="562221.18000000005"/>
  </r>
  <r>
    <n v="10"/>
    <s v="Region X - Northwest"/>
    <x v="6"/>
    <s v="AK"/>
    <x v="35"/>
    <n v="2"/>
    <x v="1"/>
    <n v="109212.98"/>
    <n v="191122.71"/>
    <n v="142979.94"/>
    <n v="250214.9"/>
    <n v="173566.42"/>
    <n v="303741.24"/>
    <n v="212515.44"/>
    <n v="371902.02"/>
    <n v="251906.37"/>
    <n v="440836.15"/>
    <n v="277451.84999999998"/>
    <n v="485540.74"/>
    <n v="301084.76"/>
    <n v="526898.32999999996"/>
  </r>
  <r>
    <n v="10"/>
    <s v="Region X - Northwest"/>
    <x v="6"/>
    <s v="AK"/>
    <x v="35"/>
    <n v="3"/>
    <x v="2"/>
    <n v="95094.49"/>
    <n v="166415.35999999999"/>
    <n v="129551.15"/>
    <n v="226714.51"/>
    <n v="163792.79"/>
    <n v="286637.39"/>
    <n v="215651.65"/>
    <n v="377390.39"/>
    <n v="267132.14"/>
    <n v="467481.24"/>
    <n v="300911.92"/>
    <n v="526595.86"/>
    <n v="334259.27"/>
    <n v="584953.72"/>
  </r>
  <r>
    <n v="10"/>
    <s v="Region X - Northwest"/>
    <x v="6"/>
    <s v="AK"/>
    <x v="35"/>
    <n v="4"/>
    <x v="3"/>
    <n v="105634.59"/>
    <n v="169015.35"/>
    <n v="147888.43"/>
    <n v="236621.49"/>
    <n v="190142.27"/>
    <n v="304227.63"/>
    <n v="253523.02"/>
    <n v="405636.84"/>
    <n v="316903.78000000003"/>
    <n v="507046.05"/>
    <n v="359157.61"/>
    <n v="574652.18999999994"/>
    <n v="401411.45"/>
    <n v="642258.32999999996"/>
  </r>
  <r>
    <n v="10"/>
    <s v="Region X - Northwest"/>
    <x v="7"/>
    <s v="ID"/>
    <x v="36"/>
    <n v="1"/>
    <x v="0"/>
    <n v="97069.09"/>
    <n v="169870.9"/>
    <n v="125871.06"/>
    <n v="220274.36"/>
    <n v="150756.56"/>
    <n v="263823.96999999997"/>
    <n v="180037.68"/>
    <n v="315065.95"/>
    <n v="211842.87"/>
    <n v="370725.02"/>
    <n v="232187.17"/>
    <n v="406327.55"/>
    <n v="251521.3"/>
    <n v="440162.27"/>
  </r>
  <r>
    <n v="10"/>
    <s v="Region X - Northwest"/>
    <x v="7"/>
    <s v="ID"/>
    <x v="36"/>
    <n v="2"/>
    <x v="1"/>
    <n v="84233.919999999998"/>
    <n v="147409.35"/>
    <n v="110560.09"/>
    <n v="193480.17"/>
    <n v="134490.68"/>
    <n v="235358.7"/>
    <n v="165189.17000000001"/>
    <n v="289081.05"/>
    <n v="196068.2"/>
    <n v="343119.34"/>
    <n v="216112.73"/>
    <n v="378197.28"/>
    <n v="234719.38"/>
    <n v="410758.91"/>
  </r>
  <r>
    <n v="10"/>
    <s v="Region X - Northwest"/>
    <x v="7"/>
    <s v="ID"/>
    <x v="36"/>
    <n v="3"/>
    <x v="2"/>
    <n v="72714.38"/>
    <n v="127250.16"/>
    <n v="98819.13"/>
    <n v="172933.48"/>
    <n v="124744.9"/>
    <n v="218303.57"/>
    <n v="164046.76"/>
    <n v="287081.82"/>
    <n v="203033.65"/>
    <n v="355308.88"/>
    <n v="228574.95"/>
    <n v="400006.17"/>
    <n v="253756.3"/>
    <n v="444073.52"/>
  </r>
  <r>
    <n v="10"/>
    <s v="Region X - Northwest"/>
    <x v="7"/>
    <s v="ID"/>
    <x v="36"/>
    <n v="4"/>
    <x v="3"/>
    <n v="82389.98"/>
    <n v="131823.96"/>
    <n v="115345.97"/>
    <n v="184553.55"/>
    <n v="148301.96"/>
    <n v="237283.14"/>
    <n v="197735.94"/>
    <n v="316377.51"/>
    <n v="247169.93"/>
    <n v="395471.89"/>
    <n v="280125.92"/>
    <n v="448201.48"/>
    <n v="313081.90999999997"/>
    <n v="500931.06"/>
  </r>
  <r>
    <n v="10"/>
    <s v="Region X - Northwest"/>
    <x v="7"/>
    <s v="ID"/>
    <x v="37"/>
    <n v="1"/>
    <x v="0"/>
    <n v="101815.96"/>
    <n v="178177.93"/>
    <n v="131913.63"/>
    <n v="230848.84"/>
    <n v="157913.12"/>
    <n v="276347.95"/>
    <n v="188461.32"/>
    <n v="329807.31"/>
    <n v="221664.79"/>
    <n v="387913.38"/>
    <n v="242902.26"/>
    <n v="425078.96"/>
    <n v="263032.13"/>
    <n v="460306.23"/>
  </r>
  <r>
    <n v="10"/>
    <s v="Region X - Northwest"/>
    <x v="7"/>
    <s v="ID"/>
    <x v="37"/>
    <n v="2"/>
    <x v="1"/>
    <n v="88853.79"/>
    <n v="155494.14000000001"/>
    <n v="116451.06"/>
    <n v="203789.36"/>
    <n v="141486.20000000001"/>
    <n v="247600.84"/>
    <n v="173465.79"/>
    <n v="303565.14"/>
    <n v="205733.93"/>
    <n v="360034.38"/>
    <n v="226668.66"/>
    <n v="396670.16"/>
    <n v="246063.86"/>
    <n v="430611.75"/>
  </r>
  <r>
    <n v="10"/>
    <s v="Region X - Northwest"/>
    <x v="7"/>
    <s v="ID"/>
    <x v="37"/>
    <n v="3"/>
    <x v="2"/>
    <n v="77088.12"/>
    <n v="134904.21"/>
    <n v="104912.85"/>
    <n v="183597.5"/>
    <n v="132556.82999999999"/>
    <n v="231974.46"/>
    <n v="174440.1"/>
    <n v="305270.17"/>
    <n v="216005.28"/>
    <n v="378009.24"/>
    <n v="243260.99"/>
    <n v="425706.73"/>
    <n v="270153.17"/>
    <n v="472768.05"/>
  </r>
  <r>
    <n v="10"/>
    <s v="Region X - Northwest"/>
    <x v="7"/>
    <s v="ID"/>
    <x v="37"/>
    <n v="4"/>
    <x v="3"/>
    <n v="86348.17"/>
    <n v="138157.07"/>
    <n v="120887.43"/>
    <n v="193419.9"/>
    <n v="155426.70000000001"/>
    <n v="248682.72"/>
    <n v="207235.6"/>
    <n v="331576.96000000002"/>
    <n v="259044.5"/>
    <n v="414471.21"/>
    <n v="293583.77"/>
    <n v="469734.03"/>
    <n v="328123.03000000003"/>
    <n v="524996.86"/>
  </r>
  <r>
    <n v="10"/>
    <s v="Region X - Northwest"/>
    <x v="7"/>
    <s v="ID"/>
    <x v="38"/>
    <n v="1"/>
    <x v="0"/>
    <n v="94941.88"/>
    <n v="166148.29999999999"/>
    <n v="123176.06"/>
    <n v="215558.1"/>
    <n v="147574.04999999999"/>
    <n v="258254.59"/>
    <n v="176306.12"/>
    <n v="308535.71000000002"/>
    <n v="207502.56"/>
    <n v="363129.48"/>
    <n v="227458.18"/>
    <n v="398051.82"/>
    <n v="246452.75"/>
    <n v="431292.31"/>
  </r>
  <r>
    <n v="10"/>
    <s v="Region X - Northwest"/>
    <x v="7"/>
    <s v="ID"/>
    <x v="38"/>
    <n v="2"/>
    <x v="1"/>
    <n v="82106.67"/>
    <n v="143686.66"/>
    <n v="107865.09"/>
    <n v="188763.91"/>
    <n v="131308.18"/>
    <n v="229789.31"/>
    <n v="161457.60999999999"/>
    <n v="282550.81"/>
    <n v="191727.89"/>
    <n v="335523.81"/>
    <n v="211383.74"/>
    <n v="369921.55"/>
    <n v="229650.83"/>
    <n v="401888.95"/>
  </r>
  <r>
    <n v="10"/>
    <s v="Region X - Northwest"/>
    <x v="7"/>
    <s v="ID"/>
    <x v="38"/>
    <n v="3"/>
    <x v="2"/>
    <n v="70661.34"/>
    <n v="123657.35"/>
    <n v="95944.88"/>
    <n v="167903.54"/>
    <n v="121049.43"/>
    <n v="211836.51"/>
    <n v="159119.47"/>
    <n v="278459.07"/>
    <n v="196874.54"/>
    <n v="344530.45"/>
    <n v="221594.63"/>
    <n v="387790.61"/>
    <n v="245954.76"/>
    <n v="430420.83"/>
  </r>
  <r>
    <n v="10"/>
    <s v="Region X - Northwest"/>
    <x v="7"/>
    <s v="ID"/>
    <x v="38"/>
    <n v="4"/>
    <x v="3"/>
    <n v="80624.259999999995"/>
    <n v="128998.82"/>
    <n v="112873.97"/>
    <n v="180598.35"/>
    <n v="145123.67000000001"/>
    <n v="232197.88"/>
    <n v="193498.23"/>
    <n v="309597.18"/>
    <n v="241872.79"/>
    <n v="386996.47"/>
    <n v="274122.5"/>
    <n v="438596"/>
    <n v="306372.2"/>
    <n v="490195.53"/>
  </r>
  <r>
    <n v="10"/>
    <s v="Region X - Northwest"/>
    <x v="7"/>
    <s v="ID"/>
    <x v="10"/>
    <n v="1"/>
    <x v="0"/>
    <n v="99846.11"/>
    <n v="174730.69"/>
    <n v="129303.44"/>
    <n v="226281.03"/>
    <n v="154746.95000000001"/>
    <n v="270807.17"/>
    <n v="184619.33"/>
    <n v="323083.83"/>
    <n v="217099.61"/>
    <n v="379924.31"/>
    <n v="237873.86"/>
    <n v="416279.26"/>
    <n v="257537.25"/>
    <n v="450690.18"/>
  </r>
  <r>
    <n v="10"/>
    <s v="Region X - Northwest"/>
    <x v="7"/>
    <s v="ID"/>
    <x v="10"/>
    <n v="2"/>
    <x v="1"/>
    <n v="87392.31"/>
    <n v="152936.54"/>
    <n v="114447.26"/>
    <n v="200282.7"/>
    <n v="138964.22"/>
    <n v="243187.39"/>
    <n v="170211.86"/>
    <n v="297870.76"/>
    <n v="201793.49"/>
    <n v="353138.6"/>
    <n v="222276.88"/>
    <n v="388984.54"/>
    <n v="241234.4"/>
    <n v="422160.19"/>
  </r>
  <r>
    <n v="10"/>
    <s v="Region X - Northwest"/>
    <x v="7"/>
    <s v="ID"/>
    <x v="10"/>
    <n v="3"/>
    <x v="2"/>
    <n v="76017.460000000006"/>
    <n v="133030.54999999999"/>
    <n v="103531.98"/>
    <n v="181180.97"/>
    <n v="130872.84"/>
    <n v="229027.48"/>
    <n v="172285.07"/>
    <n v="301498.87"/>
    <n v="213391.68"/>
    <n v="373435.44"/>
    <n v="240359.5"/>
    <n v="420629.12"/>
    <n v="266978.05"/>
    <n v="467211.58"/>
  </r>
  <r>
    <n v="10"/>
    <s v="Region X - Northwest"/>
    <x v="7"/>
    <s v="ID"/>
    <x v="10"/>
    <n v="4"/>
    <x v="3"/>
    <n v="84641.13"/>
    <n v="135425.79999999999"/>
    <n v="118497.58"/>
    <n v="189596.12"/>
    <n v="152354.03"/>
    <n v="243766.44"/>
    <n v="203138.7"/>
    <n v="325021.93"/>
    <n v="253923.38"/>
    <n v="406277.41"/>
    <n v="287779.83"/>
    <n v="460447.73"/>
    <n v="321636.28000000003"/>
    <n v="514618.05"/>
  </r>
  <r>
    <n v="10"/>
    <s v="Region X - Northwest"/>
    <x v="7"/>
    <s v="ID"/>
    <x v="39"/>
    <n v="1"/>
    <x v="0"/>
    <n v="95059.9"/>
    <n v="166354.82"/>
    <n v="123239.67999999999"/>
    <n v="215669.43"/>
    <n v="147586.31"/>
    <n v="258276.04"/>
    <n v="176223.3"/>
    <n v="308390.78000000003"/>
    <n v="207333.9"/>
    <n v="362834.33"/>
    <n v="227233.63"/>
    <n v="397658.85"/>
    <n v="246133"/>
    <n v="430732.75"/>
  </r>
  <r>
    <n v="10"/>
    <s v="Region X - Northwest"/>
    <x v="7"/>
    <s v="ID"/>
    <x v="39"/>
    <n v="2"/>
    <x v="1"/>
    <n v="82605.990000000005"/>
    <n v="144560.48000000001"/>
    <n v="108383.49"/>
    <n v="189671.1"/>
    <n v="131803.57999999999"/>
    <n v="230656.26"/>
    <n v="161815.82999999999"/>
    <n v="283177.71000000002"/>
    <n v="192027.79"/>
    <n v="336048.63"/>
    <n v="211636.64"/>
    <n v="370364.13"/>
    <n v="229830.14"/>
    <n v="402202.75"/>
  </r>
  <r>
    <n v="10"/>
    <s v="Region X - Northwest"/>
    <x v="7"/>
    <s v="ID"/>
    <x v="39"/>
    <n v="3"/>
    <x v="2"/>
    <n v="71398.12"/>
    <n v="124946.71"/>
    <n v="97064.91"/>
    <n v="169863.6"/>
    <n v="122558.04"/>
    <n v="214476.57"/>
    <n v="161198.66"/>
    <n v="282097.65999999997"/>
    <n v="199533.67"/>
    <n v="349183.93"/>
    <n v="224653.76"/>
    <n v="393144.08"/>
    <n v="249424.57"/>
    <n v="436493"/>
  </r>
  <r>
    <n v="10"/>
    <s v="Region X - Northwest"/>
    <x v="7"/>
    <s v="ID"/>
    <x v="39"/>
    <n v="4"/>
    <x v="3"/>
    <n v="80668.27"/>
    <n v="129069.23"/>
    <n v="112935.57"/>
    <n v="180696.92"/>
    <n v="145202.88"/>
    <n v="232324.61"/>
    <n v="193603.84"/>
    <n v="309766.15000000002"/>
    <n v="242004.8"/>
    <n v="387207.69"/>
    <n v="274272.11"/>
    <n v="438835.38"/>
    <n v="306539.40999999997"/>
    <n v="490463.07"/>
  </r>
  <r>
    <n v="10"/>
    <s v="Region X - Northwest"/>
    <x v="7"/>
    <s v="ID"/>
    <x v="40"/>
    <n v="1"/>
    <x v="0"/>
    <n v="97561.55"/>
    <n v="170732.71"/>
    <n v="126523.61"/>
    <n v="221416.32000000001"/>
    <n v="151548.1"/>
    <n v="265209.17"/>
    <n v="180998.18"/>
    <n v="316746.82"/>
    <n v="212984.16"/>
    <n v="372722.29"/>
    <n v="233444.27"/>
    <n v="408527.47"/>
    <n v="252895.02"/>
    <n v="442566.28"/>
  </r>
  <r>
    <n v="10"/>
    <s v="Region X - Northwest"/>
    <x v="7"/>
    <s v="ID"/>
    <x v="40"/>
    <n v="2"/>
    <x v="1"/>
    <n v="84599.29"/>
    <n v="148048.75"/>
    <n v="111061.05"/>
    <n v="194356.83"/>
    <n v="135121.18"/>
    <n v="236462.06"/>
    <n v="166002.65"/>
    <n v="290504.64"/>
    <n v="197053.31"/>
    <n v="344843.29"/>
    <n v="217210.68"/>
    <n v="380118.68"/>
    <n v="235926.74"/>
    <n v="412871.8"/>
  </r>
  <r>
    <n v="10"/>
    <s v="Region X - Northwest"/>
    <x v="7"/>
    <s v="ID"/>
    <x v="40"/>
    <n v="3"/>
    <x v="2"/>
    <n v="72982.05"/>
    <n v="127718.58"/>
    <n v="99164.35"/>
    <n v="173537.61"/>
    <n v="125165.89"/>
    <n v="219040.31"/>
    <n v="164585.51"/>
    <n v="288024.65000000002"/>
    <n v="203687.05"/>
    <n v="356452.33"/>
    <n v="229300.33"/>
    <n v="401275.57"/>
    <n v="254550.08"/>
    <n v="445462.64"/>
  </r>
  <r>
    <n v="10"/>
    <s v="Region X - Northwest"/>
    <x v="7"/>
    <s v="ID"/>
    <x v="40"/>
    <n v="4"/>
    <x v="3"/>
    <n v="82816.740000000005"/>
    <n v="132506.78"/>
    <n v="115943.43"/>
    <n v="185509.49"/>
    <n v="149070.13"/>
    <n v="238512.21"/>
    <n v="198760.17"/>
    <n v="318016.27"/>
    <n v="248450.21"/>
    <n v="397520.34"/>
    <n v="281576.90000000002"/>
    <n v="450523.05"/>
    <n v="314703.59999999998"/>
    <n v="503525.77"/>
  </r>
  <r>
    <n v="10"/>
    <s v="Region X - Northwest"/>
    <x v="8"/>
    <s v="OR"/>
    <x v="41"/>
    <n v="1"/>
    <x v="0"/>
    <n v="106300.56"/>
    <n v="186025.98"/>
    <n v="137701.42000000001"/>
    <n v="240977.48"/>
    <n v="164825.54999999999"/>
    <n v="288444.71999999997"/>
    <n v="196686.41"/>
    <n v="344201.22"/>
    <n v="231321.04"/>
    <n v="404811.82"/>
    <n v="253473.66"/>
    <n v="443578.9"/>
    <n v="274460.31"/>
    <n v="480305.54"/>
  </r>
  <r>
    <n v="10"/>
    <s v="Region X - Northwest"/>
    <x v="8"/>
    <s v="OR"/>
    <x v="41"/>
    <n v="2"/>
    <x v="1"/>
    <n v="92867.32"/>
    <n v="162517.79999999999"/>
    <n v="121676.89"/>
    <n v="212934.55"/>
    <n v="147801.60999999999"/>
    <n v="258652.82"/>
    <n v="181145.89"/>
    <n v="317005.3"/>
    <n v="214811.19"/>
    <n v="375919.59"/>
    <n v="236650.07"/>
    <n v="414137.62"/>
    <n v="256875.34"/>
    <n v="449531.85"/>
  </r>
  <r>
    <n v="10"/>
    <s v="Region X - Northwest"/>
    <x v="8"/>
    <s v="OR"/>
    <x v="41"/>
    <n v="3"/>
    <x v="2"/>
    <n v="80646.679999999993"/>
    <n v="141131.68"/>
    <n v="109785.41"/>
    <n v="192124.48"/>
    <n v="138736.82999999999"/>
    <n v="242789.45"/>
    <n v="182596.42"/>
    <n v="319543.74"/>
    <n v="226126.36"/>
    <n v="395721.14"/>
    <n v="254675.4"/>
    <n v="445681.95"/>
    <n v="282847.7"/>
    <n v="494983.47"/>
  </r>
  <r>
    <n v="10"/>
    <s v="Region X - Northwest"/>
    <x v="8"/>
    <s v="OR"/>
    <x v="41"/>
    <n v="4"/>
    <x v="3"/>
    <n v="90137.34"/>
    <n v="144219.75"/>
    <n v="126192.28"/>
    <n v="201907.65"/>
    <n v="162247.21"/>
    <n v="259595.54"/>
    <n v="216329.62"/>
    <n v="346127.39"/>
    <n v="270412.02"/>
    <n v="432659.24"/>
    <n v="306466.96000000002"/>
    <n v="490347.14"/>
    <n v="342521.89"/>
    <n v="548035.04"/>
  </r>
  <r>
    <n v="10"/>
    <s v="Region X - Northwest"/>
    <x v="8"/>
    <s v="OR"/>
    <x v="42"/>
    <n v="1"/>
    <x v="0"/>
    <n v="104037.22"/>
    <n v="182065.14"/>
    <n v="134702.34"/>
    <n v="235729.1"/>
    <n v="161187.66"/>
    <n v="282078.40999999997"/>
    <n v="192272.01"/>
    <n v="336476.01"/>
    <n v="226075.69"/>
    <n v="395632.46"/>
    <n v="247696.08"/>
    <n v="433468.14"/>
    <n v="268146.74"/>
    <n v="469256.8"/>
  </r>
  <r>
    <n v="10"/>
    <s v="Region X - Northwest"/>
    <x v="8"/>
    <s v="OR"/>
    <x v="42"/>
    <n v="2"/>
    <x v="1"/>
    <n v="91188.08"/>
    <n v="159579.15"/>
    <n v="119374.53"/>
    <n v="208905.43"/>
    <n v="144903.89000000001"/>
    <n v="253581.81"/>
    <n v="177407.16"/>
    <n v="310462.52"/>
    <n v="210283.66"/>
    <n v="367996.41"/>
    <n v="231603.95"/>
    <n v="405306.92"/>
    <n v="251326.34"/>
    <n v="439821.09"/>
  </r>
  <r>
    <n v="10"/>
    <s v="Region X - Northwest"/>
    <x v="8"/>
    <s v="OR"/>
    <x v="42"/>
    <n v="3"/>
    <x v="2"/>
    <n v="79416.490000000005"/>
    <n v="138978.85999999999"/>
    <n v="108198.81"/>
    <n v="189347.91"/>
    <n v="136801.94"/>
    <n v="239403.4"/>
    <n v="180120.31"/>
    <n v="315210.55"/>
    <n v="223123.37"/>
    <n v="390465.89"/>
    <n v="251341.62"/>
    <n v="439847.83"/>
    <n v="279199.51"/>
    <n v="488599.14"/>
  </r>
  <r>
    <n v="10"/>
    <s v="Region X - Northwest"/>
    <x v="8"/>
    <s v="OR"/>
    <x v="42"/>
    <n v="4"/>
    <x v="3"/>
    <n v="88175.97"/>
    <n v="141081.54999999999"/>
    <n v="123446.35"/>
    <n v="197514.17"/>
    <n v="158716.74"/>
    <n v="253946.79"/>
    <n v="211622.32"/>
    <n v="338595.72"/>
    <n v="264527.90000000002"/>
    <n v="423244.65"/>
    <n v="299798.28999999998"/>
    <n v="479677.27"/>
    <n v="335068.67"/>
    <n v="536109.89"/>
  </r>
  <r>
    <n v="10"/>
    <s v="Region X - Northwest"/>
    <x v="8"/>
    <s v="OR"/>
    <x v="43"/>
    <n v="1"/>
    <x v="0"/>
    <n v="100710.28"/>
    <n v="176242.99"/>
    <n v="130355.76"/>
    <n v="228122.58"/>
    <n v="155958.51"/>
    <n v="272927.39"/>
    <n v="185991.81"/>
    <n v="325485.65999999997"/>
    <n v="218660.18"/>
    <n v="382655.31"/>
    <n v="239554"/>
    <n v="419219.49"/>
    <n v="259298.88"/>
    <n v="453773.05"/>
  </r>
  <r>
    <n v="10"/>
    <s v="Region X - Northwest"/>
    <x v="8"/>
    <s v="OR"/>
    <x v="43"/>
    <n v="2"/>
    <x v="1"/>
    <n v="88445.22"/>
    <n v="154779.14000000001"/>
    <n v="115724.67"/>
    <n v="202518.17"/>
    <n v="140414.91"/>
    <n v="245726.09"/>
    <n v="171802.63"/>
    <n v="300654.61"/>
    <n v="203585.97"/>
    <n v="356275.45"/>
    <n v="224193.33"/>
    <n v="392338.33"/>
    <n v="243243.04"/>
    <n v="425675.33"/>
  </r>
  <r>
    <n v="10"/>
    <s v="Region X - Northwest"/>
    <x v="8"/>
    <s v="OR"/>
    <x v="43"/>
    <n v="3"/>
    <x v="2"/>
    <n v="77159.789999999994"/>
    <n v="135029.63"/>
    <n v="105175.07"/>
    <n v="184056.38"/>
    <n v="133019.32"/>
    <n v="232783.81"/>
    <n v="175180.56"/>
    <n v="306565.96999999997"/>
    <n v="217040.81"/>
    <n v="379821.41"/>
    <n v="244517.67"/>
    <n v="427905.92"/>
    <n v="271650.55"/>
    <n v="475388.46"/>
  </r>
  <r>
    <n v="10"/>
    <s v="Region X - Northwest"/>
    <x v="8"/>
    <s v="OR"/>
    <x v="43"/>
    <n v="4"/>
    <x v="3"/>
    <n v="85331.73"/>
    <n v="136530.76999999999"/>
    <n v="119464.43"/>
    <n v="191143.08"/>
    <n v="153597.12"/>
    <n v="245755.39"/>
    <n v="204796.16"/>
    <n v="327673.86"/>
    <n v="255995.2"/>
    <n v="409592.32000000001"/>
    <n v="290127.89"/>
    <n v="464204.63"/>
    <n v="324260.58"/>
    <n v="518816.94"/>
  </r>
  <r>
    <n v="10"/>
    <s v="Region X - Northwest"/>
    <x v="8"/>
    <s v="OR"/>
    <x v="44"/>
    <n v="1"/>
    <x v="0"/>
    <n v="100631.14"/>
    <n v="176104.5"/>
    <n v="130281.83"/>
    <n v="227993.19"/>
    <n v="155890.46"/>
    <n v="272808.3"/>
    <n v="185941.8"/>
    <n v="325398.15000000002"/>
    <n v="218624.17"/>
    <n v="382592.3"/>
    <n v="239527.26"/>
    <n v="419172.71"/>
    <n v="259294.46"/>
    <n v="453765.31"/>
  </r>
  <r>
    <n v="10"/>
    <s v="Region X - Northwest"/>
    <x v="8"/>
    <s v="OR"/>
    <x v="44"/>
    <n v="2"/>
    <x v="1"/>
    <n v="88249.26"/>
    <n v="154436.20000000001"/>
    <n v="115511.39"/>
    <n v="202144.93"/>
    <n v="140198.82999999999"/>
    <n v="245347.95"/>
    <n v="171617.49"/>
    <n v="300330.61"/>
    <n v="203406.4"/>
    <n v="355961.2"/>
    <n v="224020.31"/>
    <n v="392035.54"/>
    <n v="243085.71"/>
    <n v="425399.99"/>
  </r>
  <r>
    <n v="10"/>
    <s v="Region X - Northwest"/>
    <x v="8"/>
    <s v="OR"/>
    <x v="44"/>
    <n v="3"/>
    <x v="2"/>
    <n v="76892.570000000007"/>
    <n v="134561.99"/>
    <n v="104773.83"/>
    <n v="183354.21"/>
    <n v="132482.43"/>
    <n v="231844.26"/>
    <n v="174443.96"/>
    <n v="305276.92"/>
    <n v="216101.63"/>
    <n v="378177.85"/>
    <n v="243439.34"/>
    <n v="426018.85"/>
    <n v="270429.8"/>
    <n v="473252.15"/>
  </r>
  <r>
    <n v="10"/>
    <s v="Region X - Northwest"/>
    <x v="8"/>
    <s v="OR"/>
    <x v="44"/>
    <n v="4"/>
    <x v="3"/>
    <n v="85282.58"/>
    <n v="136452.13"/>
    <n v="119395.61"/>
    <n v="191032.98"/>
    <n v="153508.64000000001"/>
    <n v="245613.83"/>
    <n v="204678.19"/>
    <n v="327485.11"/>
    <n v="255847.74"/>
    <n v="409356.39"/>
    <n v="289960.77"/>
    <n v="463937.24"/>
    <n v="324073.8"/>
    <n v="518518.09"/>
  </r>
  <r>
    <n v="10"/>
    <s v="Region X - Northwest"/>
    <x v="8"/>
    <s v="OR"/>
    <x v="45"/>
    <n v="1"/>
    <x v="0"/>
    <n v="103347.16"/>
    <n v="180857.52"/>
    <n v="133880.72"/>
    <n v="234291.26"/>
    <n v="160255.94"/>
    <n v="280447.89"/>
    <n v="191239.1"/>
    <n v="334668.42"/>
    <n v="224918.6"/>
    <n v="393607.55"/>
    <n v="246460.37"/>
    <n v="431305.65"/>
    <n v="266870.76"/>
    <n v="467023.82"/>
  </r>
  <r>
    <n v="10"/>
    <s v="Region X - Northwest"/>
    <x v="8"/>
    <s v="OR"/>
    <x v="45"/>
    <n v="2"/>
    <x v="1"/>
    <n v="90264.34"/>
    <n v="157962.59"/>
    <n v="118274.22"/>
    <n v="206979.88"/>
    <n v="143676.1"/>
    <n v="251433.18"/>
    <n v="176103.98"/>
    <n v="308181.96000000002"/>
    <n v="208839.45"/>
    <n v="365469.03"/>
    <n v="230075.66"/>
    <n v="402632.4"/>
    <n v="249744.53"/>
    <n v="437052.92"/>
  </r>
  <r>
    <n v="10"/>
    <s v="Region X - Northwest"/>
    <x v="8"/>
    <s v="OR"/>
    <x v="45"/>
    <n v="3"/>
    <x v="2"/>
    <n v="78368.789999999994"/>
    <n v="137145.38"/>
    <n v="106677.75999999999"/>
    <n v="186686.09"/>
    <n v="134804.29999999999"/>
    <n v="235907.53"/>
    <n v="177415.29"/>
    <n v="310476.76"/>
    <n v="219705.24"/>
    <n v="384484.16"/>
    <n v="247439.89"/>
    <n v="433019.81"/>
    <n v="274807.63"/>
    <n v="480913.36"/>
  </r>
  <r>
    <n v="10"/>
    <s v="Region X - Northwest"/>
    <x v="8"/>
    <s v="OR"/>
    <x v="45"/>
    <n v="4"/>
    <x v="3"/>
    <n v="87636.23"/>
    <n v="140217.97"/>
    <n v="122690.72"/>
    <n v="196305.16"/>
    <n v="157745.22"/>
    <n v="252392.35"/>
    <n v="210326.96"/>
    <n v="336523.14"/>
    <n v="262908.7"/>
    <n v="420653.92"/>
    <n v="297963.19"/>
    <n v="476741.11"/>
    <n v="333017.68"/>
    <n v="532828.30000000005"/>
  </r>
  <r>
    <n v="10"/>
    <s v="Region X - Northwest"/>
    <x v="8"/>
    <s v="OR"/>
    <x v="11"/>
    <n v="1"/>
    <x v="0"/>
    <n v="104942.56"/>
    <n v="183649.48"/>
    <n v="135901.97"/>
    <n v="237828.45"/>
    <n v="162642.82"/>
    <n v="284624.93"/>
    <n v="194037.77"/>
    <n v="339566.1"/>
    <n v="228173.83"/>
    <n v="399304.2"/>
    <n v="250007.11"/>
    <n v="437512.44"/>
    <n v="270672.17"/>
    <n v="473676.29"/>
  </r>
  <r>
    <n v="10"/>
    <s v="Region X - Northwest"/>
    <x v="8"/>
    <s v="OR"/>
    <x v="11"/>
    <n v="2"/>
    <x v="1"/>
    <n v="91859.78"/>
    <n v="160754.60999999999"/>
    <n v="120295.47"/>
    <n v="210517.08"/>
    <n v="146062.98000000001"/>
    <n v="255610.22"/>
    <n v="178902.65"/>
    <n v="313079.64"/>
    <n v="212094.68"/>
    <n v="371165.68"/>
    <n v="233622.39999999999"/>
    <n v="408839.2"/>
    <n v="253545.94"/>
    <n v="443705.39"/>
  </r>
  <r>
    <n v="10"/>
    <s v="Region X - Northwest"/>
    <x v="8"/>
    <s v="OR"/>
    <x v="11"/>
    <n v="3"/>
    <x v="2"/>
    <n v="79908.570000000007"/>
    <n v="139839.99"/>
    <n v="108833.45"/>
    <n v="190458.54"/>
    <n v="137575.9"/>
    <n v="240757.82"/>
    <n v="181110.76"/>
    <n v="316943.82"/>
    <n v="224324.57"/>
    <n v="392567.99"/>
    <n v="252675.13"/>
    <n v="442181.48"/>
    <n v="280658.78000000003"/>
    <n v="491152.87"/>
  </r>
  <r>
    <n v="10"/>
    <s v="Region X - Northwest"/>
    <x v="8"/>
    <s v="OR"/>
    <x v="11"/>
    <n v="4"/>
    <x v="3"/>
    <n v="88960.52"/>
    <n v="142336.82999999999"/>
    <n v="124544.72"/>
    <n v="199271.56"/>
    <n v="160128.93"/>
    <n v="256206.29"/>
    <n v="213505.24"/>
    <n v="341608.39"/>
    <n v="266881.55"/>
    <n v="427010.48"/>
    <n v="302465.75"/>
    <n v="483945.21"/>
    <n v="338049.96"/>
    <n v="540879.94999999995"/>
  </r>
  <r>
    <n v="10"/>
    <s v="Region X - Northwest"/>
    <x v="8"/>
    <s v="OR"/>
    <x v="46"/>
    <n v="1"/>
    <x v="0"/>
    <n v="102068.29"/>
    <n v="178619.5"/>
    <n v="132155.21"/>
    <n v="231271.62"/>
    <n v="158141.25"/>
    <n v="276747.19"/>
    <n v="188640.46"/>
    <n v="330120.81"/>
    <n v="221807.4"/>
    <n v="388162.95"/>
    <n v="243020.56"/>
    <n v="425285.97"/>
    <n v="263087.03999999998"/>
    <n v="460402.32"/>
  </r>
  <r>
    <n v="10"/>
    <s v="Region X - Northwest"/>
    <x v="8"/>
    <s v="OR"/>
    <x v="46"/>
    <n v="2"/>
    <x v="1"/>
    <n v="89452.76"/>
    <n v="156542.34"/>
    <n v="117106.09"/>
    <n v="204935.65"/>
    <n v="142153.54999999999"/>
    <n v="248768.71"/>
    <n v="174045.88"/>
    <n v="304580.28999999998"/>
    <n v="206302.5"/>
    <n v="361029.37"/>
    <n v="227221.01"/>
    <n v="397636.77"/>
    <n v="246572.46"/>
    <n v="431501.81"/>
  </r>
  <r>
    <n v="10"/>
    <s v="Region X - Northwest"/>
    <x v="8"/>
    <s v="OR"/>
    <x v="46"/>
    <n v="3"/>
    <x v="2"/>
    <n v="77897.899999999994"/>
    <n v="136321.32999999999"/>
    <n v="106127.03999999999"/>
    <n v="185722.32"/>
    <n v="134180.26"/>
    <n v="234815.45"/>
    <n v="176666.23"/>
    <n v="309165.90000000002"/>
    <n v="218842.61"/>
    <n v="382974.57"/>
    <n v="246517.95"/>
    <n v="431406.4"/>
    <n v="273839.46999999997"/>
    <n v="479219.07"/>
  </r>
  <r>
    <n v="10"/>
    <s v="Region X - Northwest"/>
    <x v="8"/>
    <s v="OR"/>
    <x v="46"/>
    <n v="4"/>
    <x v="3"/>
    <n v="86508.56"/>
    <n v="138413.70000000001"/>
    <n v="121111.99"/>
    <n v="193779.18"/>
    <n v="155715.41"/>
    <n v="249144.66"/>
    <n v="207620.55"/>
    <n v="332192.88"/>
    <n v="259525.68"/>
    <n v="415241.1"/>
    <n v="294129.11"/>
    <n v="470606.58"/>
    <n v="328732.53000000003"/>
    <n v="525972.06000000006"/>
  </r>
  <r>
    <n v="10"/>
    <s v="Region X - Northwest"/>
    <x v="9"/>
    <s v="WA"/>
    <x v="47"/>
    <n v="1"/>
    <x v="0"/>
    <n v="111675.58"/>
    <n v="195432.27"/>
    <n v="144669.07999999999"/>
    <n v="253170.88"/>
    <n v="173169.17"/>
    <n v="303046.05"/>
    <n v="206648.18"/>
    <n v="361634.31"/>
    <n v="243040.87"/>
    <n v="425321.52"/>
    <n v="266318.01"/>
    <n v="466056.51"/>
    <n v="288372.31"/>
    <n v="504651.54"/>
  </r>
  <r>
    <n v="10"/>
    <s v="Region X - Northwest"/>
    <x v="9"/>
    <s v="WA"/>
    <x v="47"/>
    <n v="2"/>
    <x v="1"/>
    <n v="97541.47"/>
    <n v="170697.57"/>
    <n v="127808.48"/>
    <n v="223664.84"/>
    <n v="155257.03"/>
    <n v="271699.8"/>
    <n v="190296.84"/>
    <n v="333019.46999999997"/>
    <n v="225669.64"/>
    <n v="394921.86"/>
    <n v="248616.67"/>
    <n v="435079.17"/>
    <n v="269869.86"/>
    <n v="472272.26"/>
  </r>
  <r>
    <n v="10"/>
    <s v="Region X - Northwest"/>
    <x v="9"/>
    <s v="WA"/>
    <x v="47"/>
    <n v="3"/>
    <x v="2"/>
    <n v="84689.2"/>
    <n v="148206.1"/>
    <n v="115282.17"/>
    <n v="201743.79"/>
    <n v="145678.04"/>
    <n v="254936.57"/>
    <n v="191726.88"/>
    <n v="335522.03000000003"/>
    <n v="237428.87"/>
    <n v="415500.52"/>
    <n v="267401.37"/>
    <n v="467952.39"/>
    <n v="296977.46999999997"/>
    <n v="519710.57"/>
  </r>
  <r>
    <n v="10"/>
    <s v="Region X - Northwest"/>
    <x v="9"/>
    <s v="WA"/>
    <x v="47"/>
    <n v="4"/>
    <x v="3"/>
    <n v="94698.14"/>
    <n v="151517.01999999999"/>
    <n v="132577.39000000001"/>
    <n v="212123.83"/>
    <n v="170456.65"/>
    <n v="272730.64"/>
    <n v="227275.53"/>
    <n v="363640.86"/>
    <n v="284094.42"/>
    <n v="454551.07"/>
    <n v="321973.67"/>
    <n v="515157.88"/>
    <n v="359852.93"/>
    <n v="575764.68999999994"/>
  </r>
  <r>
    <n v="10"/>
    <s v="Region X - Northwest"/>
    <x v="9"/>
    <s v="WA"/>
    <x v="48"/>
    <n v="1"/>
    <x v="0"/>
    <n v="109469.24"/>
    <n v="191571.17"/>
    <n v="141900.13"/>
    <n v="248325.22"/>
    <n v="169918.61"/>
    <n v="297357.57"/>
    <n v="202866.59"/>
    <n v="355016.54"/>
    <n v="238664.54"/>
    <n v="417662.95"/>
    <n v="261562.27"/>
    <n v="457733.98"/>
    <n v="283299.32"/>
    <n v="495773.81"/>
  </r>
  <r>
    <n v="10"/>
    <s v="Region X - Northwest"/>
    <x v="9"/>
    <s v="WA"/>
    <x v="48"/>
    <n v="2"/>
    <x v="1"/>
    <n v="95218.25"/>
    <n v="166631.93"/>
    <n v="124900.19"/>
    <n v="218575.33"/>
    <n v="151858.43"/>
    <n v="265752.25"/>
    <n v="186380.12"/>
    <n v="326165.21000000002"/>
    <n v="221149.75"/>
    <n v="387012.06"/>
    <n v="243714.64"/>
    <n v="426500.63"/>
    <n v="264643.96000000002"/>
    <n v="463126.93"/>
  </r>
  <r>
    <n v="10"/>
    <s v="Region X - Northwest"/>
    <x v="9"/>
    <s v="WA"/>
    <x v="48"/>
    <n v="3"/>
    <x v="2"/>
    <n v="82368.929999999993"/>
    <n v="144145.63"/>
    <n v="112006.67"/>
    <n v="196011.67"/>
    <n v="141445.68"/>
    <n v="247529.93"/>
    <n v="186062.98"/>
    <n v="325610.21000000002"/>
    <n v="230330.57"/>
    <n v="403078.49"/>
    <n v="259342.7"/>
    <n v="453849.73"/>
    <n v="287955.17"/>
    <n v="503921.54"/>
  </r>
  <r>
    <n v="10"/>
    <s v="Region X - Northwest"/>
    <x v="9"/>
    <s v="WA"/>
    <x v="48"/>
    <n v="4"/>
    <x v="3"/>
    <n v="92883.27"/>
    <n v="148613.23000000001"/>
    <n v="130036.57"/>
    <n v="208058.52"/>
    <n v="167189.88"/>
    <n v="267503.82"/>
    <n v="222919.84"/>
    <n v="356671.75"/>
    <n v="278649.8"/>
    <n v="445839.69"/>
    <n v="315803.11"/>
    <n v="505284.98"/>
    <n v="352956.42"/>
    <n v="564730.28"/>
  </r>
  <r>
    <n v="10"/>
    <s v="Region X - Northwest"/>
    <x v="9"/>
    <s v="WA"/>
    <x v="49"/>
    <n v="1"/>
    <x v="0"/>
    <n v="111143.78"/>
    <n v="194501.61"/>
    <n v="143995.32"/>
    <n v="251991.8"/>
    <n v="172373.54"/>
    <n v="301653.69"/>
    <n v="205715.27"/>
    <n v="360001.73"/>
    <n v="241955.78"/>
    <n v="423422.61"/>
    <n v="265135.75"/>
    <n v="463987.56"/>
    <n v="287105.15000000002"/>
    <n v="502434.02"/>
  </r>
  <r>
    <n v="10"/>
    <s v="Region X - Northwest"/>
    <x v="9"/>
    <s v="WA"/>
    <x v="49"/>
    <n v="2"/>
    <x v="1"/>
    <n v="97009.65"/>
    <n v="169766.89"/>
    <n v="127134.72"/>
    <n v="222485.76000000001"/>
    <n v="154461.39000000001"/>
    <n v="270307.43"/>
    <n v="189363.94"/>
    <n v="331386.89"/>
    <n v="224584.55"/>
    <n v="393022.96"/>
    <n v="247434.41"/>
    <n v="433010.21"/>
    <n v="268602.71000000002"/>
    <n v="470054.74"/>
  </r>
  <r>
    <n v="10"/>
    <s v="Region X - Northwest"/>
    <x v="9"/>
    <s v="WA"/>
    <x v="49"/>
    <n v="3"/>
    <x v="2"/>
    <n v="84175.93"/>
    <n v="147307.88"/>
    <n v="114563.6"/>
    <n v="200486.29"/>
    <n v="144754.16"/>
    <n v="253319.78"/>
    <n v="190495.04"/>
    <n v="333366.32"/>
    <n v="235889.07"/>
    <n v="412805.88"/>
    <n v="265656.27"/>
    <n v="464898.47"/>
    <n v="295027.06"/>
    <n v="516297.36"/>
  </r>
  <r>
    <n v="10"/>
    <s v="Region X - Northwest"/>
    <x v="9"/>
    <s v="WA"/>
    <x v="49"/>
    <n v="4"/>
    <x v="3"/>
    <n v="94256.71"/>
    <n v="150810.73000000001"/>
    <n v="131959.39000000001"/>
    <n v="211135.02"/>
    <n v="169662.07"/>
    <n v="271459.32"/>
    <n v="226216.09"/>
    <n v="361945.75"/>
    <n v="282770.12"/>
    <n v="452432.19"/>
    <n v="320472.8"/>
    <n v="512756.49"/>
    <n v="358175.48"/>
    <n v="573080.78"/>
  </r>
  <r>
    <n v="10"/>
    <s v="Region X - Northwest"/>
    <x v="9"/>
    <s v="WA"/>
    <x v="50"/>
    <n v="1"/>
    <x v="0"/>
    <n v="100472.88"/>
    <n v="175827.55"/>
    <n v="130133.96"/>
    <n v="227734.43"/>
    <n v="155754.37"/>
    <n v="272570.15000000002"/>
    <n v="185841.79"/>
    <n v="325223.13"/>
    <n v="218552.17"/>
    <n v="382466.3"/>
    <n v="239473.82"/>
    <n v="419079.18"/>
    <n v="259285.63"/>
    <n v="453749.85"/>
  </r>
  <r>
    <n v="10"/>
    <s v="Region X - Northwest"/>
    <x v="9"/>
    <s v="WA"/>
    <x v="50"/>
    <n v="2"/>
    <x v="1"/>
    <n v="87857.33"/>
    <n v="153750.32"/>
    <n v="115084.83"/>
    <n v="201398.46"/>
    <n v="139766.67000000001"/>
    <n v="244591.68"/>
    <n v="171247.21"/>
    <n v="299682.61"/>
    <n v="203047.27"/>
    <n v="355332.72"/>
    <n v="223674.27"/>
    <n v="391429.98"/>
    <n v="242771.05"/>
    <n v="424849.34"/>
  </r>
  <r>
    <n v="10"/>
    <s v="Region X - Northwest"/>
    <x v="9"/>
    <s v="WA"/>
    <x v="50"/>
    <n v="3"/>
    <x v="2"/>
    <n v="76358.13"/>
    <n v="133626.72"/>
    <n v="103971.35"/>
    <n v="181949.87"/>
    <n v="131408.66"/>
    <n v="229965.16"/>
    <n v="172970.76"/>
    <n v="302698.84000000003"/>
    <n v="214223.28"/>
    <n v="374890.75"/>
    <n v="241282.7"/>
    <n v="422244.73"/>
    <n v="267988.32"/>
    <n v="468979.55"/>
  </r>
  <r>
    <n v="10"/>
    <s v="Region X - Northwest"/>
    <x v="9"/>
    <s v="WA"/>
    <x v="50"/>
    <n v="4"/>
    <x v="3"/>
    <n v="85184.28"/>
    <n v="136294.85"/>
    <n v="119257.99"/>
    <n v="190812.78"/>
    <n v="153331.70000000001"/>
    <n v="245330.72"/>
    <n v="204442.26"/>
    <n v="327107.63"/>
    <n v="255552.83"/>
    <n v="408884.54"/>
    <n v="289626.53999999998"/>
    <n v="463402.47"/>
    <n v="323700.25"/>
    <n v="517920.41"/>
  </r>
  <r>
    <n v="10"/>
    <s v="Region X - Northwest"/>
    <x v="9"/>
    <s v="WA"/>
    <x v="51"/>
    <n v="1"/>
    <x v="0"/>
    <n v="110611.98"/>
    <n v="193570.96"/>
    <n v="143321.56"/>
    <n v="250812.74"/>
    <n v="171577.91"/>
    <n v="300261.34000000003"/>
    <n v="204782.38"/>
    <n v="358369.17"/>
    <n v="240870.7"/>
    <n v="421523.73"/>
    <n v="263953.5"/>
    <n v="461918.63"/>
    <n v="285838.02"/>
    <n v="500216.53"/>
  </r>
  <r>
    <n v="10"/>
    <s v="Region X - Northwest"/>
    <x v="9"/>
    <s v="WA"/>
    <x v="51"/>
    <n v="2"/>
    <x v="1"/>
    <n v="96477.84"/>
    <n v="168836.21"/>
    <n v="126460.97"/>
    <n v="221306.7"/>
    <n v="153665.76999999999"/>
    <n v="268915.09000000003"/>
    <n v="188431.05"/>
    <n v="329754.33"/>
    <n v="223499.47"/>
    <n v="391124.07"/>
    <n v="246252.16"/>
    <n v="430941.28"/>
    <n v="267335.57"/>
    <n v="467837.25"/>
  </r>
  <r>
    <n v="10"/>
    <s v="Region X - Northwest"/>
    <x v="9"/>
    <s v="WA"/>
    <x v="51"/>
    <n v="3"/>
    <x v="2"/>
    <n v="83662.67"/>
    <n v="146409.68"/>
    <n v="113845.03"/>
    <n v="199228.81"/>
    <n v="143830.29999999999"/>
    <n v="251703.02"/>
    <n v="189263.22"/>
    <n v="331210.63"/>
    <n v="234349.3"/>
    <n v="410111.27"/>
    <n v="263911.19"/>
    <n v="461844.58"/>
    <n v="293076.68"/>
    <n v="512884.19"/>
  </r>
  <r>
    <n v="10"/>
    <s v="Region X - Northwest"/>
    <x v="9"/>
    <s v="WA"/>
    <x v="51"/>
    <n v="4"/>
    <x v="3"/>
    <n v="93815.28"/>
    <n v="150104.45000000001"/>
    <n v="131341.39000000001"/>
    <n v="210146.22"/>
    <n v="168867.5"/>
    <n v="270188"/>
    <n v="225156.67"/>
    <n v="360250.67"/>
    <n v="281445.83"/>
    <n v="450313.34"/>
    <n v="318971.94"/>
    <n v="510355.12"/>
    <n v="356498.05"/>
    <n v="570396.9"/>
  </r>
  <r>
    <n v="10"/>
    <s v="Region X - Northwest"/>
    <x v="9"/>
    <s v="WA"/>
    <x v="52"/>
    <n v="1"/>
    <x v="0"/>
    <n v="103505.42"/>
    <n v="181134.49"/>
    <n v="134028.59"/>
    <n v="234550.04"/>
    <n v="160392.03"/>
    <n v="280686.06"/>
    <n v="191339.12"/>
    <n v="334843.45"/>
    <n v="224990.61"/>
    <n v="393733.58"/>
    <n v="246513.83"/>
    <n v="431399.21"/>
    <n v="266879.59999999998"/>
    <n v="467039.31"/>
  </r>
  <r>
    <n v="10"/>
    <s v="Region X - Northwest"/>
    <x v="9"/>
    <s v="WA"/>
    <x v="52"/>
    <n v="2"/>
    <x v="1"/>
    <n v="90656.27"/>
    <n v="158648.47"/>
    <n v="118700.78"/>
    <n v="207726.36"/>
    <n v="144108.26999999999"/>
    <n v="252189.46"/>
    <n v="176474.27"/>
    <n v="308829.96000000002"/>
    <n v="209198.59"/>
    <n v="366097.53"/>
    <n v="230421.71"/>
    <n v="403237.99"/>
    <n v="250059.2"/>
    <n v="437603.6"/>
  </r>
  <r>
    <n v="10"/>
    <s v="Region X - Northwest"/>
    <x v="9"/>
    <s v="WA"/>
    <x v="52"/>
    <n v="3"/>
    <x v="2"/>
    <n v="78903.23"/>
    <n v="138080.66"/>
    <n v="107480.25"/>
    <n v="188090.43"/>
    <n v="135878.07999999999"/>
    <n v="237786.64"/>
    <n v="178888.49"/>
    <n v="313054.86"/>
    <n v="221583.59"/>
    <n v="387771.28"/>
    <n v="249596.54"/>
    <n v="436793.94"/>
    <n v="277249.13"/>
    <n v="485185.97"/>
  </r>
  <r>
    <n v="10"/>
    <s v="Region X - Northwest"/>
    <x v="9"/>
    <s v="WA"/>
    <x v="52"/>
    <n v="4"/>
    <x v="3"/>
    <n v="87734.54"/>
    <n v="140375.26"/>
    <n v="122828.35"/>
    <n v="196525.37"/>
    <n v="157922.17000000001"/>
    <n v="252675.48"/>
    <n v="210562.89"/>
    <n v="336900.63"/>
    <n v="263203.62"/>
    <n v="421125.79"/>
    <n v="298297.43"/>
    <n v="477275.9"/>
    <n v="333391.25"/>
    <n v="533426"/>
  </r>
  <r>
    <n v="10"/>
    <s v="Region X - Northwest"/>
    <x v="9"/>
    <s v="WA"/>
    <x v="53"/>
    <n v="1"/>
    <x v="0"/>
    <n v="99330.15"/>
    <n v="173827.76"/>
    <n v="128712.52"/>
    <n v="225246.9"/>
    <n v="154095.07"/>
    <n v="269666.37"/>
    <n v="183925.99"/>
    <n v="321870.48"/>
    <n v="216346"/>
    <n v="378605.51"/>
    <n v="237082.58"/>
    <n v="414894.52"/>
    <n v="256746.92"/>
    <n v="449307.11"/>
  </r>
  <r>
    <n v="10"/>
    <s v="Region X - Northwest"/>
    <x v="9"/>
    <s v="WA"/>
    <x v="53"/>
    <n v="2"/>
    <x v="1"/>
    <n v="86597.73"/>
    <n v="151546.03"/>
    <n v="113524.05"/>
    <n v="198667.08"/>
    <n v="137959.32999999999"/>
    <n v="241428.83"/>
    <n v="169196.28"/>
    <n v="296093.48"/>
    <n v="200697.54"/>
    <n v="351220.69"/>
    <n v="221136.75"/>
    <n v="386989.31"/>
    <n v="240079.43"/>
    <n v="420139"/>
  </r>
  <r>
    <n v="10"/>
    <s v="Region X - Northwest"/>
    <x v="9"/>
    <s v="WA"/>
    <x v="53"/>
    <n v="3"/>
    <x v="2"/>
    <n v="75064.38"/>
    <n v="131362.67000000001"/>
    <n v="102132.98"/>
    <n v="178732.72"/>
    <n v="129024.03"/>
    <n v="225792.06"/>
    <n v="169770.51"/>
    <n v="297098.40000000002"/>
    <n v="210204.54"/>
    <n v="367857.95"/>
    <n v="236714.21"/>
    <n v="414249.87"/>
    <n v="262866.78999999998"/>
    <n v="460016.89"/>
  </r>
  <r>
    <n v="10"/>
    <s v="Region X - Northwest"/>
    <x v="9"/>
    <s v="WA"/>
    <x v="53"/>
    <n v="4"/>
    <x v="3"/>
    <n v="84252.26"/>
    <n v="134803.63"/>
    <n v="117953.17"/>
    <n v="188725.08"/>
    <n v="151654.07999999999"/>
    <n v="242646.53"/>
    <n v="202205.44"/>
    <n v="323528.7"/>
    <n v="252756.79"/>
    <n v="404410.88"/>
    <n v="286457.7"/>
    <n v="458332.33"/>
    <n v="320158.61"/>
    <n v="512253.78"/>
  </r>
  <r>
    <n v="10"/>
    <s v="Region X - Northwest"/>
    <x v="9"/>
    <s v="WA"/>
    <x v="54"/>
    <n v="1"/>
    <x v="0"/>
    <n v="105021.69"/>
    <n v="183787.96"/>
    <n v="135975.91"/>
    <n v="237957.84"/>
    <n v="162710.85999999999"/>
    <n v="284744.01"/>
    <n v="194087.78"/>
    <n v="339653.61"/>
    <n v="228209.84"/>
    <n v="399367.22"/>
    <n v="250033.84"/>
    <n v="437559.22"/>
    <n v="270676.59000000003"/>
    <n v="473684.04"/>
  </r>
  <r>
    <n v="10"/>
    <s v="Region X - Northwest"/>
    <x v="9"/>
    <s v="WA"/>
    <x v="54"/>
    <n v="2"/>
    <x v="1"/>
    <n v="92055.74"/>
    <n v="161097.54999999999"/>
    <n v="120508.75"/>
    <n v="210890.32"/>
    <n v="146279.06"/>
    <n v="255988.36"/>
    <n v="179087.79"/>
    <n v="313403.64"/>
    <n v="212274.25"/>
    <n v="371479.93"/>
    <n v="233795.42"/>
    <n v="409141.99"/>
    <n v="253703.27"/>
    <n v="443980.73"/>
  </r>
  <r>
    <n v="10"/>
    <s v="Region X - Northwest"/>
    <x v="9"/>
    <s v="WA"/>
    <x v="54"/>
    <n v="3"/>
    <x v="2"/>
    <n v="80175.789999999994"/>
    <n v="140307.63"/>
    <n v="109234.69"/>
    <n v="191160.71"/>
    <n v="138112.79"/>
    <n v="241697.38"/>
    <n v="181847.36"/>
    <n v="318232.87"/>
    <n v="225263.74"/>
    <n v="394211.55"/>
    <n v="253753.45"/>
    <n v="444068.55"/>
    <n v="281879.53000000003"/>
    <n v="493289.18"/>
  </r>
  <r>
    <n v="10"/>
    <s v="Region X - Northwest"/>
    <x v="9"/>
    <s v="WA"/>
    <x v="54"/>
    <n v="4"/>
    <x v="3"/>
    <n v="89009.67"/>
    <n v="142415.47"/>
    <n v="124613.54"/>
    <n v="199381.66"/>
    <n v="160217.41"/>
    <n v="256347.85"/>
    <n v="213623.21"/>
    <n v="341797.14"/>
    <n v="267029.01"/>
    <n v="427246.42"/>
    <n v="302632.88"/>
    <n v="484212.61"/>
    <n v="338236.74"/>
    <n v="541178.80000000005"/>
  </r>
  <r>
    <n v="2"/>
    <s v="Region II - Northeast"/>
    <x v="10"/>
    <s v="GQ"/>
    <x v="55"/>
    <n v="1"/>
    <x v="0"/>
    <n v="113096.93"/>
    <n v="197919.63"/>
    <n v="146799.81"/>
    <n v="256899.68"/>
    <n v="175926.87"/>
    <n v="307872.03000000003"/>
    <n v="210255.02"/>
    <n v="367946.28"/>
    <n v="247513.97"/>
    <n v="433149.45"/>
    <n v="271348.40999999997"/>
    <n v="474859.72"/>
    <n v="294067.69"/>
    <n v="514618.45"/>
  </r>
  <r>
    <n v="2"/>
    <s v="Region II - Northeast"/>
    <x v="10"/>
    <s v="GQ"/>
    <x v="55"/>
    <n v="2"/>
    <x v="1"/>
    <n v="97497.96"/>
    <n v="170621.44"/>
    <n v="128192.06"/>
    <n v="224336.11"/>
    <n v="156158.60999999999"/>
    <n v="273277.56"/>
    <n v="192209.3"/>
    <n v="336366.27"/>
    <n v="228342.67"/>
    <n v="399599.68"/>
    <n v="251812.79"/>
    <n v="440672.39"/>
    <n v="273647.95"/>
    <n v="478883.92"/>
  </r>
  <r>
    <n v="2"/>
    <s v="Region II - Northeast"/>
    <x v="10"/>
    <s v="GQ"/>
    <x v="55"/>
    <n v="3"/>
    <x v="2"/>
    <n v="83668.039999999994"/>
    <n v="146419.07"/>
    <n v="113512.38"/>
    <n v="198646.67"/>
    <n v="143139.20000000001"/>
    <n v="250493.6"/>
    <n v="188081.61"/>
    <n v="329142.82"/>
    <n v="232641.24"/>
    <n v="407122.16"/>
    <n v="261800.81"/>
    <n v="458151.42"/>
    <n v="290522.90999999997"/>
    <n v="508415.1"/>
  </r>
  <r>
    <n v="2"/>
    <s v="Region II - Northeast"/>
    <x v="10"/>
    <s v="GQ"/>
    <x v="55"/>
    <n v="4"/>
    <x v="3"/>
    <n v="96085.23"/>
    <n v="153736.38"/>
    <n v="134519.32999999999"/>
    <n v="215230.93"/>
    <n v="172953.42"/>
    <n v="276725.48"/>
    <n v="230604.56"/>
    <n v="368967.3"/>
    <n v="288255.7"/>
    <n v="461209.13"/>
    <n v="326689.78999999998"/>
    <n v="522703.68"/>
    <n v="365123.89"/>
    <n v="584198.23"/>
  </r>
  <r>
    <n v="2"/>
    <s v="Region II - Northeast"/>
    <x v="11"/>
    <s v="NJ"/>
    <x v="56"/>
    <n v="1"/>
    <x v="0"/>
    <n v="128740.78"/>
    <n v="225296.36"/>
    <n v="166817.79"/>
    <n v="291931.12"/>
    <n v="199711.12"/>
    <n v="349494.46"/>
    <n v="238367.1"/>
    <n v="417142.42"/>
    <n v="280379.13"/>
    <n v="490663.47"/>
    <n v="307250.92"/>
    <n v="537689.11"/>
    <n v="332730.78999999998"/>
    <n v="582278.88"/>
  </r>
  <r>
    <n v="2"/>
    <s v="Region II - Northeast"/>
    <x v="11"/>
    <s v="NJ"/>
    <x v="56"/>
    <n v="2"/>
    <x v="1"/>
    <n v="112261.43"/>
    <n v="196457.5"/>
    <n v="147159.6"/>
    <n v="257529.3"/>
    <n v="178826.9"/>
    <n v="312947.08"/>
    <n v="219302.67"/>
    <n v="383779.67"/>
    <n v="260125.58"/>
    <n v="455219.76"/>
    <n v="286612.49"/>
    <n v="501571.86"/>
    <n v="311158.33"/>
    <n v="544527.07999999996"/>
  </r>
  <r>
    <n v="2"/>
    <s v="Region II - Northeast"/>
    <x v="11"/>
    <s v="NJ"/>
    <x v="56"/>
    <n v="3"/>
    <x v="2"/>
    <n v="97327.74"/>
    <n v="170323.55"/>
    <n v="132431.45000000001"/>
    <n v="231755.03"/>
    <n v="167305.35"/>
    <n v="292784.37"/>
    <n v="220146.74"/>
    <n v="385256.79"/>
    <n v="272583.73"/>
    <n v="477021.53"/>
    <n v="306964.01"/>
    <n v="537187.02"/>
    <n v="340882.13"/>
    <n v="596543.73"/>
  </r>
  <r>
    <n v="2"/>
    <s v="Region II - Northeast"/>
    <x v="11"/>
    <s v="NJ"/>
    <x v="56"/>
    <n v="4"/>
    <x v="3"/>
    <n v="109195.24"/>
    <n v="174712.38"/>
    <n v="152873.32999999999"/>
    <n v="244597.34"/>
    <n v="196551.43"/>
    <n v="314482.28999999998"/>
    <n v="262068.57"/>
    <n v="419309.72"/>
    <n v="327585.71000000002"/>
    <n v="524137.15"/>
    <n v="371263.81"/>
    <n v="594022.1"/>
    <n v="414941.9"/>
    <n v="663907.05000000005"/>
  </r>
  <r>
    <n v="2"/>
    <s v="Region II - Northeast"/>
    <x v="11"/>
    <s v="NJ"/>
    <x v="57"/>
    <n v="1"/>
    <x v="0"/>
    <n v="121295.52"/>
    <n v="212267.15"/>
    <n v="157045.07999999999"/>
    <n v="274828.89"/>
    <n v="187921.69"/>
    <n v="328862.95"/>
    <n v="224158.88"/>
    <n v="392278.05"/>
    <n v="263566.69"/>
    <n v="461241.71"/>
    <n v="288771.37"/>
    <n v="505349.9"/>
    <n v="312611.24"/>
    <n v="547069.66"/>
  </r>
  <r>
    <n v="2"/>
    <s v="Region II - Northeast"/>
    <x v="11"/>
    <s v="NJ"/>
    <x v="57"/>
    <n v="2"/>
    <x v="1"/>
    <n v="106325.82"/>
    <n v="186070.19"/>
    <n v="139187.64000000001"/>
    <n v="243578.38"/>
    <n v="168950.53"/>
    <n v="295663.42"/>
    <n v="206840.81"/>
    <n v="361971.42"/>
    <n v="245168.43"/>
    <n v="429044.74"/>
    <n v="270023.48"/>
    <n v="472541.09"/>
    <n v="293014.88"/>
    <n v="512776.03"/>
  </r>
  <r>
    <n v="2"/>
    <s v="Region II - Northeast"/>
    <x v="11"/>
    <s v="NJ"/>
    <x v="57"/>
    <n v="3"/>
    <x v="2"/>
    <n v="92608.42"/>
    <n v="162064.73000000001"/>
    <n v="126174.99"/>
    <n v="220806.24"/>
    <n v="159532.82"/>
    <n v="279182.43"/>
    <n v="210051.49"/>
    <n v="367590.11"/>
    <n v="260202.81"/>
    <n v="455354.91"/>
    <n v="293112.23"/>
    <n v="512946.4"/>
    <n v="325601.82"/>
    <n v="569803.18000000005"/>
  </r>
  <r>
    <n v="2"/>
    <s v="Region II - Northeast"/>
    <x v="11"/>
    <s v="NJ"/>
    <x v="57"/>
    <n v="4"/>
    <x v="3"/>
    <n v="102801.56"/>
    <n v="164482.49"/>
    <n v="143922.18"/>
    <n v="230275.49"/>
    <n v="185042.8"/>
    <n v="296068.49"/>
    <n v="246723.74"/>
    <n v="394757.99"/>
    <n v="308404.67"/>
    <n v="493447.48"/>
    <n v="349525.29"/>
    <n v="559240.48"/>
    <n v="390645.92"/>
    <n v="625033.48"/>
  </r>
  <r>
    <n v="2"/>
    <s v="Region II - Northeast"/>
    <x v="11"/>
    <s v="NJ"/>
    <x v="58"/>
    <n v="1"/>
    <x v="0"/>
    <n v="127278.31"/>
    <n v="222737.05"/>
    <n v="164879.92000000001"/>
    <n v="288539.87"/>
    <n v="197360.48"/>
    <n v="345380.84"/>
    <n v="235514.71"/>
    <n v="412150.75"/>
    <n v="276989.83"/>
    <n v="484732.19"/>
    <n v="303517.71999999997"/>
    <n v="531156.01"/>
    <n v="328651.26"/>
    <n v="575139.69999999995"/>
  </r>
  <r>
    <n v="2"/>
    <s v="Region II - Northeast"/>
    <x v="11"/>
    <s v="NJ"/>
    <x v="58"/>
    <n v="2"/>
    <x v="1"/>
    <n v="111176.39"/>
    <n v="194558.68"/>
    <n v="145671.92000000001"/>
    <n v="254925.87"/>
    <n v="176954.53"/>
    <n v="309670.42"/>
    <n v="216886.87"/>
    <n v="379552.03"/>
    <n v="257200.1"/>
    <n v="450100.17"/>
    <n v="283351.92"/>
    <n v="495865.86"/>
    <n v="307572.82"/>
    <n v="538252.43000000005"/>
  </r>
  <r>
    <n v="2"/>
    <s v="Region II - Northeast"/>
    <x v="11"/>
    <s v="NJ"/>
    <x v="58"/>
    <n v="3"/>
    <x v="2"/>
    <n v="96532.86"/>
    <n v="168932.5"/>
    <n v="131406.26"/>
    <n v="229960.95"/>
    <n v="166055.12"/>
    <n v="290596.46000000002"/>
    <n v="218546.79"/>
    <n v="382456.89"/>
    <n v="270643.33"/>
    <n v="473625.83"/>
    <n v="304809.88"/>
    <n v="533417.29"/>
    <n v="338524.84"/>
    <n v="592418.47"/>
  </r>
  <r>
    <n v="2"/>
    <s v="Region II - Northeast"/>
    <x v="11"/>
    <s v="NJ"/>
    <x v="58"/>
    <n v="4"/>
    <x v="3"/>
    <n v="107927.89"/>
    <n v="172684.62"/>
    <n v="151099.04"/>
    <n v="241758.47"/>
    <n v="194270.2"/>
    <n v="310832.32"/>
    <n v="259026.93"/>
    <n v="414443.1"/>
    <n v="323783.67"/>
    <n v="518053.87"/>
    <n v="366954.82"/>
    <n v="587127.72"/>
    <n v="410125.98"/>
    <n v="656201.56999999995"/>
  </r>
  <r>
    <n v="2"/>
    <s v="Region II - Northeast"/>
    <x v="11"/>
    <s v="NJ"/>
    <x v="59"/>
    <n v="1"/>
    <x v="0"/>
    <n v="126126.08"/>
    <n v="220720.64000000001"/>
    <n v="163476.82"/>
    <n v="286084.43"/>
    <n v="195745.06"/>
    <n v="342553.85"/>
    <n v="233684.73"/>
    <n v="408948.28"/>
    <n v="274909.03999999998"/>
    <n v="481090.82"/>
    <n v="301277.52"/>
    <n v="527235.66"/>
    <n v="326302.38"/>
    <n v="571029.17000000004"/>
  </r>
  <r>
    <n v="2"/>
    <s v="Region II - Northeast"/>
    <x v="11"/>
    <s v="NJ"/>
    <x v="59"/>
    <n v="2"/>
    <x v="1"/>
    <n v="109772.49"/>
    <n v="192101.86"/>
    <n v="143968.69"/>
    <n v="251945.21"/>
    <n v="175020.26"/>
    <n v="306285.46000000002"/>
    <n v="214765.83"/>
    <n v="375840.2"/>
    <n v="254810.1"/>
    <n v="445917.67"/>
    <n v="280796.63"/>
    <n v="491394.11"/>
    <n v="304894.59999999998"/>
    <n v="533565.54"/>
  </r>
  <r>
    <n v="2"/>
    <s v="Region II - Northeast"/>
    <x v="11"/>
    <s v="NJ"/>
    <x v="59"/>
    <n v="3"/>
    <x v="2"/>
    <n v="95009.74"/>
    <n v="166267.04"/>
    <n v="129215.46"/>
    <n v="226127.05"/>
    <n v="163193.13"/>
    <n v="285587.98"/>
    <n v="214686.12"/>
    <n v="375700.72"/>
    <n v="265777.81"/>
    <n v="465111.16"/>
    <n v="299265.63"/>
    <n v="523714.85"/>
    <n v="332294.81"/>
    <n v="581515.91"/>
  </r>
  <r>
    <n v="2"/>
    <s v="Region II - Northeast"/>
    <x v="11"/>
    <s v="NJ"/>
    <x v="59"/>
    <n v="4"/>
    <x v="3"/>
    <n v="107007.07"/>
    <n v="171211.32"/>
    <n v="149809.9"/>
    <n v="239695.84"/>
    <n v="192612.73"/>
    <n v="308180.37"/>
    <n v="256816.97"/>
    <n v="410907.16"/>
    <n v="321021.21000000002"/>
    <n v="513633.94"/>
    <n v="363824.04"/>
    <n v="582118.47"/>
    <n v="406626.87"/>
    <n v="650603"/>
  </r>
  <r>
    <n v="2"/>
    <s v="Region II - Northeast"/>
    <x v="11"/>
    <s v="NJ"/>
    <x v="60"/>
    <n v="1"/>
    <x v="0"/>
    <n v="126613.57"/>
    <n v="221573.75"/>
    <n v="164122.76999999999"/>
    <n v="287214.84999999998"/>
    <n v="196528.6"/>
    <n v="343925.06"/>
    <n v="234635.51999999999"/>
    <n v="410612.17"/>
    <n v="276038.81"/>
    <n v="483067.92"/>
    <n v="302521.92"/>
    <n v="529413.36"/>
    <n v="327662.23"/>
    <n v="573408.9"/>
  </r>
  <r>
    <n v="2"/>
    <s v="Region II - Northeast"/>
    <x v="11"/>
    <s v="NJ"/>
    <x v="60"/>
    <n v="2"/>
    <x v="1"/>
    <n v="110134.17"/>
    <n v="192734.8"/>
    <n v="144464.59"/>
    <n v="252813.03"/>
    <n v="175644.39"/>
    <n v="307377.68"/>
    <n v="215571.09"/>
    <n v="377249.42"/>
    <n v="255785.26"/>
    <n v="447624.2"/>
    <n v="281883.49"/>
    <n v="493296.1"/>
    <n v="306089.77"/>
    <n v="535657.09"/>
  </r>
  <r>
    <n v="2"/>
    <s v="Region II - Northeast"/>
    <x v="11"/>
    <s v="NJ"/>
    <x v="60"/>
    <n v="3"/>
    <x v="2"/>
    <n v="95274.7"/>
    <n v="166730.73000000001"/>
    <n v="129557.19"/>
    <n v="226725.08"/>
    <n v="163609.88"/>
    <n v="286317.28999999998"/>
    <n v="215219.44"/>
    <n v="376634.02"/>
    <n v="266424.61"/>
    <n v="466243.06"/>
    <n v="299983.67"/>
    <n v="524971.43000000005"/>
    <n v="333080.57"/>
    <n v="582891"/>
  </r>
  <r>
    <n v="2"/>
    <s v="Region II - Northeast"/>
    <x v="11"/>
    <s v="NJ"/>
    <x v="60"/>
    <n v="4"/>
    <x v="3"/>
    <n v="107429.52"/>
    <n v="171887.23"/>
    <n v="150401.32999999999"/>
    <n v="240642.13"/>
    <n v="193373.14"/>
    <n v="309397.02"/>
    <n v="257830.85"/>
    <n v="412529.36"/>
    <n v="322288.56"/>
    <n v="515661.7"/>
    <n v="365260.37"/>
    <n v="584416.6"/>
    <n v="408232.18"/>
    <n v="653171.49"/>
  </r>
  <r>
    <n v="2"/>
    <s v="Region II - Northeast"/>
    <x v="11"/>
    <s v="NJ"/>
    <x v="61"/>
    <n v="1"/>
    <x v="0"/>
    <n v="127234"/>
    <n v="222659.5"/>
    <n v="164852.13"/>
    <n v="288491.21999999997"/>
    <n v="197348.4"/>
    <n v="345359.7"/>
    <n v="235532.62"/>
    <n v="412182.08"/>
    <n v="277034.52"/>
    <n v="484810.4"/>
    <n v="303579.87"/>
    <n v="531264.78"/>
    <n v="328743.96000000002"/>
    <n v="575301.93999999994"/>
  </r>
  <r>
    <n v="2"/>
    <s v="Region II - Northeast"/>
    <x v="11"/>
    <s v="NJ"/>
    <x v="61"/>
    <n v="2"/>
    <x v="1"/>
    <n v="111006.26"/>
    <n v="194260.95"/>
    <n v="145494.06"/>
    <n v="254614.61"/>
    <n v="176783.03"/>
    <n v="309370.3"/>
    <n v="216759.25"/>
    <n v="379328.68"/>
    <n v="257090.18"/>
    <n v="449907.82"/>
    <n v="283256.53000000003"/>
    <n v="495698.93"/>
    <n v="307500.84999999998"/>
    <n v="538126.49"/>
  </r>
  <r>
    <n v="2"/>
    <s v="Region II - Northeast"/>
    <x v="11"/>
    <s v="NJ"/>
    <x v="61"/>
    <n v="3"/>
    <x v="2"/>
    <n v="96284.56"/>
    <n v="168497.98"/>
    <n v="131029.42"/>
    <n v="229301.49"/>
    <n v="165548"/>
    <n v="289709"/>
    <n v="217848.29"/>
    <n v="381234.5"/>
    <n v="269750.34999999998"/>
    <n v="472063.12"/>
    <n v="303782.84000000003"/>
    <n v="531619.97"/>
    <n v="337360.22"/>
    <n v="590380.38"/>
  </r>
  <r>
    <n v="2"/>
    <s v="Region II - Northeast"/>
    <x v="11"/>
    <s v="NJ"/>
    <x v="61"/>
    <n v="4"/>
    <x v="3"/>
    <n v="107908.91"/>
    <n v="172654.26"/>
    <n v="151072.47"/>
    <n v="241715.96"/>
    <n v="194236.04"/>
    <n v="310777.67"/>
    <n v="258981.38"/>
    <n v="414370.22"/>
    <n v="323726.73"/>
    <n v="517962.78"/>
    <n v="366890.29"/>
    <n v="587024.48"/>
    <n v="410053.86"/>
    <n v="656086.18000000005"/>
  </r>
  <r>
    <n v="2"/>
    <s v="Region II - Northeast"/>
    <x v="11"/>
    <s v="NJ"/>
    <x v="62"/>
    <n v="1"/>
    <x v="0"/>
    <n v="128164.67"/>
    <n v="224288.17"/>
    <n v="166116.25"/>
    <n v="290703.43"/>
    <n v="198903.42"/>
    <n v="348080.99"/>
    <n v="237452.12"/>
    <n v="415541.22"/>
    <n v="279338.76"/>
    <n v="488842.82"/>
    <n v="306130.84000000003"/>
    <n v="535728.98"/>
    <n v="331556.38"/>
    <n v="580223.66"/>
  </r>
  <r>
    <n v="2"/>
    <s v="Region II - Northeast"/>
    <x v="11"/>
    <s v="NJ"/>
    <x v="62"/>
    <n v="2"/>
    <x v="1"/>
    <n v="111559.49"/>
    <n v="195229.11"/>
    <n v="146307.99"/>
    <n v="256038.99"/>
    <n v="177859.78"/>
    <n v="311254.62"/>
    <n v="218242.16"/>
    <n v="381923.78"/>
    <n v="258930.6"/>
    <n v="453128.55"/>
    <n v="285334.86"/>
    <n v="499336.01"/>
    <n v="309819.24"/>
    <n v="542183.67000000004"/>
  </r>
  <r>
    <n v="2"/>
    <s v="Region II - Northeast"/>
    <x v="11"/>
    <s v="NJ"/>
    <x v="62"/>
    <n v="3"/>
    <x v="2"/>
    <n v="96566.19"/>
    <n v="168990.84"/>
    <n v="131336.06"/>
    <n v="229838.1"/>
    <n v="165874.37"/>
    <n v="290280.15000000002"/>
    <n v="218216.42"/>
    <n v="381878.73"/>
    <n v="270150.98"/>
    <n v="472764.22"/>
    <n v="304191.90999999997"/>
    <n v="532335.84"/>
    <n v="337767.13"/>
    <n v="591092.47999999998"/>
  </r>
  <r>
    <n v="2"/>
    <s v="Region II - Northeast"/>
    <x v="11"/>
    <s v="NJ"/>
    <x v="62"/>
    <n v="4"/>
    <x v="3"/>
    <n v="108734.84"/>
    <n v="173975.74"/>
    <n v="152228.76999999999"/>
    <n v="243566.04"/>
    <n v="195722.7"/>
    <n v="313156.33"/>
    <n v="260963.61"/>
    <n v="417541.78"/>
    <n v="326204.51"/>
    <n v="521927.22"/>
    <n v="369698.44"/>
    <n v="591517.52"/>
    <n v="413192.38"/>
    <n v="661107.81000000006"/>
  </r>
  <r>
    <n v="2"/>
    <s v="Region II - Northeast"/>
    <x v="11"/>
    <s v="NJ"/>
    <x v="63"/>
    <n v="1"/>
    <x v="0"/>
    <n v="126170.4"/>
    <n v="220798.2"/>
    <n v="163504.62"/>
    <n v="286133.09000000003"/>
    <n v="195757.15"/>
    <n v="342575.01"/>
    <n v="233666.84"/>
    <n v="408916.96"/>
    <n v="274864.36"/>
    <n v="481012.64"/>
    <n v="301215.38"/>
    <n v="527126.92000000004"/>
    <n v="326209.69"/>
    <n v="570866.96"/>
  </r>
  <r>
    <n v="2"/>
    <s v="Region II - Northeast"/>
    <x v="11"/>
    <s v="NJ"/>
    <x v="63"/>
    <n v="2"/>
    <x v="1"/>
    <n v="109942.63"/>
    <n v="192399.6"/>
    <n v="144146.56"/>
    <n v="252256.48"/>
    <n v="175191.77"/>
    <n v="306585.59999999998"/>
    <n v="214893.47"/>
    <n v="376063.57"/>
    <n v="254920.03"/>
    <n v="446110.05"/>
    <n v="280892.03999999998"/>
    <n v="491561.07"/>
    <n v="304966.58"/>
    <n v="533691.51"/>
  </r>
  <r>
    <n v="2"/>
    <s v="Region II - Northeast"/>
    <x v="11"/>
    <s v="NJ"/>
    <x v="63"/>
    <n v="3"/>
    <x v="2"/>
    <n v="95258.04"/>
    <n v="166701.57"/>
    <n v="129592.3"/>
    <n v="226786.53"/>
    <n v="163700.26999999999"/>
    <n v="286475.46999999997"/>
    <n v="215384.65"/>
    <n v="376923.13"/>
    <n v="266670.8"/>
    <n v="466673.9"/>
    <n v="300292.68"/>
    <n v="525512.18999999994"/>
    <n v="333459.45"/>
    <n v="583554.04"/>
  </r>
  <r>
    <n v="2"/>
    <s v="Region II - Northeast"/>
    <x v="11"/>
    <s v="NJ"/>
    <x v="63"/>
    <n v="4"/>
    <x v="3"/>
    <n v="107026.05"/>
    <n v="171241.69"/>
    <n v="149836.48000000001"/>
    <n v="239738.36"/>
    <n v="192646.9"/>
    <n v="308235.03999999998"/>
    <n v="256862.53"/>
    <n v="410980.05"/>
    <n v="321078.15999999997"/>
    <n v="513725.07"/>
    <n v="363888.58"/>
    <n v="582221.74"/>
    <n v="406699"/>
    <n v="650718.42000000004"/>
  </r>
  <r>
    <n v="2"/>
    <s v="Region II - Northeast"/>
    <x v="11"/>
    <s v="NJ"/>
    <x v="64"/>
    <n v="1"/>
    <x v="0"/>
    <n v="122093.24"/>
    <n v="213663.17"/>
    <n v="158225.79"/>
    <n v="276895.14"/>
    <n v="189440.45"/>
    <n v="331520.78999999998"/>
    <n v="226132.08"/>
    <n v="395731.14"/>
    <n v="266004.96999999997"/>
    <n v="465508.71"/>
    <n v="291508.77"/>
    <n v="510140.36"/>
    <n v="315701.74"/>
    <n v="552478.05000000005"/>
  </r>
  <r>
    <n v="2"/>
    <s v="Region II - Northeast"/>
    <x v="11"/>
    <s v="NJ"/>
    <x v="64"/>
    <n v="2"/>
    <x v="1"/>
    <n v="106368.65"/>
    <n v="186145.14"/>
    <n v="139467.98000000001"/>
    <n v="244068.97"/>
    <n v="169512.76"/>
    <n v="296647.33"/>
    <n v="207940.83"/>
    <n v="363896.45"/>
    <n v="246679.07"/>
    <n v="431688.37"/>
    <n v="271815.61"/>
    <n v="475677.32"/>
    <n v="295117.33"/>
    <n v="516455.33"/>
  </r>
  <r>
    <n v="2"/>
    <s v="Region II - Northeast"/>
    <x v="11"/>
    <s v="NJ"/>
    <x v="64"/>
    <n v="3"/>
    <x v="2"/>
    <n v="92145.15"/>
    <n v="161254.01999999999"/>
    <n v="125351.12"/>
    <n v="219364.46"/>
    <n v="158337.81"/>
    <n v="277091.17"/>
    <n v="208324.08"/>
    <n v="364567.15"/>
    <n v="257924.48000000001"/>
    <n v="451367.84"/>
    <n v="290440.15999999997"/>
    <n v="508270.28"/>
    <n v="322514.84000000003"/>
    <n v="564400.97"/>
  </r>
  <r>
    <n v="2"/>
    <s v="Region II - Northeast"/>
    <x v="11"/>
    <s v="NJ"/>
    <x v="64"/>
    <n v="4"/>
    <x v="3"/>
    <n v="103570.54"/>
    <n v="165712.85999999999"/>
    <n v="144998.75"/>
    <n v="231998.01"/>
    <n v="186426.97"/>
    <n v="298283.15000000002"/>
    <n v="248569.29"/>
    <n v="397710.87"/>
    <n v="310711.61"/>
    <n v="497138.59"/>
    <n v="352139.83"/>
    <n v="563423.73"/>
    <n v="393568.04"/>
    <n v="629708.88"/>
  </r>
  <r>
    <n v="2"/>
    <s v="Region II - Northeast"/>
    <x v="11"/>
    <s v="NJ"/>
    <x v="65"/>
    <n v="1"/>
    <x v="0"/>
    <n v="117617.21"/>
    <n v="205830.12"/>
    <n v="152356.60999999999"/>
    <n v="266624.06"/>
    <n v="182364.36"/>
    <n v="319137.64"/>
    <n v="217610.72"/>
    <n v="380818.76"/>
    <n v="255926.44"/>
    <n v="447871.26"/>
    <n v="280433.46000000002"/>
    <n v="490758.56"/>
    <n v="303648.53999999998"/>
    <n v="531384.93999999994"/>
  </r>
  <r>
    <n v="2"/>
    <s v="Region II - Northeast"/>
    <x v="11"/>
    <s v="NJ"/>
    <x v="65"/>
    <n v="2"/>
    <x v="1"/>
    <n v="102773.26"/>
    <n v="179853.2"/>
    <n v="134649.23000000001"/>
    <n v="235636.15"/>
    <n v="163552.63"/>
    <n v="286217.09999999998"/>
    <n v="200438.18"/>
    <n v="350766.82"/>
    <n v="237682.78"/>
    <n v="415944.87"/>
    <n v="261843.12"/>
    <n v="458225.45"/>
    <n v="284216.84999999998"/>
    <n v="497379.49"/>
  </r>
  <r>
    <n v="2"/>
    <s v="Region II - Northeast"/>
    <x v="11"/>
    <s v="NJ"/>
    <x v="65"/>
    <n v="3"/>
    <x v="2"/>
    <n v="89263.89"/>
    <n v="156211.81"/>
    <n v="121521.88"/>
    <n v="212663.28"/>
    <n v="153572.85999999999"/>
    <n v="268752.51"/>
    <n v="202127.23"/>
    <n v="353722.64"/>
    <n v="250317.32"/>
    <n v="438055.31"/>
    <n v="281923.67"/>
    <n v="493366.43"/>
    <n v="313113.71999999997"/>
    <n v="547949.01"/>
  </r>
  <r>
    <n v="2"/>
    <s v="Region II - Northeast"/>
    <x v="11"/>
    <s v="NJ"/>
    <x v="65"/>
    <n v="4"/>
    <x v="3"/>
    <n v="99730.53"/>
    <n v="159568.85"/>
    <n v="139622.74"/>
    <n v="223396.39"/>
    <n v="179514.95"/>
    <n v="287223.93"/>
    <n v="239353.27"/>
    <n v="382965.24"/>
    <n v="299191.59000000003"/>
    <n v="478706.54"/>
    <n v="339083.8"/>
    <n v="542534.07999999996"/>
    <n v="378976.01"/>
    <n v="606361.62"/>
  </r>
  <r>
    <n v="2"/>
    <s v="Region II - Northeast"/>
    <x v="12"/>
    <s v="NY"/>
    <x v="66"/>
    <n v="1"/>
    <x v="0"/>
    <n v="108354.98"/>
    <n v="189621.21"/>
    <n v="140423.66"/>
    <n v="245741.4"/>
    <n v="168127.64"/>
    <n v="294223.38"/>
    <n v="200693.34"/>
    <n v="351213.35"/>
    <n v="236082.21"/>
    <n v="413143.87"/>
    <n v="258717.92"/>
    <n v="452756.37"/>
    <n v="280191.09000000003"/>
    <n v="490334.41"/>
  </r>
  <r>
    <n v="2"/>
    <s v="Region II - Northeast"/>
    <x v="12"/>
    <s v="NY"/>
    <x v="66"/>
    <n v="2"/>
    <x v="1"/>
    <n v="94391.54"/>
    <n v="165185.20000000001"/>
    <n v="123766.72"/>
    <n v="216591.76"/>
    <n v="150431.85999999999"/>
    <n v="263255.75"/>
    <n v="184539.51"/>
    <n v="322944.14"/>
    <n v="218920.8"/>
    <n v="383111.41"/>
    <n v="241230.4"/>
    <n v="422153.19"/>
    <n v="261912.14"/>
    <n v="458346.23999999999"/>
  </r>
  <r>
    <n v="2"/>
    <s v="Region II - Northeast"/>
    <x v="12"/>
    <s v="NY"/>
    <x v="66"/>
    <n v="3"/>
    <x v="2"/>
    <n v="81763.3"/>
    <n v="143085.78"/>
    <n v="111225.57"/>
    <n v="194644.74"/>
    <n v="140493.10999999999"/>
    <n v="245862.95"/>
    <n v="184843.97"/>
    <n v="323476.94"/>
    <n v="228852.17"/>
    <n v="400491.29"/>
    <n v="257701.45"/>
    <n v="450977.54"/>
    <n v="286159.13"/>
    <n v="500778.48"/>
  </r>
  <r>
    <n v="2"/>
    <s v="Region II - Northeast"/>
    <x v="12"/>
    <s v="NY"/>
    <x v="66"/>
    <n v="4"/>
    <x v="3"/>
    <n v="91917.67"/>
    <n v="147068.26999999999"/>
    <n v="128684.73"/>
    <n v="205895.58"/>
    <n v="165451.79999999999"/>
    <n v="264722.88"/>
    <n v="220602.4"/>
    <n v="352963.85"/>
    <n v="275753"/>
    <n v="441204.81"/>
    <n v="312520.07"/>
    <n v="500032.11"/>
    <n v="349287.13"/>
    <n v="558859.42000000004"/>
  </r>
  <r>
    <n v="2"/>
    <s v="Region II - Northeast"/>
    <x v="12"/>
    <s v="NY"/>
    <x v="67"/>
    <n v="1"/>
    <x v="0"/>
    <n v="102372.18"/>
    <n v="179151.31"/>
    <n v="132588.81"/>
    <n v="232030.41"/>
    <n v="158688.84"/>
    <n v="277705.46999999997"/>
    <n v="189337.5"/>
    <n v="331340.63"/>
    <n v="222659.06"/>
    <n v="389653.36"/>
    <n v="243971.56"/>
    <n v="426950.23"/>
    <n v="264151.06"/>
    <n v="462264.35"/>
  </r>
  <r>
    <n v="2"/>
    <s v="Region II - Northeast"/>
    <x v="12"/>
    <s v="NY"/>
    <x v="67"/>
    <n v="2"/>
    <x v="1"/>
    <n v="89540.98"/>
    <n v="156696.71"/>
    <n v="117282.43"/>
    <n v="205244.26"/>
    <n v="142427.85"/>
    <n v="249248.74"/>
    <n v="174493.44"/>
    <n v="305363.52"/>
    <n v="206889.12"/>
    <n v="362055.96"/>
    <n v="227901.94"/>
    <n v="398828.4"/>
    <n v="247354.18"/>
    <n v="432869.82"/>
  </r>
  <r>
    <n v="2"/>
    <s v="Region II - Northeast"/>
    <x v="12"/>
    <s v="NY"/>
    <x v="67"/>
    <n v="3"/>
    <x v="2"/>
    <n v="77838.86"/>
    <n v="136218.01"/>
    <n v="105994.3"/>
    <n v="185490.03"/>
    <n v="133970.81"/>
    <n v="234448.92"/>
    <n v="176348.66"/>
    <n v="308610.15000000002"/>
    <n v="218411.63"/>
    <n v="382220.36"/>
    <n v="246003.8"/>
    <n v="430506.64"/>
    <n v="273236.09999999998"/>
    <n v="478163.18"/>
  </r>
  <r>
    <n v="2"/>
    <s v="Region II - Northeast"/>
    <x v="12"/>
    <s v="NY"/>
    <x v="67"/>
    <n v="4"/>
    <x v="3"/>
    <n v="86791.33"/>
    <n v="138866.13"/>
    <n v="121507.86"/>
    <n v="194412.58"/>
    <n v="156224.39000000001"/>
    <n v="249959.04000000001"/>
    <n v="208299.19"/>
    <n v="333278.71000000002"/>
    <n v="260373.99"/>
    <n v="416598.39"/>
    <n v="295090.52"/>
    <n v="472144.84"/>
    <n v="329807.06"/>
    <n v="527691.30000000005"/>
  </r>
  <r>
    <n v="2"/>
    <s v="Region II - Northeast"/>
    <x v="12"/>
    <s v="NY"/>
    <x v="68"/>
    <n v="1"/>
    <x v="0"/>
    <n v="141858.62"/>
    <n v="248252.58"/>
    <n v="183890.59"/>
    <n v="321808.53000000003"/>
    <n v="220204.14"/>
    <n v="385357.25"/>
    <n v="262908.77"/>
    <n v="460090.34"/>
    <n v="309306.21000000002"/>
    <n v="541285.87"/>
    <n v="338983.85"/>
    <n v="593221.74"/>
    <n v="367159.74"/>
    <n v="642529.54"/>
  </r>
  <r>
    <n v="2"/>
    <s v="Region II - Northeast"/>
    <x v="12"/>
    <s v="NY"/>
    <x v="68"/>
    <n v="2"/>
    <x v="1"/>
    <n v="123366.46"/>
    <n v="215891.31"/>
    <n v="161831.4"/>
    <n v="283204.95"/>
    <n v="196769.18"/>
    <n v="344346.07"/>
    <n v="241515.86"/>
    <n v="422652.75"/>
    <n v="286578.94"/>
    <n v="501513.15"/>
    <n v="315824.69"/>
    <n v="552693.21"/>
    <n v="342952.47"/>
    <n v="600166.81999999995"/>
  </r>
  <r>
    <n v="2"/>
    <s v="Region II - Northeast"/>
    <x v="12"/>
    <s v="NY"/>
    <x v="68"/>
    <n v="3"/>
    <x v="2"/>
    <n v="106699.74"/>
    <n v="186724.55"/>
    <n v="145084.78"/>
    <n v="253898.36"/>
    <n v="183211.95"/>
    <n v="320620.90999999997"/>
    <n v="240998.03"/>
    <n v="421746.55"/>
    <n v="298330.32"/>
    <n v="522078.06"/>
    <n v="335903.58"/>
    <n v="587831.26"/>
    <n v="372958.22"/>
    <n v="652676.89"/>
  </r>
  <r>
    <n v="2"/>
    <s v="Region II - Northeast"/>
    <x v="12"/>
    <s v="NY"/>
    <x v="68"/>
    <n v="4"/>
    <x v="3"/>
    <n v="120368.73"/>
    <n v="192589.97"/>
    <n v="168516.22"/>
    <n v="269625.96000000002"/>
    <n v="216663.71"/>
    <n v="346661.94"/>
    <n v="288884.95"/>
    <n v="462215.92"/>
    <n v="361106.19"/>
    <n v="577769.91"/>
    <n v="409253.68"/>
    <n v="654805.89"/>
    <n v="457401.17"/>
    <n v="731841.88"/>
  </r>
  <r>
    <n v="2"/>
    <s v="Region II - Northeast"/>
    <x v="12"/>
    <s v="NY"/>
    <x v="69"/>
    <n v="1"/>
    <x v="0"/>
    <n v="143542.64000000001"/>
    <n v="251199.63"/>
    <n v="185967.43"/>
    <n v="325443.01"/>
    <n v="222615.18"/>
    <n v="389576.57"/>
    <n v="265671.63"/>
    <n v="464925.36"/>
    <n v="312472.06"/>
    <n v="546826.1"/>
    <n v="342406.28"/>
    <n v="599210.99"/>
    <n v="370775.73"/>
    <n v="648857.53"/>
  </r>
  <r>
    <n v="2"/>
    <s v="Region II - Northeast"/>
    <x v="12"/>
    <s v="NY"/>
    <x v="69"/>
    <n v="2"/>
    <x v="1"/>
    <n v="125302.17"/>
    <n v="219278.79"/>
    <n v="164208.37"/>
    <n v="287364.65000000002"/>
    <n v="199499.07"/>
    <n v="349123.36"/>
    <n v="244569.78"/>
    <n v="427997.12"/>
    <n v="290054.01"/>
    <n v="507594.51"/>
    <n v="319562.21000000002"/>
    <n v="559233.87"/>
    <n v="346897.82"/>
    <n v="607071.18000000005"/>
  </r>
  <r>
    <n v="2"/>
    <s v="Region II - Northeast"/>
    <x v="12"/>
    <s v="NY"/>
    <x v="69"/>
    <n v="3"/>
    <x v="2"/>
    <n v="108736.11"/>
    <n v="190288.2"/>
    <n v="147994.13"/>
    <n v="258989.73"/>
    <n v="186997.79"/>
    <n v="327246.13"/>
    <n v="246090.5"/>
    <n v="430658.38"/>
    <n v="304735.59999999998"/>
    <n v="533287.31000000006"/>
    <n v="343192.89"/>
    <n v="600587.56000000006"/>
    <n v="381138.61"/>
    <n v="666992.56999999995"/>
  </r>
  <r>
    <n v="2"/>
    <s v="Region II - Northeast"/>
    <x v="12"/>
    <s v="NY"/>
    <x v="69"/>
    <n v="4"/>
    <x v="3"/>
    <n v="121730.97"/>
    <n v="194769.55"/>
    <n v="170423.36"/>
    <n v="272677.38"/>
    <n v="219115.75"/>
    <n v="350585.2"/>
    <n v="292154.33"/>
    <n v="467446.93"/>
    <n v="365192.91"/>
    <n v="584308.66"/>
    <n v="413885.3"/>
    <n v="662216.49"/>
    <n v="462577.68"/>
    <n v="740124.31"/>
  </r>
  <r>
    <n v="2"/>
    <s v="Region II - Northeast"/>
    <x v="12"/>
    <s v="NY"/>
    <x v="70"/>
    <n v="1"/>
    <x v="0"/>
    <n v="113983.23"/>
    <n v="199470.66"/>
    <n v="147695.94"/>
    <n v="258467.9"/>
    <n v="176819.14"/>
    <n v="309433.5"/>
    <n v="211044.67"/>
    <n v="369328.18"/>
    <n v="248241.52"/>
    <n v="434422.66"/>
    <n v="272033.42"/>
    <n v="476058.49"/>
    <n v="294593.15999999997"/>
    <n v="515538.03"/>
  </r>
  <r>
    <n v="2"/>
    <s v="Region II - Northeast"/>
    <x v="12"/>
    <s v="NY"/>
    <x v="70"/>
    <n v="2"/>
    <x v="1"/>
    <n v="99390.83"/>
    <n v="173933.95"/>
    <n v="130288.69"/>
    <n v="228005.21"/>
    <n v="158326.25"/>
    <n v="277070.93"/>
    <n v="194163.20000000001"/>
    <n v="339785.59"/>
    <n v="230307.08"/>
    <n v="403037.39"/>
    <n v="253758.17"/>
    <n v="444076.79999999999"/>
    <n v="275490.83"/>
    <n v="482108.95"/>
  </r>
  <r>
    <n v="2"/>
    <s v="Region II - Northeast"/>
    <x v="12"/>
    <s v="NY"/>
    <x v="70"/>
    <n v="3"/>
    <x v="2"/>
    <n v="86167.67"/>
    <n v="150793.43"/>
    <n v="117245.6"/>
    <n v="205179.81"/>
    <n v="148120.04"/>
    <n v="259210.08"/>
    <n v="194901.49"/>
    <n v="341077.6"/>
    <n v="241324.84"/>
    <n v="422318.47"/>
    <n v="271762.18"/>
    <n v="475583.82"/>
    <n v="301790.27"/>
    <n v="528132.98"/>
  </r>
  <r>
    <n v="2"/>
    <s v="Region II - Northeast"/>
    <x v="12"/>
    <s v="NY"/>
    <x v="70"/>
    <n v="4"/>
    <x v="3"/>
    <n v="96678.49"/>
    <n v="154685.57999999999"/>
    <n v="135349.88"/>
    <n v="216559.82"/>
    <n v="174021.28"/>
    <n v="278434.05"/>
    <n v="232028.37"/>
    <n v="371245.4"/>
    <n v="290035.46999999997"/>
    <n v="464056.75"/>
    <n v="328706.86"/>
    <n v="525930.99"/>
    <n v="367378.26"/>
    <n v="587805.22"/>
  </r>
  <r>
    <n v="2"/>
    <s v="Region II - Northeast"/>
    <x v="12"/>
    <s v="NY"/>
    <x v="71"/>
    <n v="1"/>
    <x v="0"/>
    <n v="101707.44"/>
    <n v="177988.01"/>
    <n v="131831.66"/>
    <n v="230705.41"/>
    <n v="157856.97"/>
    <n v="276249.7"/>
    <n v="188458.32"/>
    <n v="329802.05"/>
    <n v="221708.05"/>
    <n v="387989.09"/>
    <n v="242975.77"/>
    <n v="425207.6"/>
    <n v="263162.03999999998"/>
    <n v="460533.57"/>
  </r>
  <r>
    <n v="2"/>
    <s v="Region II - Northeast"/>
    <x v="12"/>
    <s v="NY"/>
    <x v="71"/>
    <n v="2"/>
    <x v="1"/>
    <n v="88498.76"/>
    <n v="154872.84"/>
    <n v="116075.1"/>
    <n v="203131.43"/>
    <n v="141117.71"/>
    <n v="246956"/>
    <n v="173177.67"/>
    <n v="303060.92"/>
    <n v="205474.29"/>
    <n v="359580.01"/>
    <n v="226433.51"/>
    <n v="396258.65"/>
    <n v="245871.13"/>
    <n v="430274.48"/>
  </r>
  <r>
    <n v="2"/>
    <s v="Region II - Northeast"/>
    <x v="12"/>
    <s v="NY"/>
    <x v="71"/>
    <n v="3"/>
    <x v="2"/>
    <n v="76580.710000000006"/>
    <n v="134016.24"/>
    <n v="104145.24"/>
    <n v="182254.17"/>
    <n v="131525.57"/>
    <n v="230169.75"/>
    <n v="173021.31"/>
    <n v="302787.3"/>
    <n v="214192.92"/>
    <n v="374837.6"/>
    <n v="241177.60000000001"/>
    <n v="422060.79999999999"/>
    <n v="267791.84999999998"/>
    <n v="468635.73"/>
  </r>
  <r>
    <n v="2"/>
    <s v="Region II - Northeast"/>
    <x v="12"/>
    <s v="NY"/>
    <x v="71"/>
    <n v="4"/>
    <x v="3"/>
    <n v="86292.96"/>
    <n v="138068.74"/>
    <n v="120810.15"/>
    <n v="193296.24"/>
    <n v="155327.34"/>
    <n v="248523.74"/>
    <n v="207103.11"/>
    <n v="331364.99"/>
    <n v="258878.89"/>
    <n v="414206.23"/>
    <n v="293396.08"/>
    <n v="469433.73"/>
    <n v="327913.26"/>
    <n v="524661.23"/>
  </r>
  <r>
    <n v="2"/>
    <s v="Region II - Northeast"/>
    <x v="12"/>
    <s v="NY"/>
    <x v="72"/>
    <n v="1"/>
    <x v="0"/>
    <n v="101131.32"/>
    <n v="176979.81"/>
    <n v="131130.10999999999"/>
    <n v="229477.7"/>
    <n v="157049.26"/>
    <n v="274836.21000000002"/>
    <n v="187543.33"/>
    <n v="328200.83"/>
    <n v="220667.66"/>
    <n v="386168.41"/>
    <n v="241855.68"/>
    <n v="423247.43"/>
    <n v="261987.61"/>
    <n v="458478.31"/>
  </r>
  <r>
    <n v="2"/>
    <s v="Region II - Northeast"/>
    <x v="12"/>
    <s v="NY"/>
    <x v="72"/>
    <n v="2"/>
    <x v="1"/>
    <n v="87796.82"/>
    <n v="153644.44"/>
    <n v="115223.49"/>
    <n v="201641.11"/>
    <n v="140150.59"/>
    <n v="245263.52"/>
    <n v="172117.15"/>
    <n v="301205.01"/>
    <n v="204279.3"/>
    <n v="357488.77"/>
    <n v="225155.88"/>
    <n v="394022.78"/>
    <n v="244532.03"/>
    <n v="427931.05"/>
  </r>
  <r>
    <n v="2"/>
    <s v="Region II - Northeast"/>
    <x v="12"/>
    <s v="NY"/>
    <x v="72"/>
    <n v="3"/>
    <x v="2"/>
    <n v="75819.16"/>
    <n v="132683.51999999999"/>
    <n v="103049.84"/>
    <n v="180337.23"/>
    <n v="130094.59"/>
    <n v="227665.53"/>
    <n v="171090.99"/>
    <n v="299409.21999999997"/>
    <n v="211760.16"/>
    <n v="370580.28"/>
    <n v="238405.49"/>
    <n v="417209.59999999998"/>
    <n v="264676.84000000003"/>
    <n v="463184.47"/>
  </r>
  <r>
    <n v="2"/>
    <s v="Region II - Northeast"/>
    <x v="12"/>
    <s v="NY"/>
    <x v="72"/>
    <n v="4"/>
    <x v="3"/>
    <n v="85832.56"/>
    <n v="137332.09"/>
    <n v="120165.58"/>
    <n v="192264.93"/>
    <n v="154498.6"/>
    <n v="247197.77"/>
    <n v="205998.14"/>
    <n v="329597.03000000003"/>
    <n v="257497.67"/>
    <n v="411996.28"/>
    <n v="291830.7"/>
    <n v="466929.12"/>
    <n v="326163.71999999997"/>
    <n v="521861.96"/>
  </r>
  <r>
    <n v="2"/>
    <s v="Region II - Northeast"/>
    <x v="12"/>
    <s v="NY"/>
    <x v="73"/>
    <n v="1"/>
    <x v="0"/>
    <n v="118060.39"/>
    <n v="206605.69"/>
    <n v="152974.76999999999"/>
    <n v="267705.84999999998"/>
    <n v="183135.84"/>
    <n v="320487.71999999997"/>
    <n v="218579.43"/>
    <n v="382514"/>
    <n v="257100.91"/>
    <n v="449926.59"/>
    <n v="281740.03000000003"/>
    <n v="493045.05"/>
    <n v="305101.11"/>
    <n v="533926.93000000005"/>
  </r>
  <r>
    <n v="2"/>
    <s v="Region II - Northeast"/>
    <x v="12"/>
    <s v="NY"/>
    <x v="73"/>
    <n v="2"/>
    <x v="1"/>
    <n v="102964.81"/>
    <n v="180188.42"/>
    <n v="134967.26999999999"/>
    <n v="236192.72"/>
    <n v="164005.26"/>
    <n v="287009.2"/>
    <n v="201115.83"/>
    <n v="351952.7"/>
    <n v="238548.04"/>
    <n v="417459.07"/>
    <n v="262834.59000000003"/>
    <n v="459960.54"/>
    <n v="285340.07"/>
    <n v="499345.12"/>
  </r>
  <r>
    <n v="2"/>
    <s v="Region II - Northeast"/>
    <x v="12"/>
    <s v="NY"/>
    <x v="73"/>
    <n v="3"/>
    <x v="2"/>
    <n v="89280.56"/>
    <n v="156240.99"/>
    <n v="121486.78"/>
    <n v="212601.86"/>
    <n v="153482.49"/>
    <n v="268594.36"/>
    <n v="201962.04"/>
    <n v="353433.57"/>
    <n v="250071.15"/>
    <n v="437624.52"/>
    <n v="281614.69"/>
    <n v="492825.71"/>
    <n v="312734.87"/>
    <n v="547286.03"/>
  </r>
  <r>
    <n v="2"/>
    <s v="Region II - Northeast"/>
    <x v="12"/>
    <s v="NY"/>
    <x v="73"/>
    <n v="4"/>
    <x v="3"/>
    <n v="100134.01"/>
    <n v="160214.41"/>
    <n v="140187.60999999999"/>
    <n v="224300.17"/>
    <n v="180241.21"/>
    <n v="288385.94"/>
    <n v="240321.61"/>
    <n v="384514.58"/>
    <n v="300402.01"/>
    <n v="480643.23"/>
    <n v="340455.62"/>
    <n v="544729"/>
    <n v="380509.22"/>
    <n v="608814.76"/>
  </r>
  <r>
    <n v="2"/>
    <s v="Region II - Northeast"/>
    <x v="12"/>
    <s v="NY"/>
    <x v="74"/>
    <n v="1"/>
    <x v="0"/>
    <n v="143985.82"/>
    <n v="251975.18"/>
    <n v="186585.59"/>
    <n v="326524.78000000003"/>
    <n v="223386.65"/>
    <n v="390926.64"/>
    <n v="266640.33"/>
    <n v="466620.58"/>
    <n v="313646.52"/>
    <n v="548881.41"/>
    <n v="343712.84"/>
    <n v="601497.46"/>
    <n v="372228.29"/>
    <n v="651399.5"/>
  </r>
  <r>
    <n v="2"/>
    <s v="Region II - Northeast"/>
    <x v="12"/>
    <s v="NY"/>
    <x v="74"/>
    <n v="2"/>
    <x v="1"/>
    <n v="125493.71"/>
    <n v="219614"/>
    <n v="164526.39999999999"/>
    <n v="287921.2"/>
    <n v="199951.69"/>
    <n v="349915.45"/>
    <n v="245247.42"/>
    <n v="429182.98"/>
    <n v="290919.25"/>
    <n v="509108.69"/>
    <n v="320553.68"/>
    <n v="560968.93999999994"/>
    <n v="348021.02"/>
    <n v="609036.78"/>
  </r>
  <r>
    <n v="2"/>
    <s v="Region II - Northeast"/>
    <x v="12"/>
    <s v="NY"/>
    <x v="74"/>
    <n v="3"/>
    <x v="2"/>
    <n v="108752.78"/>
    <n v="190317.36"/>
    <n v="147959.03"/>
    <n v="258928.3"/>
    <n v="186907.41"/>
    <n v="327087.96999999997"/>
    <n v="245925.31"/>
    <n v="430369.3"/>
    <n v="304489.43"/>
    <n v="532856.5"/>
    <n v="342883.9"/>
    <n v="600046.81999999995"/>
    <n v="380759.76"/>
    <n v="666329.56999999995"/>
  </r>
  <r>
    <n v="2"/>
    <s v="Region II - Northeast"/>
    <x v="12"/>
    <s v="NY"/>
    <x v="74"/>
    <n v="4"/>
    <x v="3"/>
    <n v="122134.44"/>
    <n v="195415.11"/>
    <n v="170988.22"/>
    <n v="273581.15000000002"/>
    <n v="219841.99"/>
    <n v="351747.2"/>
    <n v="293122.65999999997"/>
    <n v="468996.26"/>
    <n v="366403.32"/>
    <n v="586245.32999999996"/>
    <n v="415257.1"/>
    <n v="664411.37"/>
    <n v="464110.88"/>
    <n v="742577.41"/>
  </r>
  <r>
    <n v="2"/>
    <s v="Region II - Northeast"/>
    <x v="12"/>
    <s v="NY"/>
    <x v="75"/>
    <n v="1"/>
    <x v="0"/>
    <n v="109285.64"/>
    <n v="191249.88"/>
    <n v="141687.76999999999"/>
    <n v="247953.59"/>
    <n v="169682.66"/>
    <n v="296944.65000000002"/>
    <n v="202612.84"/>
    <n v="354572.46"/>
    <n v="238386.44"/>
    <n v="417176.26"/>
    <n v="261268.88"/>
    <n v="457220.54"/>
    <n v="283003.49"/>
    <n v="495256.11"/>
  </r>
  <r>
    <n v="2"/>
    <s v="Region II - Northeast"/>
    <x v="12"/>
    <s v="NY"/>
    <x v="75"/>
    <n v="2"/>
    <x v="1"/>
    <n v="94944.78"/>
    <n v="166153.35999999999"/>
    <n v="124580.64"/>
    <n v="218016.13"/>
    <n v="151508.60999999999"/>
    <n v="265140.06"/>
    <n v="186022.42"/>
    <n v="325539.23"/>
    <n v="220761.21"/>
    <n v="386332.12"/>
    <n v="243308.72"/>
    <n v="425790.25"/>
    <n v="264230.51"/>
    <n v="462403.39"/>
  </r>
  <r>
    <n v="2"/>
    <s v="Region II - Northeast"/>
    <x v="12"/>
    <s v="NY"/>
    <x v="75"/>
    <n v="3"/>
    <x v="2"/>
    <n v="82044.929999999993"/>
    <n v="143578.63"/>
    <n v="111532.2"/>
    <n v="195181.34"/>
    <n v="140819.48000000001"/>
    <n v="246434.09"/>
    <n v="185212.09"/>
    <n v="324121.15999999997"/>
    <n v="229252.79"/>
    <n v="401192.38"/>
    <n v="258110.51"/>
    <n v="451693.39"/>
    <n v="286566.03999999998"/>
    <n v="501490.57"/>
  </r>
  <r>
    <n v="2"/>
    <s v="Region II - Northeast"/>
    <x v="12"/>
    <s v="NY"/>
    <x v="75"/>
    <n v="4"/>
    <x v="3"/>
    <n v="92743.59"/>
    <n v="148389.74"/>
    <n v="129841.02"/>
    <n v="207745.64"/>
    <n v="166938.46"/>
    <n v="267101.53999999998"/>
    <n v="222584.61"/>
    <n v="356135.38"/>
    <n v="278230.76"/>
    <n v="445169.23"/>
    <n v="315328.2"/>
    <n v="504525.12"/>
    <n v="352425.63"/>
    <n v="563881.02"/>
  </r>
  <r>
    <n v="2"/>
    <s v="Region II - Northeast"/>
    <x v="12"/>
    <s v="NY"/>
    <x v="76"/>
    <n v="1"/>
    <x v="0"/>
    <n v="102771.04"/>
    <n v="179849.32"/>
    <n v="133179.17000000001"/>
    <n v="233063.55"/>
    <n v="159448.23000000001"/>
    <n v="279034.40000000002"/>
    <n v="190324.1"/>
    <n v="333067.18"/>
    <n v="223878.21"/>
    <n v="391786.87"/>
    <n v="245340.27"/>
    <n v="429345.47"/>
    <n v="265696.32"/>
    <n v="464968.56"/>
  </r>
  <r>
    <n v="2"/>
    <s v="Region II - Northeast"/>
    <x v="12"/>
    <s v="NY"/>
    <x v="76"/>
    <n v="2"/>
    <x v="1"/>
    <n v="89562.39"/>
    <n v="156734.19"/>
    <n v="117422.61"/>
    <n v="205489.56"/>
    <n v="142708.97"/>
    <n v="249740.7"/>
    <n v="175043.45"/>
    <n v="306326.05"/>
    <n v="207644.45"/>
    <n v="363377.79"/>
    <n v="228798.01"/>
    <n v="400396.53"/>
    <n v="248405.42"/>
    <n v="434709.48"/>
  </r>
  <r>
    <n v="2"/>
    <s v="Region II - Northeast"/>
    <x v="12"/>
    <s v="NY"/>
    <x v="76"/>
    <n v="3"/>
    <x v="2"/>
    <n v="77607.23"/>
    <n v="135812.66"/>
    <n v="105582.37"/>
    <n v="184769.14"/>
    <n v="133373.31"/>
    <n v="233403.3"/>
    <n v="175484.96"/>
    <n v="307098.68"/>
    <n v="217272.48"/>
    <n v="380226.84"/>
    <n v="244667.77"/>
    <n v="428168.6"/>
    <n v="271692.63"/>
    <n v="475462.09"/>
  </r>
  <r>
    <n v="2"/>
    <s v="Region II - Northeast"/>
    <x v="12"/>
    <s v="NY"/>
    <x v="76"/>
    <n v="4"/>
    <x v="3"/>
    <n v="87175.82"/>
    <n v="139481.32"/>
    <n v="122046.15"/>
    <n v="195273.85"/>
    <n v="156916.48000000001"/>
    <n v="251066.37"/>
    <n v="209221.98"/>
    <n v="334755.17"/>
    <n v="261527.47"/>
    <n v="418443.96"/>
    <n v="296397.8"/>
    <n v="474236.48"/>
    <n v="331268.13"/>
    <n v="530029.01"/>
  </r>
  <r>
    <n v="2"/>
    <s v="Region II - Northeast"/>
    <x v="12"/>
    <s v="NY"/>
    <x v="77"/>
    <n v="1"/>
    <x v="0"/>
    <n v="122270.49"/>
    <n v="213973.36"/>
    <n v="158336.99"/>
    <n v="277089.73"/>
    <n v="189488.78"/>
    <n v="331605.36"/>
    <n v="226060.48"/>
    <n v="395605.83"/>
    <n v="265826.21999999997"/>
    <n v="465195.89"/>
    <n v="291260.17"/>
    <n v="509705.3"/>
    <n v="315330.93"/>
    <n v="551829.12"/>
  </r>
  <r>
    <n v="2"/>
    <s v="Region II - Northeast"/>
    <x v="12"/>
    <s v="NY"/>
    <x v="77"/>
    <n v="2"/>
    <x v="1"/>
    <n v="107049.18"/>
    <n v="187336.07"/>
    <n v="140179.43"/>
    <n v="245314"/>
    <n v="170198.78"/>
    <n v="297847.86"/>
    <n v="208451.34"/>
    <n v="364789.85"/>
    <n v="247118.75"/>
    <n v="432457.8"/>
    <n v="272197.19"/>
    <n v="476345.09"/>
    <n v="295405.21999999997"/>
    <n v="516959.13"/>
  </r>
  <r>
    <n v="2"/>
    <s v="Region II - Northeast"/>
    <x v="12"/>
    <s v="NY"/>
    <x v="77"/>
    <n v="3"/>
    <x v="2"/>
    <n v="93138.34"/>
    <n v="162992.1"/>
    <n v="126858.46"/>
    <n v="222002.3"/>
    <n v="160366.31"/>
    <n v="280641.03999999998"/>
    <n v="211118.12"/>
    <n v="369456.71"/>
    <n v="261496.41"/>
    <n v="457618.71"/>
    <n v="294548.32"/>
    <n v="515459.56"/>
    <n v="327173.34000000003"/>
    <n v="572553.35"/>
  </r>
  <r>
    <n v="2"/>
    <s v="Region II - Northeast"/>
    <x v="12"/>
    <s v="NY"/>
    <x v="77"/>
    <n v="4"/>
    <x v="3"/>
    <n v="103646.46"/>
    <n v="165834.32999999999"/>
    <n v="145105.04"/>
    <n v="232168.07"/>
    <n v="186563.62"/>
    <n v="298501.8"/>
    <n v="248751.5"/>
    <n v="398002.4"/>
    <n v="310939.37"/>
    <n v="497503"/>
    <n v="352397.95"/>
    <n v="563836.73"/>
    <n v="393856.53"/>
    <n v="630170.47"/>
  </r>
  <r>
    <n v="2"/>
    <s v="Region II - Northeast"/>
    <x v="12"/>
    <s v="NY"/>
    <x v="78"/>
    <n v="1"/>
    <x v="0"/>
    <n v="140883.64000000001"/>
    <n v="246546.37"/>
    <n v="182598.68"/>
    <n v="319547.69"/>
    <n v="218637.05"/>
    <n v="382614.84"/>
    <n v="261007.18"/>
    <n v="456762.56"/>
    <n v="307046.68"/>
    <n v="537331.68000000005"/>
    <n v="336495.05"/>
    <n v="588866.32999999996"/>
    <n v="364440.05"/>
    <n v="637770.07999999996"/>
  </r>
  <r>
    <n v="2"/>
    <s v="Region II - Northeast"/>
    <x v="12"/>
    <s v="NY"/>
    <x v="78"/>
    <n v="2"/>
    <x v="1"/>
    <n v="122643.1"/>
    <n v="214625.43"/>
    <n v="160839.60999999999"/>
    <n v="281469.33"/>
    <n v="195520.93"/>
    <n v="342161.63"/>
    <n v="239905.32"/>
    <n v="419834.32"/>
    <n v="284628.62"/>
    <n v="498100.09"/>
    <n v="313650.98"/>
    <n v="548889.21"/>
    <n v="340562.13"/>
    <n v="595983.73"/>
  </r>
  <r>
    <n v="2"/>
    <s v="Region II - Northeast"/>
    <x v="12"/>
    <s v="NY"/>
    <x v="78"/>
    <n v="3"/>
    <x v="2"/>
    <n v="106169.82"/>
    <n v="185797.18"/>
    <n v="144401.32"/>
    <n v="252702.31"/>
    <n v="182378.46"/>
    <n v="319162.3"/>
    <n v="239931.4"/>
    <n v="419879.95"/>
    <n v="297036.71999999997"/>
    <n v="519814.26"/>
    <n v="334467.49"/>
    <n v="585318.1"/>
    <n v="371386.69"/>
    <n v="649926.71"/>
  </r>
  <r>
    <n v="2"/>
    <s v="Region II - Northeast"/>
    <x v="12"/>
    <s v="NY"/>
    <x v="78"/>
    <n v="4"/>
    <x v="3"/>
    <n v="119523.83"/>
    <n v="191238.13"/>
    <n v="167333.35999999999"/>
    <n v="267733.38"/>
    <n v="215142.89"/>
    <n v="344228.63"/>
    <n v="286857.19"/>
    <n v="458971.51"/>
    <n v="358571.49"/>
    <n v="573714.39"/>
    <n v="406381.02"/>
    <n v="650209.64"/>
    <n v="454190.55"/>
    <n v="726704.89"/>
  </r>
  <r>
    <n v="2"/>
    <s v="Region II - Northeast"/>
    <x v="12"/>
    <s v="NY"/>
    <x v="79"/>
    <n v="1"/>
    <x v="0"/>
    <n v="110260.62"/>
    <n v="192956.09"/>
    <n v="142979.68"/>
    <n v="250214.43"/>
    <n v="171249.75"/>
    <n v="299687.06"/>
    <n v="204514.43"/>
    <n v="357900.25"/>
    <n v="240645.97"/>
    <n v="421130.45"/>
    <n v="263757.68"/>
    <n v="461575.94"/>
    <n v="285723.18"/>
    <n v="500015.57"/>
  </r>
  <r>
    <n v="2"/>
    <s v="Region II - Northeast"/>
    <x v="12"/>
    <s v="NY"/>
    <x v="79"/>
    <n v="2"/>
    <x v="1"/>
    <n v="95668.14"/>
    <n v="167419.24"/>
    <n v="125572.43"/>
    <n v="219751.75"/>
    <n v="152756.85"/>
    <n v="267324.5"/>
    <n v="187632.95"/>
    <n v="328357.65999999997"/>
    <n v="222711.53"/>
    <n v="389745.18"/>
    <n v="245482.43"/>
    <n v="429594.25"/>
    <n v="266620.84999999998"/>
    <n v="466586.49"/>
  </r>
  <r>
    <n v="2"/>
    <s v="Region II - Northeast"/>
    <x v="12"/>
    <s v="NY"/>
    <x v="79"/>
    <n v="3"/>
    <x v="2"/>
    <n v="82574.86"/>
    <n v="144506"/>
    <n v="112215.66"/>
    <n v="196377.4"/>
    <n v="141652.97"/>
    <n v="247892.7"/>
    <n v="186278.72"/>
    <n v="325987.77"/>
    <n v="230546.39"/>
    <n v="403456.17"/>
    <n v="259546.6"/>
    <n v="454206.55"/>
    <n v="288137.57"/>
    <n v="504240.74"/>
  </r>
  <r>
    <n v="2"/>
    <s v="Region II - Northeast"/>
    <x v="12"/>
    <s v="NY"/>
    <x v="79"/>
    <n v="4"/>
    <x v="3"/>
    <n v="93588.49"/>
    <n v="149741.57999999999"/>
    <n v="131023.88"/>
    <n v="209638.21"/>
    <n v="168459.28"/>
    <n v="269534.84999999998"/>
    <n v="224612.37"/>
    <n v="359379.8"/>
    <n v="280765.46000000002"/>
    <n v="449224.74"/>
    <n v="318200.86"/>
    <n v="509121.38"/>
    <n v="355636.25"/>
    <n v="569018.01"/>
  </r>
  <r>
    <n v="2"/>
    <s v="Region II - Northeast"/>
    <x v="12"/>
    <s v="NY"/>
    <x v="80"/>
    <n v="1"/>
    <x v="0"/>
    <n v="109906.07"/>
    <n v="192335.62"/>
    <n v="142417.10999999999"/>
    <n v="249229.95"/>
    <n v="170502.44"/>
    <n v="298379.27"/>
    <n v="203509.92"/>
    <n v="356142.36"/>
    <n v="239382.13"/>
    <n v="418918.73"/>
    <n v="262326.82"/>
    <n v="459071.93"/>
    <n v="284085.21000000002"/>
    <n v="497149.12"/>
  </r>
  <r>
    <n v="2"/>
    <s v="Region II - Northeast"/>
    <x v="12"/>
    <s v="NY"/>
    <x v="80"/>
    <n v="2"/>
    <x v="1"/>
    <n v="95816.85"/>
    <n v="167679.49"/>
    <n v="125610.11"/>
    <n v="219817.7"/>
    <n v="152647.23000000001"/>
    <n v="267132.65999999997"/>
    <n v="187210.56"/>
    <n v="327618.48"/>
    <n v="222066.12"/>
    <n v="388615.71"/>
    <n v="244681.75"/>
    <n v="428193.06"/>
    <n v="265641.58"/>
    <n v="464872.77"/>
  </r>
  <r>
    <n v="2"/>
    <s v="Region II - Northeast"/>
    <x v="12"/>
    <s v="NY"/>
    <x v="80"/>
    <n v="3"/>
    <x v="2"/>
    <n v="83054.78"/>
    <n v="145345.87"/>
    <n v="113004.42"/>
    <n v="197757.74"/>
    <n v="142757.59"/>
    <n v="249825.78"/>
    <n v="187840.93"/>
    <n v="328721.62"/>
    <n v="232578.52"/>
    <n v="407012.41"/>
    <n v="261909.66"/>
    <n v="458341.9"/>
    <n v="290845.65999999997"/>
    <n v="508979.91"/>
  </r>
  <r>
    <n v="2"/>
    <s v="Region II - Northeast"/>
    <x v="12"/>
    <s v="NY"/>
    <x v="80"/>
    <n v="4"/>
    <x v="3"/>
    <n v="93222.97"/>
    <n v="149156.76"/>
    <n v="130512.16"/>
    <n v="208819.46"/>
    <n v="167801.35"/>
    <n v="268482.15999999997"/>
    <n v="223735.13"/>
    <n v="357976.22"/>
    <n v="279668.92"/>
    <n v="447470.27"/>
    <n v="316958.11"/>
    <n v="507132.98"/>
    <n v="354247.3"/>
    <n v="566795.68000000005"/>
  </r>
  <r>
    <n v="2"/>
    <s v="Region II - Northeast"/>
    <x v="12"/>
    <s v="NY"/>
    <x v="81"/>
    <n v="1"/>
    <x v="0"/>
    <n v="135432.63"/>
    <n v="237007.11"/>
    <n v="175437.57"/>
    <n v="307015.75"/>
    <n v="209993.87"/>
    <n v="367489.27"/>
    <n v="250584.22"/>
    <n v="438522.38"/>
    <n v="294708.59000000003"/>
    <n v="515740.03"/>
    <n v="322930.92"/>
    <n v="565129.1"/>
    <n v="349667.13"/>
    <n v="611917.48"/>
  </r>
  <r>
    <n v="2"/>
    <s v="Region II - Northeast"/>
    <x v="12"/>
    <s v="NY"/>
    <x v="81"/>
    <n v="2"/>
    <x v="1"/>
    <n v="118324.34"/>
    <n v="207067.59"/>
    <n v="155029.07"/>
    <n v="271300.88"/>
    <n v="188312.54"/>
    <n v="329546.95"/>
    <n v="230792.13"/>
    <n v="403886.24"/>
    <n v="273682"/>
    <n v="478943.51"/>
    <n v="301504.76"/>
    <n v="527633.31999999995"/>
    <n v="327271.28999999998"/>
    <n v="572724.76"/>
  </r>
  <r>
    <n v="2"/>
    <s v="Region II - Northeast"/>
    <x v="12"/>
    <s v="NY"/>
    <x v="81"/>
    <n v="3"/>
    <x v="2"/>
    <n v="102758.63"/>
    <n v="179827.6"/>
    <n v="139888.6"/>
    <n v="244805.06"/>
    <n v="176780.01"/>
    <n v="309365.02"/>
    <n v="232667.89"/>
    <n v="407168.81"/>
    <n v="288135.95"/>
    <n v="504237.91"/>
    <n v="324514.89"/>
    <n v="567901.06000000006"/>
    <n v="360414.02"/>
    <n v="630724.54"/>
  </r>
  <r>
    <n v="2"/>
    <s v="Region II - Northeast"/>
    <x v="12"/>
    <s v="NY"/>
    <x v="81"/>
    <n v="4"/>
    <x v="3"/>
    <n v="114838.92"/>
    <n v="183742.27"/>
    <n v="160774.48000000001"/>
    <n v="257239.18"/>
    <n v="206710.05"/>
    <n v="330736.08"/>
    <n v="275613.40000000002"/>
    <n v="440981.44"/>
    <n v="344516.75"/>
    <n v="551226.80000000005"/>
    <n v="390452.31"/>
    <n v="624723.71"/>
    <n v="436387.88"/>
    <n v="698220.62"/>
  </r>
  <r>
    <n v="2"/>
    <s v="Region II - Northeast"/>
    <x v="12"/>
    <s v="NY"/>
    <x v="82"/>
    <n v="1"/>
    <x v="0"/>
    <n v="107734.55"/>
    <n v="188535.47"/>
    <n v="139694.31"/>
    <n v="244465.05"/>
    <n v="167307.85999999999"/>
    <n v="292788.75"/>
    <n v="199796.26"/>
    <n v="349643.45"/>
    <n v="235086.52"/>
    <n v="411401.4"/>
    <n v="257659.99"/>
    <n v="450904.97"/>
    <n v="279109.37"/>
    <n v="488441.4"/>
  </r>
  <r>
    <n v="2"/>
    <s v="Region II - Northeast"/>
    <x v="12"/>
    <s v="NY"/>
    <x v="82"/>
    <n v="2"/>
    <x v="1"/>
    <n v="93519.47"/>
    <n v="163659.07"/>
    <n v="122737.25"/>
    <n v="214790.19"/>
    <n v="149293.23000000001"/>
    <n v="261263.15"/>
    <n v="183351.37"/>
    <n v="320864.89"/>
    <n v="217615.9"/>
    <n v="380827.82"/>
    <n v="239857.37"/>
    <n v="419750.39"/>
    <n v="260501.07"/>
    <n v="455876.87"/>
  </r>
  <r>
    <n v="2"/>
    <s v="Region II - Northeast"/>
    <x v="12"/>
    <s v="NY"/>
    <x v="82"/>
    <n v="3"/>
    <x v="2"/>
    <n v="80753.45"/>
    <n v="141318.54"/>
    <n v="109753.34"/>
    <n v="192068.35"/>
    <n v="138555.01"/>
    <n v="242471.26"/>
    <n v="182215.14"/>
    <n v="318876.49"/>
    <n v="225526.43"/>
    <n v="394671.26"/>
    <n v="253902.3"/>
    <n v="444329.03"/>
    <n v="281879.51"/>
    <n v="493289.14"/>
  </r>
  <r>
    <n v="2"/>
    <s v="Region II - Northeast"/>
    <x v="12"/>
    <s v="NY"/>
    <x v="82"/>
    <n v="4"/>
    <x v="3"/>
    <n v="91438.28"/>
    <n v="146301.25"/>
    <n v="128013.59"/>
    <n v="204821.75"/>
    <n v="164588.91"/>
    <n v="263342.26"/>
    <n v="219451.88"/>
    <n v="351123.01"/>
    <n v="274314.84999999998"/>
    <n v="438903.76"/>
    <n v="310890.15999999997"/>
    <n v="497424.26"/>
    <n v="347465.47"/>
    <n v="555944.76"/>
  </r>
  <r>
    <n v="2"/>
    <s v="Region II - Northeast"/>
    <x v="12"/>
    <s v="NY"/>
    <x v="83"/>
    <n v="1"/>
    <x v="0"/>
    <n v="105252.8"/>
    <n v="184192.4"/>
    <n v="136436.74"/>
    <n v="238764.3"/>
    <n v="163378.04999999999"/>
    <n v="285911.58"/>
    <n v="195060.19"/>
    <n v="341355.33"/>
    <n v="229482.37"/>
    <n v="401594.15"/>
    <n v="251500.14"/>
    <n v="440125.24"/>
    <n v="272402.84999999998"/>
    <n v="476705"/>
  </r>
  <r>
    <n v="2"/>
    <s v="Region II - Northeast"/>
    <x v="12"/>
    <s v="NY"/>
    <x v="83"/>
    <n v="2"/>
    <x v="1"/>
    <n v="91540.93"/>
    <n v="160196.63"/>
    <n v="120079.93"/>
    <n v="210139.88"/>
    <n v="146001.1"/>
    <n v="255501.93"/>
    <n v="179197.42"/>
    <n v="313595.48"/>
    <n v="212630.18"/>
    <n v="372102.81"/>
    <n v="234327.7"/>
    <n v="410073.47"/>
    <n v="254453.25"/>
    <n v="445293.18"/>
  </r>
  <r>
    <n v="2"/>
    <s v="Region II - Northeast"/>
    <x v="12"/>
    <s v="NY"/>
    <x v="83"/>
    <n v="3"/>
    <x v="2"/>
    <n v="79180.34"/>
    <n v="138565.6"/>
    <n v="107667.86"/>
    <n v="188418.75"/>
    <n v="135964.16"/>
    <n v="237937.28"/>
    <n v="178850.05"/>
    <n v="312987.59000000003"/>
    <n v="221399.46"/>
    <n v="387449.05"/>
    <n v="249285.04"/>
    <n v="436248.82"/>
    <n v="276786.07"/>
    <n v="484375.63"/>
  </r>
  <r>
    <n v="2"/>
    <s v="Region II - Northeast"/>
    <x v="12"/>
    <s v="NY"/>
    <x v="83"/>
    <n v="4"/>
    <x v="3"/>
    <n v="89307.06"/>
    <n v="142891.29"/>
    <n v="125029.88"/>
    <n v="200047.81"/>
    <n v="160752.70000000001"/>
    <n v="257204.32"/>
    <n v="214336.93"/>
    <n v="342939.1"/>
    <n v="267921.15999999997"/>
    <n v="428673.87"/>
    <n v="303643.99"/>
    <n v="485830.39"/>
    <n v="339366.81"/>
    <n v="542986.9"/>
  </r>
  <r>
    <n v="2"/>
    <s v="Region II - Northeast"/>
    <x v="12"/>
    <s v="NY"/>
    <x v="84"/>
    <n v="1"/>
    <x v="0"/>
    <n v="101175.63"/>
    <n v="177057.36"/>
    <n v="131157.91"/>
    <n v="229526.34"/>
    <n v="157061.34"/>
    <n v="274857.34999999998"/>
    <n v="187525.43"/>
    <n v="328169.49"/>
    <n v="220622.97"/>
    <n v="386090.2"/>
    <n v="241793.52"/>
    <n v="423138.66"/>
    <n v="261894.9"/>
    <n v="458316.08"/>
  </r>
  <r>
    <n v="2"/>
    <s v="Region II - Northeast"/>
    <x v="12"/>
    <s v="NY"/>
    <x v="84"/>
    <n v="2"/>
    <x v="1"/>
    <n v="87966.95"/>
    <n v="153942.17000000001"/>
    <n v="115401.35"/>
    <n v="201952.36"/>
    <n v="140322.09"/>
    <n v="245563.65"/>
    <n v="172244.78"/>
    <n v="301428.36"/>
    <n v="204389.21"/>
    <n v="357681.12"/>
    <n v="225251.27"/>
    <n v="394189.72"/>
    <n v="244604"/>
    <n v="428056.99"/>
  </r>
  <r>
    <n v="2"/>
    <s v="Region II - Northeast"/>
    <x v="12"/>
    <s v="NY"/>
    <x v="84"/>
    <n v="3"/>
    <x v="2"/>
    <n v="76067.45"/>
    <n v="133118.04"/>
    <n v="103426.68"/>
    <n v="180996.68"/>
    <n v="130601.71"/>
    <n v="228552.99"/>
    <n v="171789.49"/>
    <n v="300631.61"/>
    <n v="212653.14"/>
    <n v="372142.99"/>
    <n v="239432.52"/>
    <n v="419006.91"/>
    <n v="265841.46000000002"/>
    <n v="465222.56"/>
  </r>
  <r>
    <n v="2"/>
    <s v="Region II - Northeast"/>
    <x v="12"/>
    <s v="NY"/>
    <x v="84"/>
    <n v="4"/>
    <x v="3"/>
    <n v="85851.54"/>
    <n v="137362.46"/>
    <n v="120192.15"/>
    <n v="192307.44"/>
    <n v="154532.76999999999"/>
    <n v="247252.43"/>
    <n v="206043.69"/>
    <n v="329669.90000000002"/>
    <n v="257554.61"/>
    <n v="412087.38"/>
    <n v="291895.21999999997"/>
    <n v="467032.36"/>
    <n v="326235.84000000003"/>
    <n v="521977.35"/>
  </r>
  <r>
    <n v="2"/>
    <s v="Region II - Northeast"/>
    <x v="12"/>
    <s v="NY"/>
    <x v="85"/>
    <n v="1"/>
    <x v="0"/>
    <n v="135521.31"/>
    <n v="237162.3"/>
    <n v="175833.36"/>
    <n v="307708.38"/>
    <n v="210668.7"/>
    <n v="368670.23"/>
    <n v="251696.16"/>
    <n v="440468.28"/>
    <n v="296240.59000000003"/>
    <n v="518421.03"/>
    <n v="324734.71999999997"/>
    <n v="568285.76"/>
    <n v="351861.37"/>
    <n v="615757.39"/>
  </r>
  <r>
    <n v="2"/>
    <s v="Region II - Northeast"/>
    <x v="12"/>
    <s v="NY"/>
    <x v="85"/>
    <n v="2"/>
    <x v="1"/>
    <n v="117154.84"/>
    <n v="205020.97"/>
    <n v="153924.24"/>
    <n v="269367.40999999997"/>
    <n v="187393.16"/>
    <n v="327938.03000000003"/>
    <n v="230448.78"/>
    <n v="403285.36"/>
    <n v="273667.93"/>
    <n v="478918.88"/>
    <n v="301733.09999999998"/>
    <n v="528032.93000000005"/>
    <n v="327818.77"/>
    <n v="573682.85"/>
  </r>
  <r>
    <n v="2"/>
    <s v="Region II - Northeast"/>
    <x v="12"/>
    <s v="NY"/>
    <x v="85"/>
    <n v="3"/>
    <x v="2"/>
    <n v="100788.93"/>
    <n v="176380.62"/>
    <n v="136838.85"/>
    <n v="239467.99"/>
    <n v="172632.67"/>
    <n v="302107.17"/>
    <n v="226914.66"/>
    <n v="397100.66"/>
    <n v="280745.96000000002"/>
    <n v="491305.43"/>
    <n v="315989.63"/>
    <n v="552981.85"/>
    <n v="350718.21"/>
    <n v="613756.87"/>
  </r>
  <r>
    <n v="2"/>
    <s v="Region II - Northeast"/>
    <x v="12"/>
    <s v="NY"/>
    <x v="85"/>
    <n v="4"/>
    <x v="3"/>
    <n v="115090.56"/>
    <n v="184144.91"/>
    <n v="161126.79"/>
    <n v="257802.87"/>
    <n v="207163.02"/>
    <n v="331460.83"/>
    <n v="276217.36"/>
    <n v="441947.77"/>
    <n v="345271.69"/>
    <n v="552434.72"/>
    <n v="391307.92"/>
    <n v="626092.68000000005"/>
    <n v="437344.15"/>
    <n v="699750.64"/>
  </r>
  <r>
    <n v="2"/>
    <s v="Region II - Northeast"/>
    <x v="13"/>
    <s v="PR"/>
    <x v="86"/>
    <n v="1"/>
    <x v="0"/>
    <n v="104721"/>
    <n v="183261.75"/>
    <n v="135762.99"/>
    <n v="237585.24"/>
    <n v="162582.42000000001"/>
    <n v="284519.24"/>
    <n v="194127.3"/>
    <n v="339722.77"/>
    <n v="228397.29"/>
    <n v="399695.26"/>
    <n v="250317.89"/>
    <n v="438056.3"/>
    <n v="271135.71999999997"/>
    <n v="474487.5"/>
  </r>
  <r>
    <n v="2"/>
    <s v="Region II - Northeast"/>
    <x v="13"/>
    <s v="PR"/>
    <x v="86"/>
    <n v="2"/>
    <x v="1"/>
    <n v="91009.12"/>
    <n v="159265.96"/>
    <n v="119406.18"/>
    <n v="208960.81"/>
    <n v="145205.48000000001"/>
    <n v="254109.58"/>
    <n v="178264.52"/>
    <n v="311962.92"/>
    <n v="211545.1"/>
    <n v="370203.93"/>
    <n v="233145.45"/>
    <n v="408004.54"/>
    <n v="253186.11"/>
    <n v="443075.69"/>
  </r>
  <r>
    <n v="2"/>
    <s v="Region II - Northeast"/>
    <x v="13"/>
    <s v="PR"/>
    <x v="86"/>
    <n v="3"/>
    <x v="2"/>
    <n v="78667.08"/>
    <n v="137667.4"/>
    <n v="106949.29"/>
    <n v="187161.26"/>
    <n v="135040.29999999999"/>
    <n v="236320.52"/>
    <n v="177618.23"/>
    <n v="310831.90000000002"/>
    <n v="219859.68"/>
    <n v="384754.45"/>
    <n v="247539.96"/>
    <n v="433194.93"/>
    <n v="274835.69"/>
    <n v="480962.45"/>
  </r>
  <r>
    <n v="2"/>
    <s v="Region II - Northeast"/>
    <x v="13"/>
    <s v="PR"/>
    <x v="86"/>
    <n v="4"/>
    <x v="3"/>
    <n v="88865.63"/>
    <n v="142185.01"/>
    <n v="124411.88"/>
    <n v="199059.01"/>
    <n v="159958.13"/>
    <n v="255933.01"/>
    <n v="213277.5"/>
    <n v="341244.01"/>
    <n v="266596.88"/>
    <n v="426555.02"/>
    <n v="302143.13"/>
    <n v="483429.02"/>
    <n v="337689.38"/>
    <n v="540303.02"/>
  </r>
  <r>
    <n v="2"/>
    <s v="Region II - Northeast"/>
    <x v="14"/>
    <s v="VI"/>
    <x v="87"/>
    <n v="1"/>
    <x v="0"/>
    <n v="131355.48000000001"/>
    <n v="229872.08"/>
    <n v="170158.75"/>
    <n v="297777.82"/>
    <n v="203677.18"/>
    <n v="356435.06"/>
    <n v="243049.47"/>
    <n v="425336.57"/>
    <n v="285849.21000000002"/>
    <n v="500236.13"/>
    <n v="313224.33"/>
    <n v="548142.56999999995"/>
    <n v="339159.2"/>
    <n v="593528.6"/>
  </r>
  <r>
    <n v="2"/>
    <s v="Region II - Northeast"/>
    <x v="14"/>
    <s v="VI"/>
    <x v="87"/>
    <n v="2"/>
    <x v="1"/>
    <n v="114750.37"/>
    <n v="200813.14"/>
    <n v="150350.5"/>
    <n v="263113.38"/>
    <n v="182633.54"/>
    <n v="319608.69"/>
    <n v="223839.51"/>
    <n v="391719.14"/>
    <n v="265441.06"/>
    <n v="464521.85"/>
    <n v="292428.34999999998"/>
    <n v="511749.61"/>
    <n v="317422.06"/>
    <n v="555488.61"/>
  </r>
  <r>
    <n v="2"/>
    <s v="Region II - Northeast"/>
    <x v="14"/>
    <s v="VI"/>
    <x v="87"/>
    <n v="3"/>
    <x v="2"/>
    <n v="99645.74"/>
    <n v="174380.05"/>
    <n v="135647.43"/>
    <n v="237383.01"/>
    <n v="171417.57"/>
    <n v="299980.74"/>
    <n v="225607.35"/>
    <n v="394812.86"/>
    <n v="279389.64"/>
    <n v="488931.88"/>
    <n v="314662.39"/>
    <n v="550659.18000000005"/>
    <n v="349469.44"/>
    <n v="611571.51"/>
  </r>
  <r>
    <n v="2"/>
    <s v="Region II - Northeast"/>
    <x v="14"/>
    <s v="VI"/>
    <x v="87"/>
    <n v="4"/>
    <x v="3"/>
    <n v="111383.4"/>
    <n v="178213.45"/>
    <n v="155936.76999999999"/>
    <n v="249498.83"/>
    <n v="200490.13"/>
    <n v="320784.21000000002"/>
    <n v="267320.17"/>
    <n v="427712.28"/>
    <n v="334150.21000000002"/>
    <n v="534640.35"/>
    <n v="378703.58"/>
    <n v="605925.73"/>
    <n v="423256.94"/>
    <n v="677211.11"/>
  </r>
  <r>
    <n v="2"/>
    <s v="Region II - Northeast"/>
    <x v="14"/>
    <s v="VI"/>
    <x v="88"/>
    <n v="1"/>
    <x v="0"/>
    <n v="138667.81"/>
    <n v="242668.66"/>
    <n v="179848.07"/>
    <n v="314734.13"/>
    <n v="215430.38"/>
    <n v="377003.16"/>
    <n v="257311.41"/>
    <n v="450294.96"/>
    <n v="302795.74"/>
    <n v="529892.54"/>
    <n v="331890.34999999998"/>
    <n v="580808.12"/>
    <n v="359556.9"/>
    <n v="629224.56999999995"/>
  </r>
  <r>
    <n v="2"/>
    <s v="Region II - Northeast"/>
    <x v="14"/>
    <s v="VI"/>
    <x v="88"/>
    <n v="2"/>
    <x v="1"/>
    <n v="120175.58"/>
    <n v="210307.27"/>
    <n v="157788.88"/>
    <n v="276130.55"/>
    <n v="191995.42"/>
    <n v="335991.98"/>
    <n v="235918.5"/>
    <n v="412857.37"/>
    <n v="280068.46999999997"/>
    <n v="490119.83"/>
    <n v="308731.19"/>
    <n v="540279.59"/>
    <n v="335349.63"/>
    <n v="586861.85"/>
  </r>
  <r>
    <n v="2"/>
    <s v="Region II - Northeast"/>
    <x v="14"/>
    <s v="VI"/>
    <x v="88"/>
    <n v="3"/>
    <x v="2"/>
    <n v="103620.18"/>
    <n v="181335.32"/>
    <n v="140773.4"/>
    <n v="246353.44"/>
    <n v="177668.74"/>
    <n v="310920.3"/>
    <n v="233607.09"/>
    <n v="408812.4"/>
    <n v="289091.64"/>
    <n v="505910.37"/>
    <n v="325433.08"/>
    <n v="569507.88"/>
    <n v="361255.89"/>
    <n v="632197.81999999995"/>
  </r>
  <r>
    <n v="2"/>
    <s v="Region II - Northeast"/>
    <x v="14"/>
    <s v="VI"/>
    <x v="88"/>
    <n v="4"/>
    <x v="3"/>
    <n v="117720.15"/>
    <n v="188352.25"/>
    <n v="164808.22"/>
    <n v="263693.15000000002"/>
    <n v="211896.28"/>
    <n v="339034.05"/>
    <n v="282528.37"/>
    <n v="452045.4"/>
    <n v="353160.46"/>
    <n v="565056.75"/>
    <n v="400248.53"/>
    <n v="640397.65"/>
    <n v="447336.59"/>
    <n v="715738.55"/>
  </r>
  <r>
    <n v="2"/>
    <s v="Region II - Northeast"/>
    <x v="14"/>
    <s v="VI"/>
    <x v="89"/>
    <n v="1"/>
    <x v="0"/>
    <n v="132330.45000000001"/>
    <n v="231578.29"/>
    <n v="171450.66"/>
    <n v="300038.65999999997"/>
    <n v="205244.27"/>
    <n v="359177.47"/>
    <n v="244951.06"/>
    <n v="428664.36"/>
    <n v="288108.75"/>
    <n v="504190.31"/>
    <n v="315713.13"/>
    <n v="552497.97"/>
    <n v="341878.89"/>
    <n v="598288.06000000006"/>
  </r>
  <r>
    <n v="2"/>
    <s v="Region II - Northeast"/>
    <x v="14"/>
    <s v="VI"/>
    <x v="89"/>
    <n v="2"/>
    <x v="1"/>
    <n v="115473.73"/>
    <n v="202079.02"/>
    <n v="151342.28"/>
    <n v="264849"/>
    <n v="183881.79"/>
    <n v="321793.13"/>
    <n v="225450.04"/>
    <n v="394537.57"/>
    <n v="267391.38"/>
    <n v="467934.91"/>
    <n v="294602.06"/>
    <n v="515553.6"/>
    <n v="319812.40000000002"/>
    <n v="559671.71"/>
  </r>
  <r>
    <n v="2"/>
    <s v="Region II - Northeast"/>
    <x v="14"/>
    <s v="VI"/>
    <x v="89"/>
    <n v="3"/>
    <x v="2"/>
    <n v="100175.67"/>
    <n v="175307.42"/>
    <n v="136330.89000000001"/>
    <n v="238579.06"/>
    <n v="172251.06"/>
    <n v="301439.34999999998"/>
    <n v="226673.98"/>
    <n v="396679.46"/>
    <n v="280683.24"/>
    <n v="491195.67"/>
    <n v="316098.48"/>
    <n v="553172.34"/>
    <n v="351040.96"/>
    <n v="614321.68999999994"/>
  </r>
  <r>
    <n v="2"/>
    <s v="Region II - Northeast"/>
    <x v="14"/>
    <s v="VI"/>
    <x v="89"/>
    <n v="4"/>
    <x v="3"/>
    <n v="112228.3"/>
    <n v="179565.29"/>
    <n v="157119.63"/>
    <n v="251391.4"/>
    <n v="202010.95"/>
    <n v="323217.52"/>
    <n v="269347.93"/>
    <n v="430956.69"/>
    <n v="336684.91"/>
    <n v="538695.87"/>
    <n v="381576.23"/>
    <n v="610521.98"/>
    <n v="426467.56"/>
    <n v="682348.1"/>
  </r>
  <r>
    <n v="3"/>
    <s v="Region III -"/>
    <x v="15"/>
    <s v="DE"/>
    <x v="90"/>
    <n v="1"/>
    <x v="0"/>
    <n v="107380"/>
    <n v="187915"/>
    <n v="139131.75"/>
    <n v="243480.56"/>
    <n v="166560.54999999999"/>
    <n v="291480.96999999997"/>
    <n v="198791.75"/>
    <n v="347885.56"/>
    <n v="233822.68"/>
    <n v="409189.68"/>
    <n v="256229.12"/>
    <n v="448400.96"/>
    <n v="277471.40000000002"/>
    <n v="485574.96"/>
  </r>
  <r>
    <n v="3"/>
    <s v="Region III -"/>
    <x v="15"/>
    <s v="DE"/>
    <x v="90"/>
    <n v="2"/>
    <x v="1"/>
    <n v="93668.18"/>
    <n v="163919.32"/>
    <n v="122774.94"/>
    <n v="214856.14"/>
    <n v="149183.60999999999"/>
    <n v="261071.31"/>
    <n v="182928.98"/>
    <n v="320125.71999999997"/>
    <n v="216970.48"/>
    <n v="379698.35"/>
    <n v="239056.69"/>
    <n v="418349.2"/>
    <n v="259521.8"/>
    <n v="454163.14"/>
  </r>
  <r>
    <n v="3"/>
    <s v="Region III -"/>
    <x v="15"/>
    <s v="DE"/>
    <x v="90"/>
    <n v="3"/>
    <x v="2"/>
    <n v="81233.38"/>
    <n v="142158.41"/>
    <n v="110542.11"/>
    <n v="193448.69"/>
    <n v="139659.62"/>
    <n v="244404.34"/>
    <n v="183777.34"/>
    <n v="321610.34000000003"/>
    <n v="227558.57"/>
    <n v="398227.49"/>
    <n v="256265.36"/>
    <n v="448464.38"/>
    <n v="284587.61"/>
    <n v="498028.31"/>
  </r>
  <r>
    <n v="3"/>
    <s v="Region III -"/>
    <x v="15"/>
    <s v="DE"/>
    <x v="90"/>
    <n v="4"/>
    <x v="3"/>
    <n v="91072.77"/>
    <n v="145716.43"/>
    <n v="127501.87"/>
    <n v="204003"/>
    <n v="163930.98000000001"/>
    <n v="262289.57"/>
    <n v="218574.64"/>
    <n v="349719.43"/>
    <n v="273218.3"/>
    <n v="437149.29"/>
    <n v="309647.40999999997"/>
    <n v="495435.86"/>
    <n v="346076.52"/>
    <n v="553722.43000000005"/>
  </r>
  <r>
    <n v="3"/>
    <s v="Region III -"/>
    <x v="15"/>
    <s v="DE"/>
    <x v="91"/>
    <n v="1"/>
    <x v="0"/>
    <n v="108798.16"/>
    <n v="190396.77"/>
    <n v="141041.81"/>
    <n v="246823.17"/>
    <n v="168899.11"/>
    <n v="295573.44"/>
    <n v="201662.04"/>
    <n v="352908.57"/>
    <n v="237256.67"/>
    <n v="415199.17"/>
    <n v="260024.48"/>
    <n v="455042.84"/>
    <n v="281643.65000000002"/>
    <n v="492876.38"/>
  </r>
  <r>
    <n v="3"/>
    <s v="Region III -"/>
    <x v="15"/>
    <s v="DE"/>
    <x v="91"/>
    <n v="2"/>
    <x v="1"/>
    <n v="94583.09"/>
    <n v="165520.42000000001"/>
    <n v="124084.75"/>
    <n v="217148.31"/>
    <n v="150884.48000000001"/>
    <n v="264047.84000000003"/>
    <n v="185217.15"/>
    <n v="324130.01"/>
    <n v="219786.05"/>
    <n v="384625.59"/>
    <n v="242221.86"/>
    <n v="423888.26"/>
    <n v="263035.34000000003"/>
    <n v="460311.85"/>
  </r>
  <r>
    <n v="3"/>
    <s v="Region III -"/>
    <x v="15"/>
    <s v="DE"/>
    <x v="91"/>
    <n v="3"/>
    <x v="2"/>
    <n v="81779.97"/>
    <n v="143114.95000000001"/>
    <n v="111190.47"/>
    <n v="194583.32"/>
    <n v="140402.74"/>
    <n v="245704.79"/>
    <n v="184678.78"/>
    <n v="323187.86"/>
    <n v="228605.99"/>
    <n v="400060.48"/>
    <n v="257392.46"/>
    <n v="450436.81"/>
    <n v="285780.28000000003"/>
    <n v="500115.48"/>
  </r>
  <r>
    <n v="3"/>
    <s v="Region III -"/>
    <x v="15"/>
    <s v="DE"/>
    <x v="91"/>
    <n v="4"/>
    <x v="3"/>
    <n v="92321.14"/>
    <n v="147713.82"/>
    <n v="129249.59"/>
    <n v="206799.35"/>
    <n v="166178.04999999999"/>
    <n v="265884.88"/>
    <n v="221570.73"/>
    <n v="354513.18"/>
    <n v="276963.40999999997"/>
    <n v="443141.47"/>
    <n v="313891.87"/>
    <n v="502227"/>
    <n v="350820.32"/>
    <n v="561312.53"/>
  </r>
  <r>
    <n v="3"/>
    <s v="Region III -"/>
    <x v="16"/>
    <s v="DC"/>
    <x v="92"/>
    <n v="1"/>
    <x v="0"/>
    <n v="101574.5"/>
    <n v="177755.38"/>
    <n v="131748.28"/>
    <n v="230559.49"/>
    <n v="157820.74"/>
    <n v="276186.28999999998"/>
    <n v="188512.04"/>
    <n v="329896.07"/>
    <n v="221842.14"/>
    <n v="388223.74"/>
    <n v="243162.25"/>
    <n v="425533.93"/>
    <n v="263440.18"/>
    <n v="461020.31"/>
  </r>
  <r>
    <n v="3"/>
    <s v="Region III -"/>
    <x v="16"/>
    <s v="DC"/>
    <x v="92"/>
    <n v="2"/>
    <x v="1"/>
    <n v="87988.37"/>
    <n v="153979.65"/>
    <n v="115541.53"/>
    <n v="202197.67"/>
    <n v="140603.22"/>
    <n v="246055.63"/>
    <n v="172794.8"/>
    <n v="302390.90000000002"/>
    <n v="205144.55"/>
    <n v="359002.97"/>
    <n v="226147.35"/>
    <n v="395757.87"/>
    <n v="245655.25"/>
    <n v="429896.68"/>
  </r>
  <r>
    <n v="3"/>
    <s v="Region III -"/>
    <x v="16"/>
    <s v="DC"/>
    <x v="92"/>
    <n v="3"/>
    <x v="2"/>
    <n v="75835.820000000007"/>
    <n v="132712.69"/>
    <n v="103014.75"/>
    <n v="180275.81"/>
    <n v="130004.22"/>
    <n v="227507.38"/>
    <n v="170925.8"/>
    <n v="299120.15000000002"/>
    <n v="211513.99"/>
    <n v="370149.49"/>
    <n v="238096.51"/>
    <n v="416668.88"/>
    <n v="264297.99"/>
    <n v="462521.49"/>
  </r>
  <r>
    <n v="3"/>
    <s v="Region III -"/>
    <x v="16"/>
    <s v="DC"/>
    <x v="92"/>
    <n v="4"/>
    <x v="3"/>
    <n v="86236.03"/>
    <n v="137977.66"/>
    <n v="120730.45"/>
    <n v="193168.72"/>
    <n v="155224.85999999999"/>
    <n v="248359.78"/>
    <n v="206966.48"/>
    <n v="331146.38"/>
    <n v="258708.1"/>
    <n v="413932.97"/>
    <n v="293202.52"/>
    <n v="469124.03"/>
    <n v="327696.93"/>
    <n v="524315.1"/>
  </r>
  <r>
    <n v="3"/>
    <s v="Region III -"/>
    <x v="17"/>
    <s v="MD"/>
    <x v="93"/>
    <n v="1"/>
    <x v="0"/>
    <n v="97231.42"/>
    <n v="170154.98"/>
    <n v="125962.48"/>
    <n v="220434.34"/>
    <n v="150780.9"/>
    <n v="263866.57"/>
    <n v="179936.97"/>
    <n v="314889.69"/>
    <n v="211629.53"/>
    <n v="370351.67"/>
    <n v="231900.47"/>
    <n v="405825.82"/>
    <n v="251108.85"/>
    <n v="439440.48"/>
  </r>
  <r>
    <n v="3"/>
    <s v="Region III -"/>
    <x v="17"/>
    <s v="MD"/>
    <x v="93"/>
    <n v="2"/>
    <x v="1"/>
    <n v="84903.37"/>
    <n v="148580.9"/>
    <n v="111256.36"/>
    <n v="194698.62"/>
    <n v="135157.59"/>
    <n v="236525.78"/>
    <n v="165675.03"/>
    <n v="289931.3"/>
    <n v="196478.01"/>
    <n v="343836.52"/>
    <n v="216461.03"/>
    <n v="378806.8"/>
    <n v="234970.67"/>
    <n v="411198.67"/>
  </r>
  <r>
    <n v="3"/>
    <s v="Region III -"/>
    <x v="17"/>
    <s v="MD"/>
    <x v="93"/>
    <n v="3"/>
    <x v="2"/>
    <n v="73699.460000000006"/>
    <n v="128974.05"/>
    <n v="100316"/>
    <n v="175553"/>
    <n v="126760.63"/>
    <n v="221831.1"/>
    <n v="166824.46"/>
    <n v="291942.81"/>
    <n v="206585.77"/>
    <n v="361525.09"/>
    <n v="232661.12"/>
    <n v="407156.97"/>
    <n v="258390.74"/>
    <n v="452183.79"/>
  </r>
  <r>
    <n v="3"/>
    <s v="Region III -"/>
    <x v="17"/>
    <s v="MD"/>
    <x v="93"/>
    <n v="4"/>
    <x v="3"/>
    <n v="82452.960000000006"/>
    <n v="131924.74"/>
    <n v="115434.14"/>
    <n v="184694.63"/>
    <n v="148415.32999999999"/>
    <n v="237464.53"/>
    <n v="197887.11"/>
    <n v="316619.37"/>
    <n v="247358.88"/>
    <n v="395774.22"/>
    <n v="280340.07"/>
    <n v="448544.11"/>
    <n v="313321.25"/>
    <n v="501314.01"/>
  </r>
  <r>
    <n v="3"/>
    <s v="Region III -"/>
    <x v="17"/>
    <s v="MD"/>
    <x v="94"/>
    <n v="1"/>
    <x v="0"/>
    <n v="99535.92"/>
    <n v="174187.85"/>
    <n v="129108.86"/>
    <n v="225940.5"/>
    <n v="154662.38"/>
    <n v="270659.17"/>
    <n v="184744.65"/>
    <n v="323303.14"/>
    <n v="217412.43"/>
    <n v="380471.75"/>
    <n v="238308.93"/>
    <n v="417040.63"/>
    <n v="258186.19"/>
    <n v="451825.83"/>
  </r>
  <r>
    <n v="3"/>
    <s v="Region III -"/>
    <x v="17"/>
    <s v="MD"/>
    <x v="94"/>
    <n v="2"/>
    <x v="1"/>
    <n v="86201.38"/>
    <n v="150852.41"/>
    <n v="113202.23"/>
    <n v="198103.91"/>
    <n v="137763.70000000001"/>
    <n v="241086.48"/>
    <n v="169318.47"/>
    <n v="296307.32"/>
    <n v="201024.06"/>
    <n v="351792.11"/>
    <n v="221609.13"/>
    <n v="387815.97"/>
    <n v="240730.61"/>
    <n v="421278.57"/>
  </r>
  <r>
    <n v="3"/>
    <s v="Region III -"/>
    <x v="17"/>
    <s v="MD"/>
    <x v="94"/>
    <n v="3"/>
    <x v="2"/>
    <n v="74279.38"/>
    <n v="129988.91"/>
    <n v="100894.15"/>
    <n v="176564.77"/>
    <n v="127322.98"/>
    <n v="222815.22"/>
    <n v="167395.51"/>
    <n v="292942.15000000002"/>
    <n v="207140.82"/>
    <n v="362496.44"/>
    <n v="233170.23"/>
    <n v="408047.91"/>
    <n v="258825.68"/>
    <n v="452944.94"/>
  </r>
  <r>
    <n v="3"/>
    <s v="Region III -"/>
    <x v="17"/>
    <s v="MD"/>
    <x v="94"/>
    <n v="4"/>
    <x v="3"/>
    <n v="84508.27"/>
    <n v="135213.24"/>
    <n v="118311.58"/>
    <n v="189298.53"/>
    <n v="152114.89000000001"/>
    <n v="243383.82"/>
    <n v="202819.85"/>
    <n v="324511.77"/>
    <n v="253524.81"/>
    <n v="405639.71"/>
    <n v="287328.12"/>
    <n v="459725"/>
    <n v="321131.43"/>
    <n v="513810.29"/>
  </r>
  <r>
    <n v="3"/>
    <s v="Region III -"/>
    <x v="17"/>
    <s v="MD"/>
    <x v="95"/>
    <n v="1"/>
    <x v="0"/>
    <n v="97098.48"/>
    <n v="169922.33"/>
    <n v="125879.09"/>
    <n v="220288.4"/>
    <n v="150744.65"/>
    <n v="263803.14"/>
    <n v="179990.67"/>
    <n v="314983.67999999999"/>
    <n v="211763.59"/>
    <n v="370586.29"/>
    <n v="232086.92"/>
    <n v="406152.12"/>
    <n v="251386.96"/>
    <n v="439927.18"/>
  </r>
  <r>
    <n v="3"/>
    <s v="Region III -"/>
    <x v="17"/>
    <s v="MD"/>
    <x v="95"/>
    <n v="2"/>
    <x v="1"/>
    <n v="84392.98"/>
    <n v="147687.71"/>
    <n v="110722.77"/>
    <n v="193764.85"/>
    <n v="134643.07999999999"/>
    <n v="235625.39"/>
    <n v="165292.14000000001"/>
    <n v="289261.25"/>
    <n v="196148.26"/>
    <n v="343259.45"/>
    <n v="216174.85"/>
    <n v="378305.99"/>
    <n v="234754.76"/>
    <n v="410820.83"/>
  </r>
  <r>
    <n v="3"/>
    <s v="Region III -"/>
    <x v="17"/>
    <s v="MD"/>
    <x v="95"/>
    <n v="3"/>
    <x v="2"/>
    <n v="72954.559999999998"/>
    <n v="127670.49"/>
    <n v="99185.5"/>
    <n v="173574.62"/>
    <n v="125239.26"/>
    <n v="219168.71"/>
    <n v="164728.94"/>
    <n v="288275.64"/>
    <n v="203906.83"/>
    <n v="356836.94"/>
    <n v="229580.01"/>
    <n v="401765.01"/>
    <n v="254896.86"/>
    <n v="446069.51"/>
  </r>
  <r>
    <n v="3"/>
    <s v="Region III -"/>
    <x v="17"/>
    <s v="MD"/>
    <x v="95"/>
    <n v="4"/>
    <x v="3"/>
    <n v="82396.02"/>
    <n v="131833.64000000001"/>
    <n v="115354.43"/>
    <n v="184567.09"/>
    <n v="148312.84"/>
    <n v="237300.55"/>
    <n v="197750.45"/>
    <n v="316400.73"/>
    <n v="247188.07"/>
    <n v="395500.91"/>
    <n v="280146.48"/>
    <n v="448234.37"/>
    <n v="313104.89"/>
    <n v="500967.82"/>
  </r>
  <r>
    <n v="3"/>
    <s v="Region III -"/>
    <x v="17"/>
    <s v="MD"/>
    <x v="96"/>
    <n v="1"/>
    <x v="0"/>
    <n v="98029.14"/>
    <n v="171550.99"/>
    <n v="127143.2"/>
    <n v="222500.6"/>
    <n v="152299.66"/>
    <n v="266524.40999999997"/>
    <n v="181910.17"/>
    <n v="318342.8"/>
    <n v="214067.82"/>
    <n v="374618.68"/>
    <n v="234637.88"/>
    <n v="410616.29"/>
    <n v="254199.36"/>
    <n v="444848.88"/>
  </r>
  <r>
    <n v="3"/>
    <s v="Region III -"/>
    <x v="17"/>
    <s v="MD"/>
    <x v="96"/>
    <n v="2"/>
    <x v="1"/>
    <n v="84946.21"/>
    <n v="148655.85999999999"/>
    <n v="111536.7"/>
    <n v="195189.22"/>
    <n v="135719.82999999999"/>
    <n v="237509.7"/>
    <n v="166775.04999999999"/>
    <n v="291856.34000000003"/>
    <n v="197988.66"/>
    <n v="346480.16"/>
    <n v="218253.17"/>
    <n v="381943.05"/>
    <n v="237073.13"/>
    <n v="414877.98"/>
  </r>
  <r>
    <n v="3"/>
    <s v="Region III -"/>
    <x v="17"/>
    <s v="MD"/>
    <x v="96"/>
    <n v="3"/>
    <x v="2"/>
    <n v="73236.19"/>
    <n v="128163.34"/>
    <n v="99492.13"/>
    <n v="174111.23"/>
    <n v="125565.63"/>
    <n v="219739.85"/>
    <n v="165097.06"/>
    <n v="288919.86"/>
    <n v="204307.45"/>
    <n v="357538.03"/>
    <n v="229989.06"/>
    <n v="402480.86"/>
    <n v="255303.77"/>
    <n v="446781.6"/>
  </r>
  <r>
    <n v="3"/>
    <s v="Region III -"/>
    <x v="17"/>
    <s v="MD"/>
    <x v="96"/>
    <n v="4"/>
    <x v="3"/>
    <n v="83221.94"/>
    <n v="133155.10999999999"/>
    <n v="116510.72"/>
    <n v="186417.16"/>
    <n v="149799.5"/>
    <n v="239679.2"/>
    <n v="199732.66"/>
    <n v="319572.27"/>
    <n v="249665.83"/>
    <n v="399465.33"/>
    <n v="282954.61"/>
    <n v="452727.38"/>
    <n v="316243.39"/>
    <n v="505989.42"/>
  </r>
  <r>
    <n v="3"/>
    <s v="Region III -"/>
    <x v="18"/>
    <s v="PA"/>
    <x v="97"/>
    <n v="1"/>
    <x v="0"/>
    <n v="111324.22"/>
    <n v="194817.39"/>
    <n v="144327.18"/>
    <n v="252572.56"/>
    <n v="172841"/>
    <n v="302471.75"/>
    <n v="206380.21"/>
    <n v="361165.36"/>
    <n v="242816.12"/>
    <n v="424928.22"/>
    <n v="266122.18"/>
    <n v="465713.81"/>
    <n v="288257.46000000002"/>
    <n v="504450.55"/>
  </r>
  <r>
    <n v="3"/>
    <s v="Region III -"/>
    <x v="18"/>
    <s v="PA"/>
    <x v="97"/>
    <n v="2"/>
    <x v="1"/>
    <n v="96731.76"/>
    <n v="169280.58"/>
    <n v="126919.93"/>
    <n v="222109.88"/>
    <n v="154348.10999999999"/>
    <n v="270109.19"/>
    <n v="189498.73"/>
    <n v="331622.77"/>
    <n v="224881.68"/>
    <n v="393542.95"/>
    <n v="247846.92"/>
    <n v="433732.11"/>
    <n v="269155.13"/>
    <n v="471021.47"/>
  </r>
  <r>
    <n v="3"/>
    <s v="Region III -"/>
    <x v="18"/>
    <s v="PA"/>
    <x v="97"/>
    <n v="3"/>
    <x v="2"/>
    <n v="83601.37"/>
    <n v="146302.41"/>
    <n v="113652.78"/>
    <n v="198892.37"/>
    <n v="143500.70000000001"/>
    <n v="251126.23"/>
    <n v="188742.37"/>
    <n v="330299.14"/>
    <n v="233625.94"/>
    <n v="408845.39"/>
    <n v="263036.76"/>
    <n v="460314.33"/>
    <n v="292038.33"/>
    <n v="511067.08"/>
  </r>
  <r>
    <n v="3"/>
    <s v="Region III -"/>
    <x v="18"/>
    <s v="PA"/>
    <x v="97"/>
    <n v="4"/>
    <x v="3"/>
    <n v="94471.34"/>
    <n v="151154.15"/>
    <n v="132259.88"/>
    <n v="211615.81"/>
    <n v="170048.42"/>
    <n v="272077.46999999997"/>
    <n v="226731.22"/>
    <n v="362769.96"/>
    <n v="283414.03000000003"/>
    <n v="453462.45"/>
    <n v="321202.57"/>
    <n v="513924.11"/>
    <n v="358991.1"/>
    <n v="574385.77"/>
  </r>
  <r>
    <n v="3"/>
    <s v="Region III -"/>
    <x v="18"/>
    <s v="PA"/>
    <x v="98"/>
    <n v="1"/>
    <x v="0"/>
    <n v="102017.68"/>
    <n v="178530.94"/>
    <n v="132366.44"/>
    <n v="231641.26"/>
    <n v="158592.21"/>
    <n v="277536.36"/>
    <n v="189480.74"/>
    <n v="331591.28999999998"/>
    <n v="223016.6"/>
    <n v="390279.04"/>
    <n v="244468.8"/>
    <n v="427820.4"/>
    <n v="264892.73"/>
    <n v="463562.28"/>
  </r>
  <r>
    <n v="3"/>
    <s v="Region III -"/>
    <x v="18"/>
    <s v="PA"/>
    <x v="98"/>
    <n v="2"/>
    <x v="1"/>
    <n v="88179.92"/>
    <n v="154314.87"/>
    <n v="115859.56"/>
    <n v="202754.23"/>
    <n v="141055.84"/>
    <n v="246847.72"/>
    <n v="173472.44"/>
    <n v="303576.77"/>
    <n v="206009.8"/>
    <n v="360517.14"/>
    <n v="227138.82"/>
    <n v="397492.93"/>
    <n v="246778.45"/>
    <n v="431862.29"/>
  </r>
  <r>
    <n v="3"/>
    <s v="Region III -"/>
    <x v="18"/>
    <s v="PA"/>
    <x v="98"/>
    <n v="3"/>
    <x v="2"/>
    <n v="75852.490000000005"/>
    <n v="132741.85999999999"/>
    <n v="102979.65"/>
    <n v="180214.38"/>
    <n v="129913.84"/>
    <n v="227349.22"/>
    <n v="170760.61"/>
    <n v="298831.07"/>
    <n v="211267.81"/>
    <n v="369718.67"/>
    <n v="237787.51999999999"/>
    <n v="416128.15"/>
    <n v="263919.14"/>
    <n v="461858.49"/>
  </r>
  <r>
    <n v="3"/>
    <s v="Region III -"/>
    <x v="18"/>
    <s v="PA"/>
    <x v="98"/>
    <n v="4"/>
    <x v="3"/>
    <n v="86639.51"/>
    <n v="138623.21"/>
    <n v="121295.31"/>
    <n v="194072.49"/>
    <n v="155951.10999999999"/>
    <n v="249521.78"/>
    <n v="207934.81"/>
    <n v="332695.71000000002"/>
    <n v="259918.52"/>
    <n v="415869.63"/>
    <n v="294574.32"/>
    <n v="471318.92"/>
    <n v="329230.12"/>
    <n v="526768.19999999995"/>
  </r>
  <r>
    <n v="3"/>
    <s v="Region III -"/>
    <x v="18"/>
    <s v="PA"/>
    <x v="99"/>
    <n v="1"/>
    <x v="0"/>
    <n v="103125.59"/>
    <n v="180469.79"/>
    <n v="133741.74"/>
    <n v="234048.04"/>
    <n v="160195.54"/>
    <n v="280342.19"/>
    <n v="191328.62"/>
    <n v="334825.08"/>
    <n v="225142.06"/>
    <n v="393998.6"/>
    <n v="246771.14"/>
    <n v="431849.5"/>
    <n v="267334.3"/>
    <n v="467835.02"/>
  </r>
  <r>
    <n v="3"/>
    <s v="Region III -"/>
    <x v="18"/>
    <s v="PA"/>
    <x v="99"/>
    <n v="2"/>
    <x v="1"/>
    <n v="89413.68"/>
    <n v="156473.94"/>
    <n v="117384.92"/>
    <n v="205423.61"/>
    <n v="142818.59"/>
    <n v="249932.54"/>
    <n v="175465.85"/>
    <n v="307065.23"/>
    <n v="208289.87"/>
    <n v="364507.27"/>
    <n v="229598.7"/>
    <n v="401797.73"/>
    <n v="249384.69"/>
    <n v="436423.21"/>
  </r>
  <r>
    <n v="3"/>
    <s v="Region III -"/>
    <x v="18"/>
    <s v="PA"/>
    <x v="99"/>
    <n v="3"/>
    <x v="2"/>
    <n v="77127.31"/>
    <n v="134972.78"/>
    <n v="104793.60000000001"/>
    <n v="183388.79999999999"/>
    <n v="132268.69"/>
    <n v="231470.21"/>
    <n v="173922.76"/>
    <n v="304364.83"/>
    <n v="215240.34"/>
    <n v="376670.6"/>
    <n v="242304.71"/>
    <n v="424033.24"/>
    <n v="268984.53000000003"/>
    <n v="470722.92"/>
  </r>
  <r>
    <n v="3"/>
    <s v="Region III -"/>
    <x v="18"/>
    <s v="PA"/>
    <x v="99"/>
    <n v="4"/>
    <x v="3"/>
    <n v="87541.34"/>
    <n v="140066.15"/>
    <n v="122557.88"/>
    <n v="196092.6"/>
    <n v="157574.41"/>
    <n v="252119.06"/>
    <n v="210099.22"/>
    <n v="336158.75"/>
    <n v="262624.02"/>
    <n v="420198.44"/>
    <n v="297640.56"/>
    <n v="476224.9"/>
    <n v="332657.09000000003"/>
    <n v="532251.35"/>
  </r>
  <r>
    <n v="3"/>
    <s v="Region III -"/>
    <x v="18"/>
    <s v="PA"/>
    <x v="100"/>
    <n v="1"/>
    <x v="0"/>
    <n v="103746.02"/>
    <n v="181555.54"/>
    <n v="134471.07999999999"/>
    <n v="235324.4"/>
    <n v="161015.32999999999"/>
    <n v="281776.83"/>
    <n v="192225.71"/>
    <n v="336394.98"/>
    <n v="226137.76"/>
    <n v="395741.08"/>
    <n v="247829.09"/>
    <n v="433700.9"/>
    <n v="268416.03000000003"/>
    <n v="469728.05"/>
  </r>
  <r>
    <n v="3"/>
    <s v="Region III -"/>
    <x v="18"/>
    <s v="PA"/>
    <x v="100"/>
    <n v="2"/>
    <x v="1"/>
    <n v="90285.759999999995"/>
    <n v="158000.07999999999"/>
    <n v="118414.39999999999"/>
    <n v="207225.19"/>
    <n v="143957.23000000001"/>
    <n v="251925.15"/>
    <n v="176653.99"/>
    <n v="309144.49"/>
    <n v="209594.78"/>
    <n v="366790.87"/>
    <n v="230971.74"/>
    <n v="404200.54"/>
    <n v="250795.77"/>
    <n v="438892.6"/>
  </r>
  <r>
    <n v="3"/>
    <s v="Region III -"/>
    <x v="18"/>
    <s v="PA"/>
    <x v="100"/>
    <n v="3"/>
    <x v="2"/>
    <n v="78137.16"/>
    <n v="136740.03"/>
    <n v="106265.83"/>
    <n v="185965.21"/>
    <n v="134206.81"/>
    <n v="234861.91"/>
    <n v="176551.6"/>
    <n v="308965.3"/>
    <n v="218566.08"/>
    <n v="382490.65"/>
    <n v="246103.87"/>
    <n v="430681.77"/>
    <n v="273264.15999999997"/>
    <n v="478212.28"/>
  </r>
  <r>
    <n v="3"/>
    <s v="Region III -"/>
    <x v="18"/>
    <s v="PA"/>
    <x v="100"/>
    <n v="4"/>
    <x v="3"/>
    <n v="88020.73"/>
    <n v="140833.17000000001"/>
    <n v="123229.02"/>
    <n v="197166.43"/>
    <n v="158437.31"/>
    <n v="253499.7"/>
    <n v="211249.75"/>
    <n v="337999.6"/>
    <n v="264062.18"/>
    <n v="422499.5"/>
    <n v="299270.46999999997"/>
    <n v="478832.76"/>
    <n v="334478.76"/>
    <n v="535166.03"/>
  </r>
  <r>
    <n v="3"/>
    <s v="Region III -"/>
    <x v="18"/>
    <s v="PA"/>
    <x v="101"/>
    <n v="1"/>
    <x v="0"/>
    <n v="101574.5"/>
    <n v="177755.38"/>
    <n v="131748.28"/>
    <n v="230559.49"/>
    <n v="157820.74"/>
    <n v="276186.28999999998"/>
    <n v="188512.04"/>
    <n v="329896.07"/>
    <n v="221842.14"/>
    <n v="388223.74"/>
    <n v="243162.25"/>
    <n v="425533.93"/>
    <n v="263440.18"/>
    <n v="461020.31"/>
  </r>
  <r>
    <n v="3"/>
    <s v="Region III -"/>
    <x v="18"/>
    <s v="PA"/>
    <x v="101"/>
    <n v="2"/>
    <x v="1"/>
    <n v="87988.37"/>
    <n v="153979.65"/>
    <n v="115541.53"/>
    <n v="202197.67"/>
    <n v="140603.22"/>
    <n v="246055.63"/>
    <n v="172794.8"/>
    <n v="302390.90000000002"/>
    <n v="205144.55"/>
    <n v="359002.97"/>
    <n v="226147.35"/>
    <n v="395757.87"/>
    <n v="245655.25"/>
    <n v="429896.68"/>
  </r>
  <r>
    <n v="3"/>
    <s v="Region III -"/>
    <x v="18"/>
    <s v="PA"/>
    <x v="101"/>
    <n v="3"/>
    <x v="2"/>
    <n v="75835.820000000007"/>
    <n v="132712.69"/>
    <n v="103014.75"/>
    <n v="180275.81"/>
    <n v="130004.22"/>
    <n v="227507.38"/>
    <n v="170925.8"/>
    <n v="299120.15000000002"/>
    <n v="211513.99"/>
    <n v="370149.49"/>
    <n v="238096.51"/>
    <n v="416668.88"/>
    <n v="264297.99"/>
    <n v="462521.49"/>
  </r>
  <r>
    <n v="3"/>
    <s v="Region III -"/>
    <x v="18"/>
    <s v="PA"/>
    <x v="101"/>
    <n v="4"/>
    <x v="3"/>
    <n v="86236.03"/>
    <n v="137977.66"/>
    <n v="120730.45"/>
    <n v="193168.72"/>
    <n v="155224.85999999999"/>
    <n v="248359.78"/>
    <n v="206966.48"/>
    <n v="331146.38"/>
    <n v="258708.1"/>
    <n v="413932.97"/>
    <n v="293202.52"/>
    <n v="469124.03"/>
    <n v="327696.93"/>
    <n v="524315.1"/>
  </r>
  <r>
    <n v="3"/>
    <s v="Region III -"/>
    <x v="18"/>
    <s v="PA"/>
    <x v="102"/>
    <n v="1"/>
    <x v="0"/>
    <n v="101663.12"/>
    <n v="177910.47"/>
    <n v="131803.87"/>
    <n v="230656.76"/>
    <n v="157844.89000000001"/>
    <n v="276228.56"/>
    <n v="188476.22"/>
    <n v="329833.39"/>
    <n v="221752.74"/>
    <n v="388067.3"/>
    <n v="243037.92"/>
    <n v="425316.37"/>
    <n v="263254.75"/>
    <n v="460695.8"/>
  </r>
  <r>
    <n v="3"/>
    <s v="Region III -"/>
    <x v="18"/>
    <s v="PA"/>
    <x v="102"/>
    <n v="2"/>
    <x v="1"/>
    <n v="88328.63"/>
    <n v="154575.10999999999"/>
    <n v="115897.24"/>
    <n v="202820.17"/>
    <n v="140946.21"/>
    <n v="246655.87"/>
    <n v="173050.04"/>
    <n v="302837.57"/>
    <n v="205364.37"/>
    <n v="359387.65"/>
    <n v="226338.12"/>
    <n v="396091.72"/>
    <n v="245799.17"/>
    <n v="430148.54"/>
  </r>
  <r>
    <n v="3"/>
    <s v="Region III -"/>
    <x v="18"/>
    <s v="PA"/>
    <x v="102"/>
    <n v="3"/>
    <x v="2"/>
    <n v="76332.41"/>
    <n v="133581.73000000001"/>
    <n v="103768.41"/>
    <n v="181594.71"/>
    <n v="131018.45"/>
    <n v="229282.29"/>
    <n v="172322.81"/>
    <n v="301564.90999999997"/>
    <n v="213299.94"/>
    <n v="373274.89"/>
    <n v="240150.57"/>
    <n v="420263.49"/>
    <n v="266627.23"/>
    <n v="466597.65"/>
  </r>
  <r>
    <n v="3"/>
    <s v="Region III -"/>
    <x v="18"/>
    <s v="PA"/>
    <x v="102"/>
    <n v="4"/>
    <x v="3"/>
    <n v="86273.99"/>
    <n v="138038.38"/>
    <n v="120783.58"/>
    <n v="193253.73"/>
    <n v="155293.17000000001"/>
    <n v="248469.08"/>
    <n v="207057.57"/>
    <n v="331292.11"/>
    <n v="258821.96"/>
    <n v="414115.14"/>
    <n v="293331.55"/>
    <n v="469330.49"/>
    <n v="327841.15000000002"/>
    <n v="524545.84"/>
  </r>
  <r>
    <n v="3"/>
    <s v="Region III -"/>
    <x v="18"/>
    <s v="PA"/>
    <x v="103"/>
    <n v="1"/>
    <x v="0"/>
    <n v="117750.2"/>
    <n v="206062.85"/>
    <n v="152780.18"/>
    <n v="267365.32"/>
    <n v="183051.27"/>
    <n v="320339.71999999997"/>
    <n v="218704.75"/>
    <n v="382733.31"/>
    <n v="257413.73"/>
    <n v="450474.03"/>
    <n v="282175.09000000003"/>
    <n v="493806.41"/>
    <n v="305750.05"/>
    <n v="535062.57999999996"/>
  </r>
  <r>
    <n v="3"/>
    <s v="Region III -"/>
    <x v="18"/>
    <s v="PA"/>
    <x v="103"/>
    <n v="2"/>
    <x v="1"/>
    <n v="101773.88"/>
    <n v="178104.29"/>
    <n v="133722.25"/>
    <n v="234013.93"/>
    <n v="162804.74"/>
    <n v="284908.28999999998"/>
    <n v="200222.44"/>
    <n v="350389.27"/>
    <n v="237778.61"/>
    <n v="416112.57"/>
    <n v="262166.84000000003"/>
    <n v="458791.97"/>
    <n v="284836.28999999998"/>
    <n v="498463.5"/>
  </r>
  <r>
    <n v="3"/>
    <s v="Region III -"/>
    <x v="18"/>
    <s v="PA"/>
    <x v="103"/>
    <n v="3"/>
    <x v="2"/>
    <n v="87542.48"/>
    <n v="153199.34"/>
    <n v="118848.95"/>
    <n v="207985.66"/>
    <n v="149932.63"/>
    <n v="262382.09999999998"/>
    <n v="197072.49"/>
    <n v="344876.85"/>
    <n v="243820.29"/>
    <n v="426685.51"/>
    <n v="274425.43"/>
    <n v="480244.5"/>
    <n v="304582.51"/>
    <n v="533019.39"/>
  </r>
  <r>
    <n v="3"/>
    <s v="Region III -"/>
    <x v="18"/>
    <s v="PA"/>
    <x v="103"/>
    <n v="4"/>
    <x v="3"/>
    <n v="100001.15"/>
    <n v="160001.84"/>
    <n v="140001.60999999999"/>
    <n v="224002.58"/>
    <n v="180002.07"/>
    <n v="288003.32"/>
    <n v="240002.76"/>
    <n v="384004.42"/>
    <n v="300003.45"/>
    <n v="480005.53"/>
    <n v="340003.91"/>
    <n v="544006.27"/>
    <n v="380004.37"/>
    <n v="608007.01"/>
  </r>
  <r>
    <n v="3"/>
    <s v="Region III -"/>
    <x v="18"/>
    <s v="PA"/>
    <x v="104"/>
    <n v="1"/>
    <x v="0"/>
    <n v="124131.82"/>
    <n v="217230.68"/>
    <n v="160865.21"/>
    <n v="281514.11"/>
    <n v="192598.79"/>
    <n v="337047.89"/>
    <n v="229899.45"/>
    <n v="402324.04"/>
    <n v="270434.65999999997"/>
    <n v="473260.66"/>
    <n v="296362.07"/>
    <n v="518633.62"/>
    <n v="320955.71000000002"/>
    <n v="561672.49"/>
  </r>
  <r>
    <n v="3"/>
    <s v="Region III -"/>
    <x v="18"/>
    <s v="PA"/>
    <x v="104"/>
    <n v="2"/>
    <x v="1"/>
    <n v="108155.64"/>
    <n v="189272.37"/>
    <n v="141807.26999999999"/>
    <n v="248162.72"/>
    <n v="172352.26"/>
    <n v="301616.46000000002"/>
    <n v="211417.14"/>
    <n v="369980"/>
    <n v="250799.54"/>
    <n v="438899.20000000001"/>
    <n v="276353.82"/>
    <n v="483619.18"/>
    <n v="300041.95"/>
    <n v="525073.41"/>
  </r>
  <r>
    <n v="3"/>
    <s v="Region III -"/>
    <x v="18"/>
    <s v="PA"/>
    <x v="104"/>
    <n v="3"/>
    <x v="2"/>
    <n v="93701.59"/>
    <n v="163977.79"/>
    <n v="127471.71"/>
    <n v="223075.48"/>
    <n v="161019.03"/>
    <n v="281783.31"/>
    <n v="211854.36"/>
    <n v="370745.12"/>
    <n v="262297.63"/>
    <n v="459020.85"/>
    <n v="295366.40999999997"/>
    <n v="516891.22"/>
    <n v="327987.13"/>
    <n v="573977.48"/>
  </r>
  <r>
    <n v="3"/>
    <s v="Region III -"/>
    <x v="18"/>
    <s v="PA"/>
    <x v="104"/>
    <n v="4"/>
    <x v="3"/>
    <n v="105298.29"/>
    <n v="168477.27"/>
    <n v="147417.60999999999"/>
    <n v="235868.18"/>
    <n v="189536.93"/>
    <n v="303259.09000000003"/>
    <n v="252715.9"/>
    <n v="404345.45"/>
    <n v="315894.88"/>
    <n v="505431.81"/>
    <n v="358014.2"/>
    <n v="572822.72"/>
    <n v="400133.51"/>
    <n v="640213.63"/>
  </r>
  <r>
    <n v="3"/>
    <s v="Region III -"/>
    <x v="18"/>
    <s v="PA"/>
    <x v="105"/>
    <n v="1"/>
    <x v="0"/>
    <n v="107335.69"/>
    <n v="187837.46"/>
    <n v="139103.95000000001"/>
    <n v="243431.92"/>
    <n v="166548.47"/>
    <n v="291459.83"/>
    <n v="198809.66"/>
    <n v="347916.9"/>
    <n v="233867.37"/>
    <n v="409267.89"/>
    <n v="256291.28"/>
    <n v="448509.73"/>
    <n v="277564.11"/>
    <n v="485737.2"/>
  </r>
  <r>
    <n v="3"/>
    <s v="Region III -"/>
    <x v="18"/>
    <s v="PA"/>
    <x v="105"/>
    <n v="2"/>
    <x v="1"/>
    <n v="93498.05"/>
    <n v="163621.59"/>
    <n v="122597.08"/>
    <n v="214544.88"/>
    <n v="149012.10999999999"/>
    <n v="260771.19"/>
    <n v="182801.35"/>
    <n v="319902.37"/>
    <n v="216860.57"/>
    <n v="379505.99"/>
    <n v="238961.29"/>
    <n v="418182.26"/>
    <n v="259449.83"/>
    <n v="454037.2"/>
  </r>
  <r>
    <n v="3"/>
    <s v="Region III -"/>
    <x v="18"/>
    <s v="PA"/>
    <x v="105"/>
    <n v="3"/>
    <x v="2"/>
    <n v="80985.08"/>
    <n v="141723.89000000001"/>
    <n v="110165.27"/>
    <n v="192789.23"/>
    <n v="139152.5"/>
    <n v="243516.88"/>
    <n v="183078.83"/>
    <n v="320387.95"/>
    <n v="226665.59"/>
    <n v="396664.78"/>
    <n v="255238.33"/>
    <n v="446667.07"/>
    <n v="283422.99"/>
    <n v="495990.23"/>
  </r>
  <r>
    <n v="3"/>
    <s v="Region III -"/>
    <x v="18"/>
    <s v="PA"/>
    <x v="105"/>
    <n v="4"/>
    <x v="3"/>
    <n v="91053.79"/>
    <n v="145686.06"/>
    <n v="127475.3"/>
    <n v="203960.49"/>
    <n v="163896.82"/>
    <n v="262234.92"/>
    <n v="218529.09"/>
    <n v="349646.55"/>
    <n v="273161.37"/>
    <n v="437058.19"/>
    <n v="309582.88"/>
    <n v="495332.62"/>
    <n v="346004.4"/>
    <n v="553607.04"/>
  </r>
  <r>
    <n v="3"/>
    <s v="Region III -"/>
    <x v="18"/>
    <s v="PA"/>
    <x v="106"/>
    <n v="1"/>
    <x v="0"/>
    <n v="106670.95"/>
    <n v="186674.17"/>
    <n v="138346.81"/>
    <n v="242106.92"/>
    <n v="165716.60999999999"/>
    <n v="290004.06"/>
    <n v="197930.48"/>
    <n v="346378.33"/>
    <n v="232916.36"/>
    <n v="407603.63"/>
    <n v="255295.49"/>
    <n v="446767.11"/>
    <n v="276575.09999999998"/>
    <n v="484006.42"/>
  </r>
  <r>
    <n v="3"/>
    <s v="Region III -"/>
    <x v="18"/>
    <s v="PA"/>
    <x v="106"/>
    <n v="2"/>
    <x v="1"/>
    <n v="92455.84"/>
    <n v="161797.73000000001"/>
    <n v="121389.75"/>
    <n v="212432.06"/>
    <n v="147701.98000000001"/>
    <n v="258478.46"/>
    <n v="181485.59"/>
    <n v="317599.78000000003"/>
    <n v="215445.74"/>
    <n v="377030.05"/>
    <n v="237492.87"/>
    <n v="415612.53"/>
    <n v="257966.79"/>
    <n v="451441.88"/>
  </r>
  <r>
    <n v="3"/>
    <s v="Region III -"/>
    <x v="18"/>
    <s v="PA"/>
    <x v="106"/>
    <n v="3"/>
    <x v="2"/>
    <n v="79726.929999999993"/>
    <n v="139522.13"/>
    <n v="108316.22"/>
    <n v="189553.38"/>
    <n v="136707.26999999999"/>
    <n v="239237.73"/>
    <n v="179751.49"/>
    <n v="314565.11"/>
    <n v="222446.88"/>
    <n v="389282.04"/>
    <n v="250412.14"/>
    <n v="438221.25"/>
    <n v="277978.74"/>
    <n v="486462.8"/>
  </r>
  <r>
    <n v="3"/>
    <s v="Region III -"/>
    <x v="18"/>
    <s v="PA"/>
    <x v="106"/>
    <n v="4"/>
    <x v="3"/>
    <n v="90555.43"/>
    <n v="144888.68"/>
    <n v="126777.60000000001"/>
    <n v="202844.16"/>
    <n v="162999.76999999999"/>
    <n v="260799.63"/>
    <n v="217333.02"/>
    <n v="347732.84"/>
    <n v="271666.28000000003"/>
    <n v="434666.05"/>
    <n v="307888.45"/>
    <n v="492621.52"/>
    <n v="344110.62"/>
    <n v="550577"/>
  </r>
  <r>
    <n v="3"/>
    <s v="Region III -"/>
    <x v="18"/>
    <s v="PA"/>
    <x v="107"/>
    <n v="1"/>
    <x v="0"/>
    <n v="101308.58"/>
    <n v="177290.01"/>
    <n v="131241.31"/>
    <n v="229672.29"/>
    <n v="157097.59"/>
    <n v="274920.78000000003"/>
    <n v="187471.72"/>
    <n v="328075.51"/>
    <n v="220488.91"/>
    <n v="385855.59"/>
    <n v="241607.07"/>
    <n v="422812.37"/>
    <n v="261616.78"/>
    <n v="457829.37"/>
  </r>
  <r>
    <n v="3"/>
    <s v="Region III -"/>
    <x v="18"/>
    <s v="PA"/>
    <x v="107"/>
    <n v="2"/>
    <x v="1"/>
    <n v="88477.35"/>
    <n v="154835.35999999999"/>
    <n v="115934.93"/>
    <n v="202886.13"/>
    <n v="140836.6"/>
    <n v="246464.04"/>
    <n v="172627.66"/>
    <n v="302098.40000000002"/>
    <n v="204718.97"/>
    <n v="358258.19"/>
    <n v="225537.45"/>
    <n v="394690.53"/>
    <n v="244819.91"/>
    <n v="428434.83"/>
  </r>
  <r>
    <n v="3"/>
    <s v="Region III -"/>
    <x v="18"/>
    <s v="PA"/>
    <x v="107"/>
    <n v="3"/>
    <x v="2"/>
    <n v="76812.350000000006"/>
    <n v="134421.6"/>
    <n v="104557.18"/>
    <n v="182975.06"/>
    <n v="132123.07999999999"/>
    <n v="231215.39"/>
    <n v="173885.02"/>
    <n v="304298.78000000003"/>
    <n v="215332.08"/>
    <n v="376831.14"/>
    <n v="242513.64"/>
    <n v="424398.86"/>
    <n v="269335.34000000003"/>
    <n v="471336.84"/>
  </r>
  <r>
    <n v="3"/>
    <s v="Region III -"/>
    <x v="18"/>
    <s v="PA"/>
    <x v="107"/>
    <n v="4"/>
    <x v="3"/>
    <n v="85908.47"/>
    <n v="137453.56"/>
    <n v="120271.86"/>
    <n v="192434.98"/>
    <n v="154635.25"/>
    <n v="247416.41"/>
    <n v="206180.34"/>
    <n v="329888.55"/>
    <n v="257725.42"/>
    <n v="412360.68"/>
    <n v="292088.81"/>
    <n v="467342.11"/>
    <n v="326452.2"/>
    <n v="522323.53"/>
  </r>
  <r>
    <n v="3"/>
    <s v="Region III -"/>
    <x v="18"/>
    <s v="PA"/>
    <x v="108"/>
    <n v="1"/>
    <x v="0"/>
    <n v="101663.12"/>
    <n v="177910.47"/>
    <n v="131803.87"/>
    <n v="230656.76"/>
    <n v="157844.89000000001"/>
    <n v="276228.56"/>
    <n v="188476.22"/>
    <n v="329833.39"/>
    <n v="221752.74"/>
    <n v="388067.3"/>
    <n v="243037.92"/>
    <n v="425316.37"/>
    <n v="263254.75"/>
    <n v="460695.8"/>
  </r>
  <r>
    <n v="3"/>
    <s v="Region III -"/>
    <x v="18"/>
    <s v="PA"/>
    <x v="108"/>
    <n v="2"/>
    <x v="1"/>
    <n v="88328.63"/>
    <n v="154575.10999999999"/>
    <n v="115897.24"/>
    <n v="202820.17"/>
    <n v="140946.21"/>
    <n v="246655.87"/>
    <n v="173050.04"/>
    <n v="302837.57"/>
    <n v="205364.37"/>
    <n v="359387.65"/>
    <n v="226338.12"/>
    <n v="396091.72"/>
    <n v="245799.17"/>
    <n v="430148.54"/>
  </r>
  <r>
    <n v="3"/>
    <s v="Region III -"/>
    <x v="18"/>
    <s v="PA"/>
    <x v="108"/>
    <n v="3"/>
    <x v="2"/>
    <n v="76332.41"/>
    <n v="133581.73000000001"/>
    <n v="103768.41"/>
    <n v="181594.71"/>
    <n v="131018.45"/>
    <n v="229282.29"/>
    <n v="172322.81"/>
    <n v="301564.90999999997"/>
    <n v="213299.94"/>
    <n v="373274.89"/>
    <n v="240150.57"/>
    <n v="420263.49"/>
    <n v="266627.23"/>
    <n v="466597.65"/>
  </r>
  <r>
    <n v="3"/>
    <s v="Region III -"/>
    <x v="18"/>
    <s v="PA"/>
    <x v="108"/>
    <n v="4"/>
    <x v="3"/>
    <n v="86273.99"/>
    <n v="138038.38"/>
    <n v="120783.58"/>
    <n v="193253.73"/>
    <n v="155293.17000000001"/>
    <n v="248469.08"/>
    <n v="207057.57"/>
    <n v="331292.11"/>
    <n v="258821.96"/>
    <n v="414115.14"/>
    <n v="293331.55"/>
    <n v="469330.49"/>
    <n v="327841.15000000002"/>
    <n v="524545.84"/>
  </r>
  <r>
    <n v="3"/>
    <s v="Region III -"/>
    <x v="18"/>
    <s v="PA"/>
    <x v="109"/>
    <n v="1"/>
    <x v="0"/>
    <n v="101131.32"/>
    <n v="176979.81"/>
    <n v="131130.10999999999"/>
    <n v="229477.7"/>
    <n v="157049.26"/>
    <n v="274836.21000000002"/>
    <n v="187543.33"/>
    <n v="328200.83"/>
    <n v="220667.66"/>
    <n v="386168.41"/>
    <n v="241855.68"/>
    <n v="423247.43"/>
    <n v="261987.61"/>
    <n v="458478.31"/>
  </r>
  <r>
    <n v="3"/>
    <s v="Region III -"/>
    <x v="18"/>
    <s v="PA"/>
    <x v="109"/>
    <n v="2"/>
    <x v="1"/>
    <n v="87796.82"/>
    <n v="153644.44"/>
    <n v="115223.49"/>
    <n v="201641.11"/>
    <n v="140150.59"/>
    <n v="245263.52"/>
    <n v="172117.15"/>
    <n v="301205.01"/>
    <n v="204279.3"/>
    <n v="357488.77"/>
    <n v="225155.88"/>
    <n v="394022.78"/>
    <n v="244532.03"/>
    <n v="427931.05"/>
  </r>
  <r>
    <n v="3"/>
    <s v="Region III -"/>
    <x v="18"/>
    <s v="PA"/>
    <x v="109"/>
    <n v="3"/>
    <x v="2"/>
    <n v="75819.16"/>
    <n v="132683.51999999999"/>
    <n v="103049.84"/>
    <n v="180337.23"/>
    <n v="130094.59"/>
    <n v="227665.53"/>
    <n v="171090.99"/>
    <n v="299409.21999999997"/>
    <n v="211760.16"/>
    <n v="370580.28"/>
    <n v="238405.49"/>
    <n v="417209.59999999998"/>
    <n v="264676.84000000003"/>
    <n v="463184.47"/>
  </r>
  <r>
    <n v="3"/>
    <s v="Region III -"/>
    <x v="18"/>
    <s v="PA"/>
    <x v="109"/>
    <n v="4"/>
    <x v="3"/>
    <n v="85832.56"/>
    <n v="137332.09"/>
    <n v="120165.58"/>
    <n v="192264.93"/>
    <n v="154498.6"/>
    <n v="247197.77"/>
    <n v="205998.14"/>
    <n v="329597.03000000003"/>
    <n v="257497.67"/>
    <n v="411996.28"/>
    <n v="291830.7"/>
    <n v="466929.12"/>
    <n v="326163.71999999997"/>
    <n v="521861.96"/>
  </r>
  <r>
    <n v="3"/>
    <s v="Region III -"/>
    <x v="18"/>
    <s v="PA"/>
    <x v="110"/>
    <n v="1"/>
    <x v="0"/>
    <n v="101042.7"/>
    <n v="176824.73"/>
    <n v="131074.53"/>
    <n v="229380.42"/>
    <n v="157025.10999999999"/>
    <n v="274793.95"/>
    <n v="187579.15"/>
    <n v="328263.51"/>
    <n v="220757.06"/>
    <n v="386324.86"/>
    <n v="241980"/>
    <n v="423465"/>
    <n v="262173.03999999998"/>
    <n v="458802.82"/>
  </r>
  <r>
    <n v="3"/>
    <s v="Region III -"/>
    <x v="18"/>
    <s v="PA"/>
    <x v="110"/>
    <n v="2"/>
    <x v="1"/>
    <n v="87456.56"/>
    <n v="153048.98000000001"/>
    <n v="114867.78"/>
    <n v="201018.61"/>
    <n v="139807.59"/>
    <n v="244663.28"/>
    <n v="171861.91"/>
    <n v="300758.34000000003"/>
    <n v="204059.48"/>
    <n v="357104.08"/>
    <n v="224965.11"/>
    <n v="393688.94"/>
    <n v="244388.11"/>
    <n v="427679.19"/>
  </r>
  <r>
    <n v="3"/>
    <s v="Region III -"/>
    <x v="18"/>
    <s v="PA"/>
    <x v="110"/>
    <n v="3"/>
    <x v="2"/>
    <n v="75322.570000000007"/>
    <n v="131814.49"/>
    <n v="102296.18"/>
    <n v="179018.32"/>
    <n v="129080.35"/>
    <n v="225890.61"/>
    <n v="169693.98"/>
    <n v="296964.46000000002"/>
    <n v="209974.21"/>
    <n v="367454.88"/>
    <n v="236351.42"/>
    <n v="413614.99"/>
    <n v="262347.61"/>
    <n v="459108.32"/>
  </r>
  <r>
    <n v="3"/>
    <s v="Region III -"/>
    <x v="18"/>
    <s v="PA"/>
    <x v="110"/>
    <n v="4"/>
    <x v="3"/>
    <n v="85794.61"/>
    <n v="137271.37"/>
    <n v="120112.45"/>
    <n v="192179.92"/>
    <n v="154430.29"/>
    <n v="247088.47"/>
    <n v="205907.05"/>
    <n v="329451.28999999998"/>
    <n v="257383.82"/>
    <n v="411814.12"/>
    <n v="291701.65999999997"/>
    <n v="466722.66"/>
    <n v="326019.5"/>
    <n v="521631.21"/>
  </r>
  <r>
    <n v="3"/>
    <s v="Region III -"/>
    <x v="18"/>
    <s v="PA"/>
    <x v="111"/>
    <n v="1"/>
    <x v="0"/>
    <n v="101087.02"/>
    <n v="176902.28"/>
    <n v="131102.32999999999"/>
    <n v="229429.07"/>
    <n v="157037.19"/>
    <n v="274815.09000000003"/>
    <n v="187561.24"/>
    <n v="328232.18"/>
    <n v="220712.37"/>
    <n v="386246.65"/>
    <n v="241917.85"/>
    <n v="423356.23"/>
    <n v="262080.33"/>
    <n v="458640.58"/>
  </r>
  <r>
    <n v="3"/>
    <s v="Region III -"/>
    <x v="18"/>
    <s v="PA"/>
    <x v="111"/>
    <n v="2"/>
    <x v="1"/>
    <n v="87626.69"/>
    <n v="153346.71"/>
    <n v="115045.64"/>
    <n v="201329.86"/>
    <n v="139979.09"/>
    <n v="244963.41"/>
    <n v="171989.53"/>
    <n v="300981.68"/>
    <n v="204169.39"/>
    <n v="357296.44"/>
    <n v="225060.5"/>
    <n v="393855.87"/>
    <n v="244460.08"/>
    <n v="427805.13"/>
  </r>
  <r>
    <n v="3"/>
    <s v="Region III -"/>
    <x v="18"/>
    <s v="PA"/>
    <x v="111"/>
    <n v="3"/>
    <x v="2"/>
    <n v="75570.86"/>
    <n v="132249.01"/>
    <n v="102673.02"/>
    <n v="179677.78"/>
    <n v="129587.47"/>
    <n v="226778.07"/>
    <n v="170392.49"/>
    <n v="298186.84999999998"/>
    <n v="210867.19"/>
    <n v="369017.59"/>
    <n v="237378.46"/>
    <n v="415412.3"/>
    <n v="263512.23"/>
    <n v="461146.4"/>
  </r>
  <r>
    <n v="3"/>
    <s v="Region III -"/>
    <x v="18"/>
    <s v="PA"/>
    <x v="111"/>
    <n v="4"/>
    <x v="3"/>
    <n v="85813.58"/>
    <n v="137301.74"/>
    <n v="120139.02"/>
    <n v="192222.43"/>
    <n v="154464.45000000001"/>
    <n v="247143.13"/>
    <n v="205952.6"/>
    <n v="329524.17"/>
    <n v="257440.75"/>
    <n v="411905.21"/>
    <n v="291766.19"/>
    <n v="466825.91"/>
    <n v="326091.62"/>
    <n v="521746.6"/>
  </r>
  <r>
    <n v="3"/>
    <s v="Region III -"/>
    <x v="19"/>
    <s v="VA"/>
    <x v="112"/>
    <n v="1"/>
    <x v="0"/>
    <n v="108576.54"/>
    <n v="190008.95"/>
    <n v="140562.64000000001"/>
    <n v="245984.62"/>
    <n v="168188.05"/>
    <n v="294329.08"/>
    <n v="200603.82"/>
    <n v="351056.69"/>
    <n v="235858.75"/>
    <n v="412752.82"/>
    <n v="258407.15"/>
    <n v="452212.52"/>
    <n v="279727.55"/>
    <n v="489523.22"/>
  </r>
  <r>
    <n v="3"/>
    <s v="Region III -"/>
    <x v="19"/>
    <s v="VA"/>
    <x v="112"/>
    <n v="2"/>
    <x v="1"/>
    <n v="95242.2"/>
    <n v="166673.85999999999"/>
    <n v="124656.02"/>
    <n v="218148.03"/>
    <n v="151289.37"/>
    <n v="264756.39"/>
    <n v="185177.64"/>
    <n v="324060.87"/>
    <n v="219470.39"/>
    <n v="384073.18"/>
    <n v="241707.35"/>
    <n v="422987.87"/>
    <n v="262271.96999999997"/>
    <n v="458975.95"/>
  </r>
  <r>
    <n v="3"/>
    <s v="Region III -"/>
    <x v="19"/>
    <s v="VA"/>
    <x v="112"/>
    <n v="3"/>
    <x v="2"/>
    <n v="83004.789999999994"/>
    <n v="145258.38"/>
    <n v="113109.73"/>
    <n v="197942.03"/>
    <n v="143028.73000000001"/>
    <n v="250300.27"/>
    <n v="188336.51"/>
    <n v="329588.88"/>
    <n v="233317.06"/>
    <n v="408304.86"/>
    <n v="262836.64"/>
    <n v="459964.12"/>
    <n v="291982.25"/>
    <n v="510968.94"/>
  </r>
  <r>
    <n v="3"/>
    <s v="Region III -"/>
    <x v="19"/>
    <s v="VA"/>
    <x v="112"/>
    <n v="4"/>
    <x v="3"/>
    <n v="92012.56"/>
    <n v="147220.1"/>
    <n v="128817.58"/>
    <n v="206108.14"/>
    <n v="165622.60999999999"/>
    <n v="264996.17"/>
    <n v="220830.14"/>
    <n v="353328.23"/>
    <n v="276037.68"/>
    <n v="441660.29"/>
    <n v="312842.7"/>
    <n v="500548.33"/>
    <n v="349647.72"/>
    <n v="559436.37"/>
  </r>
  <r>
    <n v="3"/>
    <s v="Region III -"/>
    <x v="19"/>
    <s v="VA"/>
    <x v="113"/>
    <n v="1"/>
    <x v="0"/>
    <n v="105873.23"/>
    <n v="185278.14"/>
    <n v="137166.09"/>
    <n v="240040.66"/>
    <n v="164197.82999999999"/>
    <n v="287346.21000000002"/>
    <n v="195957.27"/>
    <n v="342925.22"/>
    <n v="230478.06"/>
    <n v="403336.61"/>
    <n v="252558.07"/>
    <n v="441976.63"/>
    <n v="273484.58"/>
    <n v="478598.01"/>
  </r>
  <r>
    <n v="3"/>
    <s v="Region III -"/>
    <x v="19"/>
    <s v="VA"/>
    <x v="113"/>
    <n v="2"/>
    <x v="1"/>
    <n v="92413.01"/>
    <n v="161722.76999999999"/>
    <n v="121109.4"/>
    <n v="211941.45"/>
    <n v="147139.73000000001"/>
    <n v="257494.53"/>
    <n v="180385.56"/>
    <n v="315674.73"/>
    <n v="213935.09"/>
    <n v="374386.4"/>
    <n v="235700.73"/>
    <n v="412476.27"/>
    <n v="255864.32000000001"/>
    <n v="447762.56"/>
  </r>
  <r>
    <n v="3"/>
    <s v="Region III -"/>
    <x v="19"/>
    <s v="VA"/>
    <x v="113"/>
    <n v="3"/>
    <x v="2"/>
    <n v="80190.2"/>
    <n v="140332.84"/>
    <n v="109140.08"/>
    <n v="190995.14"/>
    <n v="137902.26999999999"/>
    <n v="241328.97"/>
    <n v="181478.88"/>
    <n v="317588.05"/>
    <n v="224725.19"/>
    <n v="393269.08"/>
    <n v="253084.19"/>
    <n v="442897.34"/>
    <n v="281065.7"/>
    <n v="491864.97"/>
  </r>
  <r>
    <n v="3"/>
    <s v="Region III -"/>
    <x v="19"/>
    <s v="VA"/>
    <x v="113"/>
    <n v="4"/>
    <x v="3"/>
    <n v="89786.44"/>
    <n v="143658.31"/>
    <n v="125701.02"/>
    <n v="201121.63"/>
    <n v="161615.59"/>
    <n v="258584.95"/>
    <n v="215487.46"/>
    <n v="344779.93"/>
    <n v="269359.32"/>
    <n v="430974.92"/>
    <n v="305273.90000000002"/>
    <n v="488438.24"/>
    <n v="341188.47"/>
    <n v="545901.56000000006"/>
  </r>
  <r>
    <n v="3"/>
    <s v="Region III -"/>
    <x v="19"/>
    <s v="VA"/>
    <x v="114"/>
    <n v="1"/>
    <x v="0"/>
    <n v="97364.35"/>
    <n v="170387.61"/>
    <n v="126045.87"/>
    <n v="220580.27"/>
    <n v="150817.13"/>
    <n v="263929.98"/>
    <n v="179883.25"/>
    <n v="314795.69"/>
    <n v="211495.45"/>
    <n v="370117.03"/>
    <n v="231714"/>
    <n v="405499.5"/>
    <n v="250830.71"/>
    <n v="438953.75"/>
  </r>
  <r>
    <n v="3"/>
    <s v="Region III -"/>
    <x v="19"/>
    <s v="VA"/>
    <x v="114"/>
    <n v="2"/>
    <x v="1"/>
    <n v="85413.77"/>
    <n v="149474.09"/>
    <n v="111789.93"/>
    <n v="195632.38"/>
    <n v="135672.09"/>
    <n v="237426.16"/>
    <n v="166057.9"/>
    <n v="290601.33"/>
    <n v="196807.76"/>
    <n v="344413.57"/>
    <n v="216747.2"/>
    <n v="379307.6"/>
    <n v="235186.56"/>
    <n v="411576.48"/>
  </r>
  <r>
    <n v="3"/>
    <s v="Region III -"/>
    <x v="19"/>
    <s v="VA"/>
    <x v="114"/>
    <n v="3"/>
    <x v="2"/>
    <n v="74444.350000000006"/>
    <n v="130277.6"/>
    <n v="101446.49"/>
    <n v="177531.36"/>
    <n v="128281.99"/>
    <n v="224493.49"/>
    <n v="168919.98"/>
    <n v="295609.96000000002"/>
    <n v="209264.69"/>
    <n v="366213.21"/>
    <n v="235742.22"/>
    <n v="412548.89"/>
    <n v="261884.59"/>
    <n v="458298.04"/>
  </r>
  <r>
    <n v="3"/>
    <s v="Region III -"/>
    <x v="19"/>
    <s v="VA"/>
    <x v="114"/>
    <n v="4"/>
    <x v="3"/>
    <n v="82509.89"/>
    <n v="132015.82999999999"/>
    <n v="115513.85"/>
    <n v="184822.16"/>
    <n v="148517.81"/>
    <n v="237628.5"/>
    <n v="198023.74"/>
    <n v="316837.99"/>
    <n v="247529.68"/>
    <n v="396047.49"/>
    <n v="280533.64"/>
    <n v="448853.83"/>
    <n v="313537.59000000003"/>
    <n v="501660.15999999997"/>
  </r>
  <r>
    <n v="3"/>
    <s v="Region III -"/>
    <x v="19"/>
    <s v="VA"/>
    <x v="115"/>
    <n v="1"/>
    <x v="0"/>
    <n v="104853.93"/>
    <n v="183494.38"/>
    <n v="135846.38"/>
    <n v="237731.16"/>
    <n v="162618.65"/>
    <n v="284582.64"/>
    <n v="194073.57"/>
    <n v="339628.75"/>
    <n v="228263.21"/>
    <n v="399460.61"/>
    <n v="250131.41"/>
    <n v="437729.97"/>
    <n v="270857.58"/>
    <n v="474000.76"/>
  </r>
  <r>
    <n v="3"/>
    <s v="Region III -"/>
    <x v="19"/>
    <s v="VA"/>
    <x v="115"/>
    <n v="2"/>
    <x v="1"/>
    <n v="91519.51"/>
    <n v="160159.14000000001"/>
    <n v="119939.75"/>
    <n v="209894.57"/>
    <n v="145719.97"/>
    <n v="255009.95"/>
    <n v="178647.39"/>
    <n v="312632.94"/>
    <n v="211874.84"/>
    <n v="370780.97"/>
    <n v="233431.61"/>
    <n v="408505.32"/>
    <n v="253402"/>
    <n v="443453.5"/>
  </r>
  <r>
    <n v="3"/>
    <s v="Region III -"/>
    <x v="19"/>
    <s v="VA"/>
    <x v="115"/>
    <n v="3"/>
    <x v="2"/>
    <n v="79411.97"/>
    <n v="138970.95000000001"/>
    <n v="108079.79"/>
    <n v="189139.62"/>
    <n v="136561.65"/>
    <n v="238982.89"/>
    <n v="179713.74"/>
    <n v="314499.05"/>
    <n v="222538.61"/>
    <n v="389442.56"/>
    <n v="250621.06"/>
    <n v="438586.85"/>
    <n v="278329.53999999998"/>
    <n v="487076.69"/>
  </r>
  <r>
    <n v="3"/>
    <s v="Region III -"/>
    <x v="19"/>
    <s v="VA"/>
    <x v="115"/>
    <n v="4"/>
    <x v="3"/>
    <n v="88922.559999999998"/>
    <n v="142276.09"/>
    <n v="124491.58"/>
    <n v="199186.53"/>
    <n v="160060.6"/>
    <n v="256096.97"/>
    <n v="213414.14"/>
    <n v="341462.62"/>
    <n v="266767.67"/>
    <n v="426828.28"/>
    <n v="302336.69"/>
    <n v="483738.72"/>
    <n v="337905.72"/>
    <n v="540649.16"/>
  </r>
  <r>
    <n v="3"/>
    <s v="Region III -"/>
    <x v="19"/>
    <s v="VA"/>
    <x v="116"/>
    <n v="1"/>
    <x v="0"/>
    <n v="96921.18"/>
    <n v="169612.06"/>
    <n v="125427.71"/>
    <n v="219498.5"/>
    <n v="150045.67000000001"/>
    <n v="262579.92"/>
    <n v="178914.56"/>
    <n v="313100.46999999997"/>
    <n v="210320.99"/>
    <n v="368061.74"/>
    <n v="230407.45"/>
    <n v="403213.04"/>
    <n v="249378.17"/>
    <n v="436411.8"/>
  </r>
  <r>
    <n v="3"/>
    <s v="Region III -"/>
    <x v="19"/>
    <s v="VA"/>
    <x v="116"/>
    <n v="2"/>
    <x v="1"/>
    <n v="85222.22"/>
    <n v="149138.88"/>
    <n v="111471.9"/>
    <n v="195075.83"/>
    <n v="135219.47"/>
    <n v="236634.07"/>
    <n v="165380.26999999999"/>
    <n v="289415.46999999997"/>
    <n v="195942.52"/>
    <n v="342899.41"/>
    <n v="215755.74"/>
    <n v="377572.54"/>
    <n v="234063.37"/>
    <n v="409610.89"/>
  </r>
  <r>
    <n v="3"/>
    <s v="Region III -"/>
    <x v="19"/>
    <s v="VA"/>
    <x v="116"/>
    <n v="3"/>
    <x v="2"/>
    <n v="74427.679999999993"/>
    <n v="130248.44"/>
    <n v="101481.60000000001"/>
    <n v="177592.8"/>
    <n v="128372.37"/>
    <n v="224651.65"/>
    <n v="169085.17"/>
    <n v="295899.05"/>
    <n v="209510.88"/>
    <n v="366644.04"/>
    <n v="236051.22"/>
    <n v="413089.64"/>
    <n v="262263.46000000002"/>
    <n v="458961.06"/>
  </r>
  <r>
    <n v="3"/>
    <s v="Region III -"/>
    <x v="19"/>
    <s v="VA"/>
    <x v="116"/>
    <n v="4"/>
    <x v="3"/>
    <n v="82106.42"/>
    <n v="131370.28"/>
    <n v="114948.99"/>
    <n v="183918.39"/>
    <n v="147791.56"/>
    <n v="236466.51"/>
    <n v="197055.42"/>
    <n v="315288.67"/>
    <n v="246319.27"/>
    <n v="394110.84"/>
    <n v="279161.84000000003"/>
    <n v="446658.96"/>
    <n v="312004.40999999997"/>
    <n v="499207.07"/>
  </r>
  <r>
    <n v="3"/>
    <s v="Region III -"/>
    <x v="19"/>
    <s v="VA"/>
    <x v="117"/>
    <n v="1"/>
    <x v="0"/>
    <n v="97896.15"/>
    <n v="171318.27"/>
    <n v="126719.62"/>
    <n v="221759.34"/>
    <n v="151612.76"/>
    <n v="265322.34000000003"/>
    <n v="180816.15"/>
    <n v="316428.26"/>
    <n v="212580.53"/>
    <n v="372015.93"/>
    <n v="232896.25"/>
    <n v="407568.44"/>
    <n v="252097.86"/>
    <n v="441171.25"/>
  </r>
  <r>
    <n v="3"/>
    <s v="Region III -"/>
    <x v="19"/>
    <s v="VA"/>
    <x v="117"/>
    <n v="2"/>
    <x v="1"/>
    <n v="85945.58"/>
    <n v="150404.76999999999"/>
    <n v="112463.69"/>
    <n v="196811.45"/>
    <n v="136467.72"/>
    <n v="238818.51"/>
    <n v="166990.79999999999"/>
    <n v="292233.89"/>
    <n v="197892.84"/>
    <n v="346312.47"/>
    <n v="217929.45"/>
    <n v="381376.54"/>
    <n v="236453.71"/>
    <n v="413793.99"/>
  </r>
  <r>
    <n v="3"/>
    <s v="Region III -"/>
    <x v="19"/>
    <s v="VA"/>
    <x v="117"/>
    <n v="3"/>
    <x v="2"/>
    <n v="74957.61"/>
    <n v="131175.81"/>
    <n v="102165.06"/>
    <n v="178788.85"/>
    <n v="129205.86"/>
    <n v="226110.26"/>
    <n v="170151.8"/>
    <n v="297765.65999999997"/>
    <n v="210804.48000000001"/>
    <n v="368907.84"/>
    <n v="237487.31"/>
    <n v="415602.8"/>
    <n v="263834.99"/>
    <n v="461711.23"/>
  </r>
  <r>
    <n v="3"/>
    <s v="Region III -"/>
    <x v="19"/>
    <s v="VA"/>
    <x v="117"/>
    <n v="4"/>
    <x v="3"/>
    <n v="82951.320000000007"/>
    <n v="132722.12"/>
    <n v="116131.85"/>
    <n v="185810.97"/>
    <n v="149312.38"/>
    <n v="238899.82"/>
    <n v="199083.18"/>
    <n v="318533.09000000003"/>
    <n v="248853.97"/>
    <n v="398166.36"/>
    <n v="282034.5"/>
    <n v="451255.21"/>
    <n v="315215.03000000003"/>
    <n v="504344.06"/>
  </r>
  <r>
    <n v="3"/>
    <s v="Region III -"/>
    <x v="19"/>
    <s v="VA"/>
    <x v="118"/>
    <n v="1"/>
    <x v="0"/>
    <n v="96433.69"/>
    <n v="168758.96"/>
    <n v="124781.75999999999"/>
    <n v="218368.08"/>
    <n v="149262.12"/>
    <n v="261208.72"/>
    <n v="177963.76"/>
    <n v="311436.58"/>
    <n v="209191.23"/>
    <n v="366084.65"/>
    <n v="229163.05"/>
    <n v="401035.34"/>
    <n v="248018.32"/>
    <n v="434032.07"/>
  </r>
  <r>
    <n v="3"/>
    <s v="Region III -"/>
    <x v="19"/>
    <s v="VA"/>
    <x v="118"/>
    <n v="2"/>
    <x v="1"/>
    <n v="84860.54"/>
    <n v="148505.94"/>
    <n v="110976.01"/>
    <n v="194208.02"/>
    <n v="134595.35"/>
    <n v="235541.86"/>
    <n v="164575"/>
    <n v="288006.25"/>
    <n v="194967.36"/>
    <n v="341192.88"/>
    <n v="214668.88"/>
    <n v="375670.55"/>
    <n v="232868.2"/>
    <n v="407519.34"/>
  </r>
  <r>
    <n v="3"/>
    <s v="Region III -"/>
    <x v="19"/>
    <s v="VA"/>
    <x v="118"/>
    <n v="3"/>
    <x v="2"/>
    <n v="74162.720000000001"/>
    <n v="129784.76"/>
    <n v="101139.87"/>
    <n v="176994.77"/>
    <n v="127955.63"/>
    <n v="223922.35"/>
    <n v="168551.86"/>
    <n v="294965.75"/>
    <n v="208864.08"/>
    <n v="365512.14"/>
    <n v="235333.18"/>
    <n v="411833.06"/>
    <n v="261477.7"/>
    <n v="457585.97"/>
  </r>
  <r>
    <n v="3"/>
    <s v="Region III -"/>
    <x v="19"/>
    <s v="VA"/>
    <x v="118"/>
    <n v="4"/>
    <x v="3"/>
    <n v="81683.97"/>
    <n v="130694.36"/>
    <n v="114357.56"/>
    <n v="182972.11"/>
    <n v="147031.15"/>
    <n v="235249.85"/>
    <n v="196041.54"/>
    <n v="313666.46999999997"/>
    <n v="245051.92"/>
    <n v="392083.09"/>
    <n v="277725.51"/>
    <n v="444360.83"/>
    <n v="310399.09999999998"/>
    <n v="496638.57"/>
  </r>
  <r>
    <n v="3"/>
    <s v="Region III -"/>
    <x v="19"/>
    <s v="VA"/>
    <x v="119"/>
    <n v="1"/>
    <x v="0"/>
    <n v="98915.44"/>
    <n v="173102.03"/>
    <n v="128039.33"/>
    <n v="224068.82"/>
    <n v="153191.94"/>
    <n v="268085.89"/>
    <n v="182699.83"/>
    <n v="319724.71000000002"/>
    <n v="214795.37"/>
    <n v="375891.9"/>
    <n v="235322.9"/>
    <n v="411815.08"/>
    <n v="254724.84"/>
    <n v="445768.47"/>
  </r>
  <r>
    <n v="3"/>
    <s v="Region III -"/>
    <x v="19"/>
    <s v="VA"/>
    <x v="119"/>
    <n v="2"/>
    <x v="1"/>
    <n v="86839.07"/>
    <n v="151968.38"/>
    <n v="113633.33"/>
    <n v="198858.32"/>
    <n v="137887.47"/>
    <n v="241303.07"/>
    <n v="168728.95"/>
    <n v="295275.67"/>
    <n v="199953.08"/>
    <n v="349917.88"/>
    <n v="220198.55"/>
    <n v="385347.47"/>
    <n v="238916.01"/>
    <n v="418103.03"/>
  </r>
  <r>
    <n v="3"/>
    <s v="Region III -"/>
    <x v="19"/>
    <s v="VA"/>
    <x v="119"/>
    <n v="3"/>
    <x v="2"/>
    <n v="75735.83"/>
    <n v="132537.70000000001"/>
    <n v="103225.35"/>
    <n v="180644.37"/>
    <n v="130546.47"/>
    <n v="228456.33"/>
    <n v="171916.94"/>
    <n v="300854.65000000002"/>
    <n v="212991.06"/>
    <n v="372734.35"/>
    <n v="239950.44"/>
    <n v="419913.27"/>
    <n v="266571.14"/>
    <n v="466499.49"/>
  </r>
  <r>
    <n v="3"/>
    <s v="Region III -"/>
    <x v="19"/>
    <s v="VA"/>
    <x v="119"/>
    <n v="4"/>
    <x v="3"/>
    <n v="83815.199999999997"/>
    <n v="134104.32000000001"/>
    <n v="117341.28"/>
    <n v="187746.05"/>
    <n v="150867.35999999999"/>
    <n v="241387.78"/>
    <n v="201156.48000000001"/>
    <n v="321850.38"/>
    <n v="251445.6"/>
    <n v="402312.97"/>
    <n v="284971.69"/>
    <n v="455954.7"/>
    <n v="318497.77"/>
    <n v="509596.43"/>
  </r>
  <r>
    <n v="3"/>
    <s v="Region III -"/>
    <x v="19"/>
    <s v="VA"/>
    <x v="25"/>
    <n v="1"/>
    <x v="0"/>
    <n v="94838.28"/>
    <n v="165967"/>
    <n v="122760.5"/>
    <n v="214830.88"/>
    <n v="146875.24"/>
    <n v="257031.67"/>
    <n v="175165.08"/>
    <n v="306538.90000000002"/>
    <n v="205935.99"/>
    <n v="360387.98"/>
    <n v="225616.3"/>
    <n v="394828.53"/>
    <n v="244216.9"/>
    <n v="427379.58"/>
  </r>
  <r>
    <n v="3"/>
    <s v="Region III -"/>
    <x v="19"/>
    <s v="VA"/>
    <x v="25"/>
    <n v="2"/>
    <x v="1"/>
    <n v="83265.100000000006"/>
    <n v="145713.92000000001"/>
    <n v="108954.75"/>
    <n v="190670.82"/>
    <n v="132208.46"/>
    <n v="231364.81"/>
    <n v="161776.32000000001"/>
    <n v="283108.56"/>
    <n v="191712.12"/>
    <n v="335496.21999999997"/>
    <n v="211122.14"/>
    <n v="369463.74"/>
    <n v="229066.78"/>
    <n v="400866.86"/>
  </r>
  <r>
    <n v="3"/>
    <s v="Region III -"/>
    <x v="19"/>
    <s v="VA"/>
    <x v="25"/>
    <n v="3"/>
    <x v="2"/>
    <n v="72622.94"/>
    <n v="127090.15"/>
    <n v="98984.18"/>
    <n v="173222.31"/>
    <n v="125184.03"/>
    <n v="219072.05"/>
    <n v="164856.39000000001"/>
    <n v="288498.68"/>
    <n v="204244.74"/>
    <n v="357428.3"/>
    <n v="230097.93"/>
    <n v="402671.37"/>
    <n v="255626.54"/>
    <n v="447346.44"/>
  </r>
  <r>
    <n v="3"/>
    <s v="Region III -"/>
    <x v="19"/>
    <s v="VA"/>
    <x v="25"/>
    <n v="4"/>
    <x v="3"/>
    <n v="80359.69"/>
    <n v="128575.5"/>
    <n v="112503.56"/>
    <n v="180005.7"/>
    <n v="144647.44"/>
    <n v="231435.9"/>
    <n v="192863.25"/>
    <n v="308581.21000000002"/>
    <n v="241079.06"/>
    <n v="385726.51"/>
    <n v="273222.94"/>
    <n v="437156.71"/>
    <n v="305366.81"/>
    <n v="488586.91"/>
  </r>
  <r>
    <n v="3"/>
    <s v="Region III -"/>
    <x v="19"/>
    <s v="VA"/>
    <x v="120"/>
    <n v="1"/>
    <x v="0"/>
    <n v="101397.2"/>
    <n v="177445.1"/>
    <n v="131296.9"/>
    <n v="229769.58"/>
    <n v="157121.75"/>
    <n v="274963.06"/>
    <n v="187435.91"/>
    <n v="328012.84000000003"/>
    <n v="220399.53"/>
    <n v="385699.17"/>
    <n v="241482.76"/>
    <n v="422594.83"/>
    <n v="261431.37"/>
    <n v="457504.89"/>
  </r>
  <r>
    <n v="3"/>
    <s v="Region III -"/>
    <x v="19"/>
    <s v="VA"/>
    <x v="120"/>
    <n v="2"/>
    <x v="1"/>
    <n v="88817.61"/>
    <n v="155430.82"/>
    <n v="116290.65"/>
    <n v="203508.64"/>
    <n v="141179.6"/>
    <n v="247064.3"/>
    <n v="172882.91"/>
    <n v="302545.09000000003"/>
    <n v="204938.8"/>
    <n v="358642.9"/>
    <n v="225728.23"/>
    <n v="395024.4"/>
    <n v="244963.84"/>
    <n v="428686.72"/>
  </r>
  <r>
    <n v="3"/>
    <s v="Region III -"/>
    <x v="19"/>
    <s v="VA"/>
    <x v="120"/>
    <n v="3"/>
    <x v="2"/>
    <n v="77308.94"/>
    <n v="135290.64000000001"/>
    <n v="105310.84"/>
    <n v="184293.97"/>
    <n v="133137.32"/>
    <n v="232990.31"/>
    <n v="175282.03"/>
    <n v="306743.55"/>
    <n v="217118.03"/>
    <n v="379956.56"/>
    <n v="244567.71"/>
    <n v="427993.48"/>
    <n v="271664.58"/>
    <n v="475413.01"/>
  </r>
  <r>
    <n v="3"/>
    <s v="Region III -"/>
    <x v="19"/>
    <s v="VA"/>
    <x v="120"/>
    <n v="4"/>
    <x v="3"/>
    <n v="85946.43"/>
    <n v="137514.29"/>
    <n v="120325"/>
    <n v="192520.01"/>
    <n v="154703.57999999999"/>
    <n v="247525.72"/>
    <n v="206271.43"/>
    <n v="330034.3"/>
    <n v="257839.29"/>
    <n v="412542.87"/>
    <n v="292217.87"/>
    <n v="467548.59"/>
    <n v="326596.44"/>
    <n v="522554.31"/>
  </r>
  <r>
    <n v="3"/>
    <s v="Region III -"/>
    <x v="19"/>
    <s v="VA"/>
    <x v="121"/>
    <n v="1"/>
    <x v="0"/>
    <n v="99402.93"/>
    <n v="173955.14"/>
    <n v="128685.29"/>
    <n v="225199.25"/>
    <n v="153975.49"/>
    <n v="269457.09999999998"/>
    <n v="183650.63"/>
    <n v="321388.61"/>
    <n v="215925.15"/>
    <n v="377869.01"/>
    <n v="236567.31"/>
    <n v="413992.79"/>
    <n v="256084.7"/>
    <n v="448148.22"/>
  </r>
  <r>
    <n v="3"/>
    <s v="Region III -"/>
    <x v="19"/>
    <s v="VA"/>
    <x v="121"/>
    <n v="2"/>
    <x v="1"/>
    <n v="87200.76"/>
    <n v="152601.32999999999"/>
    <n v="114129.22"/>
    <n v="199726.14"/>
    <n v="138511.6"/>
    <n v="242395.3"/>
    <n v="169534.22"/>
    <n v="296684.89"/>
    <n v="200928.24"/>
    <n v="351624.42"/>
    <n v="221285.42"/>
    <n v="387249.48"/>
    <n v="240111.19"/>
    <n v="420194.59"/>
  </r>
  <r>
    <n v="3"/>
    <s v="Region III -"/>
    <x v="19"/>
    <s v="VA"/>
    <x v="121"/>
    <n v="3"/>
    <x v="2"/>
    <n v="76000.789999999994"/>
    <n v="133001.39000000001"/>
    <n v="103567.09"/>
    <n v="181242.4"/>
    <n v="130963.22"/>
    <n v="229185.64"/>
    <n v="172450.26"/>
    <n v="301787.95"/>
    <n v="213637.86"/>
    <n v="373866.25"/>
    <n v="240668.49"/>
    <n v="421169.86"/>
    <n v="267356.90000000002"/>
    <n v="467874.58"/>
  </r>
  <r>
    <n v="3"/>
    <s v="Region III -"/>
    <x v="19"/>
    <s v="VA"/>
    <x v="121"/>
    <n v="4"/>
    <x v="3"/>
    <n v="84237.65"/>
    <n v="134780.25"/>
    <n v="117932.72"/>
    <n v="188692.35"/>
    <n v="151627.78"/>
    <n v="242604.45"/>
    <n v="202170.37"/>
    <n v="323472.59999999998"/>
    <n v="252712.95999999999"/>
    <n v="404340.74"/>
    <n v="286408.02"/>
    <n v="458252.84"/>
    <n v="320103.08"/>
    <n v="512164.94"/>
  </r>
  <r>
    <n v="3"/>
    <s v="Region III -"/>
    <x v="19"/>
    <s v="VA"/>
    <x v="122"/>
    <n v="1"/>
    <x v="0"/>
    <n v="101884.69"/>
    <n v="178298.2"/>
    <n v="131942.85"/>
    <n v="230899.99"/>
    <n v="157905.29999999999"/>
    <n v="276334.27"/>
    <n v="188386.71"/>
    <n v="329676.73"/>
    <n v="221529.29"/>
    <n v="387676.26"/>
    <n v="242727.16"/>
    <n v="424772.53"/>
    <n v="262791.21000000002"/>
    <n v="459884.62"/>
  </r>
  <r>
    <n v="3"/>
    <s v="Region III -"/>
    <x v="19"/>
    <s v="VA"/>
    <x v="122"/>
    <n v="2"/>
    <x v="1"/>
    <n v="89179.29"/>
    <n v="156063.76"/>
    <n v="116786.54"/>
    <n v="204376.45"/>
    <n v="141803.72"/>
    <n v="248156.52"/>
    <n v="173688.18"/>
    <n v="303954.31"/>
    <n v="205913.96"/>
    <n v="360349.43"/>
    <n v="226815.09"/>
    <n v="396926.4"/>
    <n v="246159.01"/>
    <n v="430778.27"/>
  </r>
  <r>
    <n v="3"/>
    <s v="Region III -"/>
    <x v="19"/>
    <s v="VA"/>
    <x v="122"/>
    <n v="3"/>
    <x v="2"/>
    <n v="77573.899999999994"/>
    <n v="135754.32999999999"/>
    <n v="105652.57"/>
    <n v="184892"/>
    <n v="133554.07"/>
    <n v="233719.61"/>
    <n v="175815.34"/>
    <n v="307676.84999999998"/>
    <n v="217764.83"/>
    <n v="381088.46"/>
    <n v="245285.75"/>
    <n v="429250.06"/>
    <n v="272450.34000000003"/>
    <n v="476788.09"/>
  </r>
  <r>
    <n v="3"/>
    <s v="Region III -"/>
    <x v="19"/>
    <s v="VA"/>
    <x v="122"/>
    <n v="4"/>
    <x v="3"/>
    <n v="86368.88"/>
    <n v="138190.21"/>
    <n v="120916.43"/>
    <n v="193466.3"/>
    <n v="155463.99"/>
    <n v="248742.38"/>
    <n v="207285.31"/>
    <n v="331656.51"/>
    <n v="259106.64"/>
    <n v="414570.63"/>
    <n v="293654.19"/>
    <n v="469846.72"/>
    <n v="328201.75"/>
    <n v="525122.80000000005"/>
  </r>
  <r>
    <n v="3"/>
    <s v="Region III -"/>
    <x v="20"/>
    <s v="WV"/>
    <x v="123"/>
    <n v="1"/>
    <x v="0"/>
    <n v="100023.87"/>
    <n v="175041.77"/>
    <n v="129786.34"/>
    <n v="227126.1"/>
    <n v="155505.81"/>
    <n v="272135.17"/>
    <n v="185800.68"/>
    <n v="325151.19"/>
    <n v="218690.66"/>
    <n v="382708.65"/>
    <n v="239729.78"/>
    <n v="419527.12"/>
    <n v="259763.64"/>
    <n v="454586.37"/>
  </r>
  <r>
    <n v="3"/>
    <s v="Region III -"/>
    <x v="20"/>
    <s v="WV"/>
    <x v="123"/>
    <n v="2"/>
    <x v="1"/>
    <n v="86426.15"/>
    <n v="151245.76000000001"/>
    <n v="113565.81"/>
    <n v="198740.17"/>
    <n v="138273.65"/>
    <n v="241978.89"/>
    <n v="170070.07"/>
    <n v="297622.63"/>
    <n v="201978.87"/>
    <n v="353463.03"/>
    <n v="222700.42"/>
    <n v="389725.73"/>
    <n v="241963.59"/>
    <n v="423436.28"/>
  </r>
  <r>
    <n v="3"/>
    <s v="Region III -"/>
    <x v="20"/>
    <s v="WV"/>
    <x v="123"/>
    <n v="3"/>
    <x v="2"/>
    <n v="74320.38"/>
    <n v="130060.66"/>
    <n v="100890.44"/>
    <n v="176558.27"/>
    <n v="127270.88"/>
    <n v="222724.05"/>
    <n v="167279.31"/>
    <n v="292738.78999999998"/>
    <n v="206954.05"/>
    <n v="362169.59"/>
    <n v="232927.2"/>
    <n v="407622.59"/>
    <n v="258518.99"/>
    <n v="452408.24"/>
  </r>
  <r>
    <n v="3"/>
    <s v="Region III -"/>
    <x v="20"/>
    <s v="WV"/>
    <x v="123"/>
    <n v="4"/>
    <x v="3"/>
    <n v="84950.54"/>
    <n v="135920.87"/>
    <n v="118930.76"/>
    <n v="190289.22"/>
    <n v="152910.98000000001"/>
    <n v="244657.57"/>
    <n v="203881.3"/>
    <n v="326210.09000000003"/>
    <n v="254851.63"/>
    <n v="407762.62"/>
    <n v="288831.84999999998"/>
    <n v="462130.96"/>
    <n v="322812.07"/>
    <n v="516499.31"/>
  </r>
  <r>
    <n v="3"/>
    <s v="Region III -"/>
    <x v="20"/>
    <s v="WV"/>
    <x v="124"/>
    <n v="1"/>
    <x v="0"/>
    <n v="100555.67"/>
    <n v="175972.42"/>
    <n v="130460.1"/>
    <n v="228305.17"/>
    <n v="156301.44"/>
    <n v="273527.52"/>
    <n v="186733.57"/>
    <n v="326783.75"/>
    <n v="219775.73"/>
    <n v="384607.53"/>
    <n v="240912.03"/>
    <n v="421596.05"/>
    <n v="261030.78"/>
    <n v="456803.86"/>
  </r>
  <r>
    <n v="3"/>
    <s v="Region III -"/>
    <x v="20"/>
    <s v="WV"/>
    <x v="124"/>
    <n v="2"/>
    <x v="1"/>
    <n v="86957.96"/>
    <n v="152176.43"/>
    <n v="114239.56"/>
    <n v="199919.24"/>
    <n v="139069.28"/>
    <n v="243371.23"/>
    <n v="171002.96"/>
    <n v="299255.19"/>
    <n v="203063.95"/>
    <n v="355361.91"/>
    <n v="223882.67"/>
    <n v="391794.67"/>
    <n v="243230.72"/>
    <n v="425653.77"/>
  </r>
  <r>
    <n v="3"/>
    <s v="Region III -"/>
    <x v="20"/>
    <s v="WV"/>
    <x v="124"/>
    <n v="3"/>
    <x v="2"/>
    <n v="74833.64"/>
    <n v="130958.87"/>
    <n v="101609"/>
    <n v="177815.75"/>
    <n v="128194.75"/>
    <n v="224340.81"/>
    <n v="168511.13"/>
    <n v="294894.48"/>
    <n v="208493.83"/>
    <n v="364864.2"/>
    <n v="234672.28"/>
    <n v="410676.49"/>
    <n v="260469.38"/>
    <n v="455821.41"/>
  </r>
  <r>
    <n v="3"/>
    <s v="Region III -"/>
    <x v="20"/>
    <s v="WV"/>
    <x v="124"/>
    <n v="4"/>
    <x v="3"/>
    <n v="85391.97"/>
    <n v="136627.16"/>
    <n v="119548.76"/>
    <n v="191278.02"/>
    <n v="153705.54999999999"/>
    <n v="245928.88"/>
    <n v="204940.73"/>
    <n v="327905.18"/>
    <n v="256175.92"/>
    <n v="409881.47"/>
    <n v="290332.7"/>
    <n v="464532.33"/>
    <n v="324489.49"/>
    <n v="519183.2"/>
  </r>
  <r>
    <n v="3"/>
    <s v="Region III -"/>
    <x v="20"/>
    <s v="WV"/>
    <x v="125"/>
    <n v="1"/>
    <x v="0"/>
    <n v="103175.34"/>
    <n v="180556.84"/>
    <n v="133807.65"/>
    <n v="234163.39"/>
    <n v="160275.49"/>
    <n v="280482.11"/>
    <n v="191425.64"/>
    <n v="334994.86"/>
    <n v="225257.34"/>
    <n v="394200.34"/>
    <n v="246898.12"/>
    <n v="432071.71"/>
    <n v="267473.06"/>
    <n v="468077.85"/>
  </r>
  <r>
    <n v="3"/>
    <s v="Region III -"/>
    <x v="20"/>
    <s v="WV"/>
    <x v="125"/>
    <n v="2"/>
    <x v="1"/>
    <n v="89450.59"/>
    <n v="156538.53"/>
    <n v="117435.52"/>
    <n v="205512.17"/>
    <n v="142882.28"/>
    <n v="250043.99"/>
    <n v="175548.02"/>
    <n v="307209.03000000003"/>
    <n v="208389.37"/>
    <n v="364681.4"/>
    <n v="229709.61"/>
    <n v="401991.81"/>
    <n v="249506.65"/>
    <n v="436636.63"/>
  </r>
  <r>
    <n v="3"/>
    <s v="Region III -"/>
    <x v="20"/>
    <s v="WV"/>
    <x v="125"/>
    <n v="3"/>
    <x v="2"/>
    <n v="77154.34"/>
    <n v="135020.1"/>
    <n v="104828.47"/>
    <n v="183449.83"/>
    <n v="132311.22"/>
    <n v="231544.63"/>
    <n v="173977.18"/>
    <n v="304460.06"/>
    <n v="215306.34"/>
    <n v="376786.1"/>
    <n v="242377.98"/>
    <n v="424161.47"/>
    <n v="269064.71000000002"/>
    <n v="470863.23"/>
  </r>
  <r>
    <n v="3"/>
    <s v="Region III -"/>
    <x v="20"/>
    <s v="WV"/>
    <x v="125"/>
    <n v="4"/>
    <x v="3"/>
    <n v="87584.45"/>
    <n v="140135.12"/>
    <n v="122618.23"/>
    <n v="196189.16"/>
    <n v="157652"/>
    <n v="252243.21"/>
    <n v="210202.67"/>
    <n v="336324.28"/>
    <n v="262753.34000000003"/>
    <n v="420405.35"/>
    <n v="297787.12"/>
    <n v="476459.4"/>
    <n v="332820.90000000002"/>
    <n v="532513.44999999995"/>
  </r>
  <r>
    <n v="3"/>
    <s v="Region III -"/>
    <x v="20"/>
    <s v="WV"/>
    <x v="126"/>
    <n v="1"/>
    <x v="0"/>
    <n v="101126.8"/>
    <n v="176971.91"/>
    <n v="131155.04999999999"/>
    <n v="229521.33"/>
    <n v="157101.15"/>
    <n v="274927.01"/>
    <n v="187638.85"/>
    <n v="328367.99"/>
    <n v="220804.58"/>
    <n v="386408.02"/>
    <n v="242019.41"/>
    <n v="423533.97"/>
    <n v="262191.32"/>
    <n v="458834.82"/>
  </r>
  <r>
    <n v="3"/>
    <s v="Region III -"/>
    <x v="20"/>
    <s v="WV"/>
    <x v="126"/>
    <n v="2"/>
    <x v="1"/>
    <n v="87656.21"/>
    <n v="153398.37"/>
    <n v="115086.11"/>
    <n v="201400.7"/>
    <n v="140030.03"/>
    <n v="245052.56"/>
    <n v="172055.26"/>
    <n v="301096.7"/>
    <n v="204248.99"/>
    <n v="357435.73"/>
    <n v="225149.21"/>
    <n v="394011.11"/>
    <n v="244557.63"/>
    <n v="427975.85"/>
  </r>
  <r>
    <n v="3"/>
    <s v="Region III -"/>
    <x v="20"/>
    <s v="WV"/>
    <x v="126"/>
    <n v="3"/>
    <x v="2"/>
    <n v="75592.490000000005"/>
    <n v="132286.85999999999"/>
    <n v="102700.91"/>
    <n v="179726.59"/>
    <n v="129621.49"/>
    <n v="226837.6"/>
    <n v="170436.02"/>
    <n v="298263.03000000003"/>
    <n v="210919.98"/>
    <n v="369109.97"/>
    <n v="237437.07"/>
    <n v="415514.87"/>
    <n v="263576.37"/>
    <n v="461258.64"/>
  </r>
  <r>
    <n v="3"/>
    <s v="Region III -"/>
    <x v="20"/>
    <s v="WV"/>
    <x v="126"/>
    <n v="4"/>
    <x v="3"/>
    <n v="85848.07"/>
    <n v="137356.91"/>
    <n v="120187.29"/>
    <n v="192299.67"/>
    <n v="154526.51999999999"/>
    <n v="247242.43"/>
    <n v="206035.36"/>
    <n v="329656.57"/>
    <n v="257544.2"/>
    <n v="412070.72"/>
    <n v="291883.42"/>
    <n v="467013.48"/>
    <n v="326222.65000000002"/>
    <n v="521956.24"/>
  </r>
  <r>
    <n v="3"/>
    <s v="Region III -"/>
    <x v="20"/>
    <s v="WV"/>
    <x v="127"/>
    <n v="1"/>
    <x v="0"/>
    <n v="103214.68"/>
    <n v="180625.68"/>
    <n v="133828.85"/>
    <n v="234200.5"/>
    <n v="160279.57999999999"/>
    <n v="280489.26"/>
    <n v="191398.03"/>
    <n v="334946.55"/>
    <n v="225201.12"/>
    <n v="394101.96"/>
    <n v="246823.27"/>
    <n v="431940.72"/>
    <n v="267366.46999999997"/>
    <n v="467891.33"/>
  </r>
  <r>
    <n v="3"/>
    <s v="Region III -"/>
    <x v="20"/>
    <s v="WV"/>
    <x v="127"/>
    <n v="2"/>
    <x v="1"/>
    <n v="89617.03"/>
    <n v="156829.79999999999"/>
    <n v="117608.32000000001"/>
    <n v="205814.56"/>
    <n v="143047.41"/>
    <n v="250332.97"/>
    <n v="175667.42"/>
    <n v="307417.99"/>
    <n v="208489.34"/>
    <n v="364856.34"/>
    <n v="229793.91"/>
    <n v="402139.34"/>
    <n v="249566.42"/>
    <n v="436741.23"/>
  </r>
  <r>
    <n v="3"/>
    <s v="Region III -"/>
    <x v="20"/>
    <s v="WV"/>
    <x v="127"/>
    <n v="3"/>
    <x v="2"/>
    <n v="77399.929999999993"/>
    <n v="135449.89000000001"/>
    <n v="105201.82"/>
    <n v="184103.18"/>
    <n v="132814.09"/>
    <n v="232424.65"/>
    <n v="174670.24"/>
    <n v="305672.93"/>
    <n v="216192.72"/>
    <n v="378337.26"/>
    <n v="243397.69"/>
    <n v="425945.95"/>
    <n v="270221.31"/>
    <n v="472887.29"/>
  </r>
  <r>
    <n v="3"/>
    <s v="Region III -"/>
    <x v="20"/>
    <s v="WV"/>
    <x v="127"/>
    <n v="4"/>
    <x v="3"/>
    <n v="87599.11"/>
    <n v="140158.59"/>
    <n v="122638.76"/>
    <n v="196222.02"/>
    <n v="157678.41"/>
    <n v="252285.45"/>
    <n v="210237.88"/>
    <n v="336380.61"/>
    <n v="262797.34000000003"/>
    <n v="420475.76"/>
    <n v="297836.99"/>
    <n v="476539.19"/>
    <n v="332876.64"/>
    <n v="532602.63"/>
  </r>
  <r>
    <n v="3"/>
    <s v="Region III -"/>
    <x v="20"/>
    <s v="WV"/>
    <x v="128"/>
    <n v="1"/>
    <x v="0"/>
    <n v="101126.8"/>
    <n v="176971.91"/>
    <n v="131155.04999999999"/>
    <n v="229521.33"/>
    <n v="157101.15"/>
    <n v="274927.01"/>
    <n v="187638.85"/>
    <n v="328367.99"/>
    <n v="220804.58"/>
    <n v="386408.02"/>
    <n v="242019.41"/>
    <n v="423533.97"/>
    <n v="262191.32"/>
    <n v="458834.82"/>
  </r>
  <r>
    <n v="3"/>
    <s v="Region III -"/>
    <x v="20"/>
    <s v="WV"/>
    <x v="128"/>
    <n v="2"/>
    <x v="1"/>
    <n v="87656.21"/>
    <n v="153398.37"/>
    <n v="115086.11"/>
    <n v="201400.7"/>
    <n v="140030.03"/>
    <n v="245052.56"/>
    <n v="172055.26"/>
    <n v="301096.7"/>
    <n v="204248.99"/>
    <n v="357435.73"/>
    <n v="225149.21"/>
    <n v="394011.11"/>
    <n v="244557.63"/>
    <n v="427975.85"/>
  </r>
  <r>
    <n v="3"/>
    <s v="Region III -"/>
    <x v="20"/>
    <s v="WV"/>
    <x v="128"/>
    <n v="3"/>
    <x v="2"/>
    <n v="75592.490000000005"/>
    <n v="132286.85999999999"/>
    <n v="102700.91"/>
    <n v="179726.59"/>
    <n v="129621.49"/>
    <n v="226837.6"/>
    <n v="170436.02"/>
    <n v="298263.03000000003"/>
    <n v="210919.98"/>
    <n v="369109.97"/>
    <n v="237437.07"/>
    <n v="415514.87"/>
    <n v="263576.37"/>
    <n v="461258.64"/>
  </r>
  <r>
    <n v="3"/>
    <s v="Region III -"/>
    <x v="20"/>
    <s v="WV"/>
    <x v="128"/>
    <n v="4"/>
    <x v="3"/>
    <n v="85848.07"/>
    <n v="137356.91"/>
    <n v="120187.29"/>
    <n v="192299.67"/>
    <n v="154526.51999999999"/>
    <n v="247242.43"/>
    <n v="206035.36"/>
    <n v="329656.57"/>
    <n v="257544.2"/>
    <n v="412070.72"/>
    <n v="291883.42"/>
    <n v="467013.48"/>
    <n v="326222.65000000002"/>
    <n v="521956.24"/>
  </r>
  <r>
    <n v="3"/>
    <s v="Region III -"/>
    <x v="20"/>
    <s v="WV"/>
    <x v="129"/>
    <n v="1"/>
    <x v="0"/>
    <n v="100634.34"/>
    <n v="176110.1"/>
    <n v="130502.5"/>
    <n v="228379.38"/>
    <n v="156309.60999999999"/>
    <n v="273541.81"/>
    <n v="186678.35"/>
    <n v="326687.12"/>
    <n v="219663.29"/>
    <n v="384410.75"/>
    <n v="240762.32"/>
    <n v="421334.05"/>
    <n v="260817.6"/>
    <n v="456430.8"/>
  </r>
  <r>
    <n v="3"/>
    <s v="Region III -"/>
    <x v="20"/>
    <s v="WV"/>
    <x v="129"/>
    <n v="2"/>
    <x v="1"/>
    <n v="87290.84"/>
    <n v="152758.97"/>
    <n v="114585.16"/>
    <n v="200524.03"/>
    <n v="139399.54"/>
    <n v="243949.19"/>
    <n v="171241.78"/>
    <n v="299673.11"/>
    <n v="203263.87"/>
    <n v="355711.78"/>
    <n v="224051.26"/>
    <n v="392089.71"/>
    <n v="243350.26"/>
    <n v="425862.96"/>
  </r>
  <r>
    <n v="3"/>
    <s v="Region III -"/>
    <x v="20"/>
    <s v="WV"/>
    <x v="129"/>
    <n v="3"/>
    <x v="2"/>
    <n v="75324.820000000007"/>
    <n v="131818.44"/>
    <n v="102355.69"/>
    <n v="179122.46"/>
    <n v="129200.49"/>
    <n v="226100.85"/>
    <n v="169897.26"/>
    <n v="297320.2"/>
    <n v="210266.58"/>
    <n v="367966.52"/>
    <n v="236711.69"/>
    <n v="414245.47"/>
    <n v="262782.58"/>
    <n v="459869.52"/>
  </r>
  <r>
    <n v="3"/>
    <s v="Region III -"/>
    <x v="20"/>
    <s v="WV"/>
    <x v="129"/>
    <n v="4"/>
    <x v="3"/>
    <n v="85421.3"/>
    <n v="136674.09"/>
    <n v="119589.83"/>
    <n v="191343.73"/>
    <n v="153758.35"/>
    <n v="246013.36"/>
    <n v="205011.13"/>
    <n v="328017.81"/>
    <n v="256263.91"/>
    <n v="410022.27"/>
    <n v="290432.44"/>
    <n v="464691.9"/>
    <n v="324600.96000000002"/>
    <n v="519361.54"/>
  </r>
  <r>
    <n v="3"/>
    <s v="Region III -"/>
    <x v="20"/>
    <s v="WV"/>
    <x v="130"/>
    <n v="1"/>
    <x v="0"/>
    <n v="100634.34"/>
    <n v="176110.1"/>
    <n v="130502.5"/>
    <n v="228379.38"/>
    <n v="156309.60999999999"/>
    <n v="273541.81"/>
    <n v="186678.35"/>
    <n v="326687.12"/>
    <n v="219663.29"/>
    <n v="384410.75"/>
    <n v="240762.32"/>
    <n v="421334.05"/>
    <n v="260817.6"/>
    <n v="456430.8"/>
  </r>
  <r>
    <n v="3"/>
    <s v="Region III -"/>
    <x v="20"/>
    <s v="WV"/>
    <x v="130"/>
    <n v="2"/>
    <x v="1"/>
    <n v="87290.84"/>
    <n v="152758.97"/>
    <n v="114585.16"/>
    <n v="200524.03"/>
    <n v="139399.54"/>
    <n v="243949.19"/>
    <n v="171241.78"/>
    <n v="299673.11"/>
    <n v="203263.87"/>
    <n v="355711.78"/>
    <n v="224051.26"/>
    <n v="392089.71"/>
    <n v="243350.26"/>
    <n v="425862.96"/>
  </r>
  <r>
    <n v="3"/>
    <s v="Region III -"/>
    <x v="20"/>
    <s v="WV"/>
    <x v="130"/>
    <n v="3"/>
    <x v="2"/>
    <n v="75324.820000000007"/>
    <n v="131818.44"/>
    <n v="102355.69"/>
    <n v="179122.46"/>
    <n v="129200.49"/>
    <n v="226100.85"/>
    <n v="169897.26"/>
    <n v="297320.2"/>
    <n v="210266.58"/>
    <n v="367966.52"/>
    <n v="236711.69"/>
    <n v="414245.47"/>
    <n v="262782.58"/>
    <n v="459869.52"/>
  </r>
  <r>
    <n v="3"/>
    <s v="Region III -"/>
    <x v="20"/>
    <s v="WV"/>
    <x v="130"/>
    <n v="4"/>
    <x v="3"/>
    <n v="85421.3"/>
    <n v="136674.09"/>
    <n v="119589.83"/>
    <n v="191343.73"/>
    <n v="153758.35"/>
    <n v="246013.36"/>
    <n v="205011.13"/>
    <n v="328017.81"/>
    <n v="256263.91"/>
    <n v="410022.27"/>
    <n v="290432.44"/>
    <n v="464691.9"/>
    <n v="324600.96000000002"/>
    <n v="519361.54"/>
  </r>
  <r>
    <n v="4"/>
    <s v="Region IV - Southeast"/>
    <x v="21"/>
    <s v="AL"/>
    <x v="131"/>
    <n v="1"/>
    <x v="0"/>
    <n v="79662.89"/>
    <n v="139410.04999999999"/>
    <n v="103084.98"/>
    <n v="180398.72"/>
    <n v="123311.65"/>
    <n v="215795.39"/>
    <n v="147027.69"/>
    <n v="257298.45"/>
    <n v="172830"/>
    <n v="302452.51"/>
    <n v="189332.17"/>
    <n v="331331.3"/>
    <n v="204913.68"/>
    <n v="358598.95"/>
  </r>
  <r>
    <n v="4"/>
    <s v="Region IV - Southeast"/>
    <x v="21"/>
    <s v="AL"/>
    <x v="131"/>
    <n v="2"/>
    <x v="1"/>
    <n v="70084.479999999996"/>
    <n v="122647.85"/>
    <n v="91658.79"/>
    <n v="160402.89000000001"/>
    <n v="111172.84"/>
    <n v="194552.47"/>
    <n v="135946.62"/>
    <n v="237906.58"/>
    <n v="161057.76999999999"/>
    <n v="281851.09000000003"/>
    <n v="177336.22"/>
    <n v="310338.39"/>
    <n v="192374.84"/>
    <n v="336655.96"/>
  </r>
  <r>
    <n v="4"/>
    <s v="Region IV - Southeast"/>
    <x v="21"/>
    <s v="AL"/>
    <x v="131"/>
    <n v="3"/>
    <x v="2"/>
    <n v="61235.76"/>
    <n v="107162.58"/>
    <n v="83505.42"/>
    <n v="146134.48000000001"/>
    <n v="105641.51"/>
    <n v="184872.63"/>
    <n v="139154"/>
    <n v="243519.51"/>
    <n v="172431.45"/>
    <n v="301755.03999999998"/>
    <n v="194280.62"/>
    <n v="339991.09"/>
    <n v="215861.17"/>
    <n v="377757.04"/>
  </r>
  <r>
    <n v="4"/>
    <s v="Region IV - Southeast"/>
    <x v="21"/>
    <s v="AL"/>
    <x v="131"/>
    <n v="4"/>
    <x v="3"/>
    <n v="67480.84"/>
    <n v="107969.34"/>
    <n v="94473.17"/>
    <n v="151157.07999999999"/>
    <n v="121465.51"/>
    <n v="194344.81"/>
    <n v="161954.01"/>
    <n v="259126.42"/>
    <n v="202442.51"/>
    <n v="323908.02"/>
    <n v="229434.85"/>
    <n v="367095.76"/>
    <n v="256427.18"/>
    <n v="410283.5"/>
  </r>
  <r>
    <n v="4"/>
    <s v="Region IV - Southeast"/>
    <x v="21"/>
    <s v="AL"/>
    <x v="132"/>
    <n v="1"/>
    <x v="0"/>
    <n v="84958.77"/>
    <n v="148677.84"/>
    <n v="109978.69"/>
    <n v="192462.71"/>
    <n v="131587.21"/>
    <n v="230277.62"/>
    <n v="156939.42000000001"/>
    <n v="274643.99"/>
    <n v="184513.8"/>
    <n v="322899.15999999997"/>
    <n v="202149.77"/>
    <n v="353762.1"/>
    <n v="218821.23"/>
    <n v="382937.16"/>
  </r>
  <r>
    <n v="4"/>
    <s v="Region IV - Southeast"/>
    <x v="21"/>
    <s v="AL"/>
    <x v="132"/>
    <n v="2"/>
    <x v="1"/>
    <n v="74562.66"/>
    <n v="130484.66"/>
    <n v="97577.1"/>
    <n v="170759.92"/>
    <n v="118412.16"/>
    <n v="207221.28"/>
    <n v="144912.41"/>
    <n v="253596.72"/>
    <n v="171736.62"/>
    <n v="300539.08"/>
    <n v="189129.78"/>
    <n v="330977.11"/>
    <n v="205212"/>
    <n v="359121"/>
  </r>
  <r>
    <n v="4"/>
    <s v="Region IV - Southeast"/>
    <x v="21"/>
    <s v="AL"/>
    <x v="132"/>
    <n v="3"/>
    <x v="2"/>
    <n v="65011.05"/>
    <n v="113769.34"/>
    <n v="88600.92"/>
    <n v="155051.60999999999"/>
    <n v="112045.81"/>
    <n v="196080.17"/>
    <n v="147547.84"/>
    <n v="258208.73"/>
    <n v="182794.76"/>
    <n v="319890.82"/>
    <n v="205928.24"/>
    <n v="360374.43"/>
    <n v="228770.17"/>
    <n v="400347.79"/>
  </r>
  <r>
    <n v="4"/>
    <s v="Region IV - Southeast"/>
    <x v="21"/>
    <s v="AL"/>
    <x v="132"/>
    <n v="4"/>
    <x v="3"/>
    <n v="71992.479999999996"/>
    <n v="115187.96"/>
    <n v="100789.47"/>
    <n v="161263.15"/>
    <n v="129586.46"/>
    <n v="207338.33"/>
    <n v="172781.94"/>
    <n v="276451.11"/>
    <n v="215977.43"/>
    <n v="345563.89"/>
    <n v="244774.42"/>
    <n v="391639.07"/>
    <n v="273571.40999999997"/>
    <n v="437714.26"/>
  </r>
  <r>
    <n v="4"/>
    <s v="Region IV - Southeast"/>
    <x v="21"/>
    <s v="AL"/>
    <x v="133"/>
    <n v="1"/>
    <x v="0"/>
    <n v="86769.44"/>
    <n v="151846.51999999999"/>
    <n v="112377.95"/>
    <n v="196661.42"/>
    <n v="134497.53"/>
    <n v="235370.67"/>
    <n v="160470.95000000001"/>
    <n v="280824.17"/>
    <n v="188710.09"/>
    <n v="330242.65999999997"/>
    <n v="206771.84"/>
    <n v="361850.72"/>
    <n v="223872.1"/>
    <n v="391776.17"/>
  </r>
  <r>
    <n v="4"/>
    <s v="Region IV - Southeast"/>
    <x v="21"/>
    <s v="AL"/>
    <x v="133"/>
    <n v="2"/>
    <x v="1"/>
    <n v="75906.05"/>
    <n v="132835.59"/>
    <n v="99418.98"/>
    <n v="173983.22"/>
    <n v="120730.34"/>
    <n v="211278.1"/>
    <n v="147903.4"/>
    <n v="258830.95"/>
    <n v="175358.65"/>
    <n v="306877.64"/>
    <n v="193166.68"/>
    <n v="338041.68"/>
    <n v="209651.21"/>
    <n v="366889.62"/>
  </r>
  <r>
    <n v="4"/>
    <s v="Region IV - Southeast"/>
    <x v="21"/>
    <s v="AL"/>
    <x v="133"/>
    <n v="3"/>
    <x v="2"/>
    <n v="65995.199999999997"/>
    <n v="115491.6"/>
    <n v="89870.2"/>
    <n v="157272.85999999999"/>
    <n v="113593.72"/>
    <n v="198789.01"/>
    <n v="149528.73000000001"/>
    <n v="261675.28"/>
    <n v="185197.16"/>
    <n v="324095.03000000003"/>
    <n v="208595.27"/>
    <n v="365041.73"/>
    <n v="231688.72"/>
    <n v="405455.26"/>
  </r>
  <r>
    <n v="4"/>
    <s v="Region IV - Southeast"/>
    <x v="21"/>
    <s v="AL"/>
    <x v="133"/>
    <n v="4"/>
    <x v="3"/>
    <n v="73561.58"/>
    <n v="117698.52"/>
    <n v="102986.21"/>
    <n v="164777.93"/>
    <n v="132410.84"/>
    <n v="211857.34"/>
    <n v="176547.78"/>
    <n v="282476.46000000002"/>
    <n v="220684.73"/>
    <n v="353095.57"/>
    <n v="250109.36"/>
    <n v="400174.98"/>
    <n v="279533.99"/>
    <n v="447254.39"/>
  </r>
  <r>
    <n v="4"/>
    <s v="Region IV - Southeast"/>
    <x v="21"/>
    <s v="AL"/>
    <x v="134"/>
    <n v="1"/>
    <x v="0"/>
    <n v="81100.02"/>
    <n v="141925.04"/>
    <n v="104958.36"/>
    <n v="183677.13"/>
    <n v="125562.43"/>
    <n v="219734.26"/>
    <n v="149726.34"/>
    <n v="262021.09"/>
    <n v="176013.22"/>
    <n v="308023.14"/>
    <n v="192825.45"/>
    <n v="337444.53"/>
    <n v="208706.25"/>
    <n v="365235.93"/>
  </r>
  <r>
    <n v="4"/>
    <s v="Region IV - Southeast"/>
    <x v="21"/>
    <s v="AL"/>
    <x v="134"/>
    <n v="2"/>
    <x v="1"/>
    <n v="71287.990000000005"/>
    <n v="124753.98"/>
    <n v="93253.49"/>
    <n v="163193.60000000001"/>
    <n v="113127.56"/>
    <n v="197973.22"/>
    <n v="138375"/>
    <n v="242156.25"/>
    <n v="163953.85"/>
    <n v="286919.25"/>
    <n v="180536.91"/>
    <n v="315939.59999999998"/>
    <n v="195861.58"/>
    <n v="342757.76"/>
  </r>
  <r>
    <n v="4"/>
    <s v="Region IV - Southeast"/>
    <x v="21"/>
    <s v="AL"/>
    <x v="134"/>
    <n v="3"/>
    <x v="2"/>
    <n v="62241.09"/>
    <n v="108921.91"/>
    <n v="84858.62"/>
    <n v="148502.59"/>
    <n v="107339.33"/>
    <n v="187843.82"/>
    <n v="141376.26999999999"/>
    <n v="247408.47"/>
    <n v="175172.43"/>
    <n v="306551.75"/>
    <n v="197359.22"/>
    <n v="345378.63"/>
    <n v="219270.82"/>
    <n v="383723.94"/>
  </r>
  <r>
    <n v="4"/>
    <s v="Region IV - Southeast"/>
    <x v="21"/>
    <s v="AL"/>
    <x v="134"/>
    <n v="4"/>
    <x v="3"/>
    <n v="68706.820000000007"/>
    <n v="109930.91"/>
    <n v="96189.54"/>
    <n v="153903.26999999999"/>
    <n v="123672.27"/>
    <n v="197875.63"/>
    <n v="164896.35999999999"/>
    <n v="263834.17"/>
    <n v="206120.44"/>
    <n v="329792.71999999997"/>
    <n v="233603.17"/>
    <n v="373765.08"/>
    <n v="261085.9"/>
    <n v="417737.44"/>
  </r>
  <r>
    <n v="4"/>
    <s v="Region IV - Southeast"/>
    <x v="21"/>
    <s v="AL"/>
    <x v="135"/>
    <n v="1"/>
    <x v="0"/>
    <n v="85784.97"/>
    <n v="150123.70000000001"/>
    <n v="111104.39"/>
    <n v="194432.68"/>
    <n v="132974.32"/>
    <n v="232705.06"/>
    <n v="158655.18"/>
    <n v="277646.57"/>
    <n v="186575.94"/>
    <n v="326507.90000000002"/>
    <n v="204434.08"/>
    <n v="357759.63"/>
    <n v="221342.25"/>
    <n v="387348.93"/>
  </r>
  <r>
    <n v="4"/>
    <s v="Region IV - Southeast"/>
    <x v="21"/>
    <s v="AL"/>
    <x v="135"/>
    <n v="2"/>
    <x v="1"/>
    <n v="75038.39"/>
    <n v="131317.19"/>
    <n v="98284.76"/>
    <n v="171998.33"/>
    <n v="119355.17"/>
    <n v="208871.55"/>
    <n v="146222.76"/>
    <n v="255889.83"/>
    <n v="173368.07"/>
    <n v="303394.12"/>
    <n v="190975.21"/>
    <n v="334206.61"/>
    <n v="207274.27"/>
    <n v="362729.97"/>
  </r>
  <r>
    <n v="4"/>
    <s v="Region IV - Southeast"/>
    <x v="21"/>
    <s v="AL"/>
    <x v="135"/>
    <n v="3"/>
    <x v="2"/>
    <n v="65235.9"/>
    <n v="114162.83"/>
    <n v="88834.32"/>
    <n v="155460.06"/>
    <n v="112282.88"/>
    <n v="196495.04"/>
    <n v="147801.69"/>
    <n v="258652.96"/>
    <n v="183056.78"/>
    <n v="320349.37"/>
    <n v="206183.44"/>
    <n v="360821.01"/>
    <n v="229008.7"/>
    <n v="400765.22"/>
  </r>
  <r>
    <n v="4"/>
    <s v="Region IV - Southeast"/>
    <x v="21"/>
    <s v="AL"/>
    <x v="135"/>
    <n v="4"/>
    <x v="3"/>
    <n v="72727.87"/>
    <n v="116364.6"/>
    <n v="101819.02"/>
    <n v="162910.44"/>
    <n v="130910.17"/>
    <n v="209456.28"/>
    <n v="174546.9"/>
    <n v="279275.03999999998"/>
    <n v="218183.62"/>
    <n v="349093.8"/>
    <n v="247274.77"/>
    <n v="395639.64"/>
    <n v="276365.92"/>
    <n v="442185.48"/>
  </r>
  <r>
    <n v="4"/>
    <s v="Region IV - Southeast"/>
    <x v="21"/>
    <s v="AL"/>
    <x v="136"/>
    <n v="1"/>
    <x v="0"/>
    <n v="85332.3"/>
    <n v="149331.53"/>
    <n v="110504.57"/>
    <n v="193383"/>
    <n v="132246.74"/>
    <n v="231431.8"/>
    <n v="157772.29999999999"/>
    <n v="276101.53000000003"/>
    <n v="185526.87"/>
    <n v="324672.03000000003"/>
    <n v="203278.56"/>
    <n v="355737.48"/>
    <n v="220079.53"/>
    <n v="385139.18"/>
  </r>
  <r>
    <n v="4"/>
    <s v="Region IV - Southeast"/>
    <x v="21"/>
    <s v="AL"/>
    <x v="136"/>
    <n v="2"/>
    <x v="1"/>
    <n v="74702.55"/>
    <n v="130729.45"/>
    <n v="97824.29"/>
    <n v="171192.51"/>
    <n v="118775.63"/>
    <n v="207857.35"/>
    <n v="145475.01999999999"/>
    <n v="254581.28"/>
    <n v="172462.56"/>
    <n v="301809.48"/>
    <n v="189965.98"/>
    <n v="332440.46999999997"/>
    <n v="206164.47"/>
    <n v="360787.82"/>
  </r>
  <r>
    <n v="4"/>
    <s v="Region IV - Southeast"/>
    <x v="21"/>
    <s v="AL"/>
    <x v="136"/>
    <n v="3"/>
    <x v="2"/>
    <n v="64989.87"/>
    <n v="113732.27"/>
    <n v="88517"/>
    <n v="154904.75"/>
    <n v="111895.9"/>
    <n v="195817.83"/>
    <n v="147306.47"/>
    <n v="257786.32"/>
    <n v="182456.18"/>
    <n v="319298.32"/>
    <n v="205516.68"/>
    <n v="359654.19"/>
    <n v="228279.06"/>
    <n v="399488.36"/>
  </r>
  <r>
    <n v="4"/>
    <s v="Region IV - Southeast"/>
    <x v="21"/>
    <s v="AL"/>
    <x v="136"/>
    <n v="4"/>
    <x v="3"/>
    <n v="72335.600000000006"/>
    <n v="115736.96000000001"/>
    <n v="101269.84"/>
    <n v="162031.74"/>
    <n v="130204.08"/>
    <n v="208326.53"/>
    <n v="173605.44"/>
    <n v="277768.7"/>
    <n v="217006.8"/>
    <n v="347210.88"/>
    <n v="245941.04"/>
    <n v="393505.66"/>
    <n v="274875.28000000003"/>
    <n v="439800.45"/>
  </r>
  <r>
    <n v="4"/>
    <s v="Region IV - Southeast"/>
    <x v="21"/>
    <s v="AL"/>
    <x v="137"/>
    <n v="1"/>
    <x v="0"/>
    <n v="83600.759999999995"/>
    <n v="146301.34"/>
    <n v="108179.25"/>
    <n v="189313.68"/>
    <n v="129404.47"/>
    <n v="226457.83"/>
    <n v="154290.78"/>
    <n v="270008.87"/>
    <n v="181366.6"/>
    <n v="317391.53999999998"/>
    <n v="198683.22"/>
    <n v="347695.64"/>
    <n v="215033.09"/>
    <n v="376307.91"/>
  </r>
  <r>
    <n v="4"/>
    <s v="Region IV - Southeast"/>
    <x v="21"/>
    <s v="AL"/>
    <x v="137"/>
    <n v="2"/>
    <x v="1"/>
    <n v="73555.12"/>
    <n v="128721.47"/>
    <n v="96195.69"/>
    <n v="168342.45"/>
    <n v="116673.53"/>
    <n v="204178.67"/>
    <n v="142669.17000000001"/>
    <n v="249671.05"/>
    <n v="169020.1"/>
    <n v="295785.18"/>
    <n v="186102.11"/>
    <n v="325678.69"/>
    <n v="201882.6"/>
    <n v="353294.54"/>
  </r>
  <r>
    <n v="4"/>
    <s v="Region IV - Southeast"/>
    <x v="21"/>
    <s v="AL"/>
    <x v="137"/>
    <n v="3"/>
    <x v="2"/>
    <n v="64272.94"/>
    <n v="112477.65"/>
    <n v="87648.95"/>
    <n v="153385.67000000001"/>
    <n v="110884.88"/>
    <n v="194048.54"/>
    <n v="146062.18"/>
    <n v="255608.81"/>
    <n v="180992.96"/>
    <n v="316737.68"/>
    <n v="203927.97"/>
    <n v="356873.96"/>
    <n v="226581.26"/>
    <n v="396517.2"/>
  </r>
  <r>
    <n v="4"/>
    <s v="Region IV - Southeast"/>
    <x v="21"/>
    <s v="AL"/>
    <x v="137"/>
    <n v="4"/>
    <x v="3"/>
    <n v="70815.649999999994"/>
    <n v="113305.04"/>
    <n v="99141.91"/>
    <n v="158627.06"/>
    <n v="127468.17"/>
    <n v="203949.08"/>
    <n v="169957.56"/>
    <n v="271932.09999999998"/>
    <n v="212446.95"/>
    <n v="339915.13"/>
    <n v="240773.21"/>
    <n v="385237.15"/>
    <n v="269099.46999999997"/>
    <n v="430559.16"/>
  </r>
  <r>
    <n v="4"/>
    <s v="Region IV - Southeast"/>
    <x v="21"/>
    <s v="AL"/>
    <x v="138"/>
    <n v="1"/>
    <x v="0"/>
    <n v="80273.820000000007"/>
    <n v="140479.19"/>
    <n v="103832.67"/>
    <n v="181707.17"/>
    <n v="124175.32"/>
    <n v="217306.82"/>
    <n v="148010.59"/>
    <n v="259018.53"/>
    <n v="173951.09"/>
    <n v="304414.40000000002"/>
    <n v="190541.15"/>
    <n v="333447.01"/>
    <n v="206185.24"/>
    <n v="360824.18"/>
  </r>
  <r>
    <n v="4"/>
    <s v="Region IV - Southeast"/>
    <x v="21"/>
    <s v="AL"/>
    <x v="138"/>
    <n v="2"/>
    <x v="1"/>
    <n v="70812.259999999995"/>
    <n v="123921.46"/>
    <n v="92545.83"/>
    <n v="161955.19"/>
    <n v="112184.55"/>
    <n v="196322.96"/>
    <n v="137064.65"/>
    <n v="239863.14"/>
    <n v="162322.41"/>
    <n v="284064.21999999997"/>
    <n v="178691.49"/>
    <n v="312710.11"/>
    <n v="193799.31"/>
    <n v="339148.79"/>
  </r>
  <r>
    <n v="4"/>
    <s v="Region IV - Southeast"/>
    <x v="21"/>
    <s v="AL"/>
    <x v="138"/>
    <n v="3"/>
    <x v="2"/>
    <n v="62016.24"/>
    <n v="108528.42"/>
    <n v="84625.22"/>
    <n v="148094.14000000001"/>
    <n v="107102.26"/>
    <n v="187428.96"/>
    <n v="141122.43"/>
    <n v="246964.24"/>
    <n v="174910.4"/>
    <n v="306093.21000000002"/>
    <n v="197104.03"/>
    <n v="344932.05"/>
    <n v="219032.3"/>
    <n v="383306.52"/>
  </r>
  <r>
    <n v="4"/>
    <s v="Region IV - Southeast"/>
    <x v="21"/>
    <s v="AL"/>
    <x v="138"/>
    <n v="4"/>
    <x v="3"/>
    <n v="67971.42"/>
    <n v="108754.27"/>
    <n v="95159.99"/>
    <n v="152255.98000000001"/>
    <n v="122348.55"/>
    <n v="195757.69"/>
    <n v="163131.41"/>
    <n v="261010.25"/>
    <n v="203914.26"/>
    <n v="326262.82"/>
    <n v="231102.82"/>
    <n v="369764.52"/>
    <n v="258291.39"/>
    <n v="413266.23"/>
  </r>
  <r>
    <n v="4"/>
    <s v="Region IV - Southeast"/>
    <x v="21"/>
    <s v="AL"/>
    <x v="139"/>
    <n v="1"/>
    <x v="0"/>
    <n v="82242.759999999995"/>
    <n v="143924.82999999999"/>
    <n v="106379.8"/>
    <n v="186164.65"/>
    <n v="127221.73"/>
    <n v="222638.03"/>
    <n v="151642.13"/>
    <n v="265373.73"/>
    <n v="178219.38"/>
    <n v="311883.90999999997"/>
    <n v="195216.67"/>
    <n v="341629.18"/>
    <n v="211244.95"/>
    <n v="369678.66"/>
  </r>
  <r>
    <n v="4"/>
    <s v="Region IV - Southeast"/>
    <x v="21"/>
    <s v="AL"/>
    <x v="139"/>
    <n v="2"/>
    <x v="1"/>
    <n v="72547.58"/>
    <n v="126958.27"/>
    <n v="94814.27"/>
    <n v="165924.97"/>
    <n v="114934.89"/>
    <n v="201136.06"/>
    <n v="140425.93"/>
    <n v="245745.37"/>
    <n v="166303.57999999999"/>
    <n v="291031.26"/>
    <n v="183074.43"/>
    <n v="320380.26"/>
    <n v="198553.19"/>
    <n v="347468.08"/>
  </r>
  <r>
    <n v="4"/>
    <s v="Region IV - Southeast"/>
    <x v="21"/>
    <s v="AL"/>
    <x v="139"/>
    <n v="3"/>
    <x v="2"/>
    <n v="63534.83"/>
    <n v="111185.96"/>
    <n v="86696.99"/>
    <n v="151719.73000000001"/>
    <n v="109723.95"/>
    <n v="192016.91"/>
    <n v="144576.51"/>
    <n v="253008.89"/>
    <n v="179191.16"/>
    <n v="313584.52"/>
    <n v="201927.7"/>
    <n v="353373.48"/>
    <n v="224392.34"/>
    <n v="392686.59"/>
  </r>
  <r>
    <n v="4"/>
    <s v="Region IV - Southeast"/>
    <x v="21"/>
    <s v="AL"/>
    <x v="139"/>
    <n v="4"/>
    <x v="3"/>
    <n v="69638.820000000007"/>
    <n v="111422.12"/>
    <n v="97494.35"/>
    <n v="155990.97"/>
    <n v="125349.88"/>
    <n v="200559.82"/>
    <n v="167133.18"/>
    <n v="267413.09000000003"/>
    <n v="208916.47"/>
    <n v="334266.36"/>
    <n v="236772"/>
    <n v="378835.21"/>
    <n v="264627.53000000003"/>
    <n v="423404.06"/>
  </r>
  <r>
    <n v="4"/>
    <s v="Region IV - Southeast"/>
    <x v="22"/>
    <s v="FL"/>
    <x v="140"/>
    <n v="1"/>
    <x v="0"/>
    <n v="86994.2"/>
    <n v="152239.85"/>
    <n v="112737.62"/>
    <n v="197290.83"/>
    <n v="134977.07"/>
    <n v="236209.88"/>
    <n v="161117.99"/>
    <n v="281956.47999999998"/>
    <n v="189525.75"/>
    <n v="331670.06"/>
    <n v="207696.12"/>
    <n v="363468.2"/>
    <n v="224931.7"/>
    <n v="393630.47"/>
  </r>
  <r>
    <n v="4"/>
    <s v="Region IV - Southeast"/>
    <x v="22"/>
    <s v="FL"/>
    <x v="140"/>
    <n v="2"/>
    <x v="1"/>
    <n v="75798.3"/>
    <n v="132647.01999999999"/>
    <n v="99382.05"/>
    <n v="173918.59"/>
    <n v="120788.56"/>
    <n v="211379.98"/>
    <n v="148165.82"/>
    <n v="259290.18"/>
    <n v="175765.71"/>
    <n v="307589.98"/>
    <n v="193674.59"/>
    <n v="338930.53"/>
    <n v="210275.6"/>
    <n v="367982.3"/>
  </r>
  <r>
    <n v="4"/>
    <s v="Region IV - Southeast"/>
    <x v="22"/>
    <s v="FL"/>
    <x v="140"/>
    <n v="3"/>
    <x v="2"/>
    <n v="65668.94"/>
    <n v="114920.64"/>
    <n v="89336.22"/>
    <n v="156338.39000000001"/>
    <n v="112847.39"/>
    <n v="197482.93"/>
    <n v="148474.57"/>
    <n v="259830.49"/>
    <n v="183827"/>
    <n v="321697.26"/>
    <n v="207002.8"/>
    <n v="362254.91"/>
    <n v="229864.61"/>
    <n v="402263.07"/>
  </r>
  <r>
    <n v="4"/>
    <s v="Region IV - Southeast"/>
    <x v="22"/>
    <s v="FL"/>
    <x v="140"/>
    <n v="4"/>
    <x v="3"/>
    <n v="73795.19"/>
    <n v="118072.31"/>
    <n v="103313.27"/>
    <n v="165301.24"/>
    <n v="132831.35"/>
    <n v="212530.16"/>
    <n v="177108.47"/>
    <n v="283373.55"/>
    <n v="221385.58"/>
    <n v="354216.94"/>
    <n v="250903.66"/>
    <n v="401445.86"/>
    <n v="280421.74"/>
    <n v="448674.79"/>
  </r>
  <r>
    <n v="4"/>
    <s v="Region IV - Southeast"/>
    <x v="22"/>
    <s v="FL"/>
    <x v="141"/>
    <n v="1"/>
    <x v="0"/>
    <n v="86373.78"/>
    <n v="151154.10999999999"/>
    <n v="112008.27"/>
    <n v="196014.48"/>
    <n v="134157.29"/>
    <n v="234775.26"/>
    <n v="160220.91"/>
    <n v="280386.59000000003"/>
    <n v="188530.06"/>
    <n v="329927.61"/>
    <n v="206638.19"/>
    <n v="361616.82"/>
    <n v="223849.98"/>
    <n v="391737.47"/>
  </r>
  <r>
    <n v="4"/>
    <s v="Region IV - Southeast"/>
    <x v="22"/>
    <s v="FL"/>
    <x v="141"/>
    <n v="2"/>
    <x v="1"/>
    <n v="74926.22"/>
    <n v="131120.89000000001"/>
    <n v="98352.59"/>
    <n v="172117.03"/>
    <n v="119649.94"/>
    <n v="209387.39"/>
    <n v="146977.68"/>
    <n v="257210.94"/>
    <n v="174460.79999999999"/>
    <n v="305306.40000000002"/>
    <n v="192301.56"/>
    <n v="336527.74"/>
    <n v="208864.53"/>
    <n v="365512.93"/>
  </r>
  <r>
    <n v="4"/>
    <s v="Region IV - Southeast"/>
    <x v="22"/>
    <s v="FL"/>
    <x v="141"/>
    <n v="3"/>
    <x v="2"/>
    <n v="64659.09"/>
    <n v="113153.41"/>
    <n v="87864"/>
    <n v="153762"/>
    <n v="110909.28"/>
    <n v="194091.24"/>
    <n v="145845.74"/>
    <n v="255230.04"/>
    <n v="180501.28"/>
    <n v="315877.23"/>
    <n v="203203.66"/>
    <n v="355606.4"/>
    <n v="225584.99"/>
    <n v="394773.74"/>
  </r>
  <r>
    <n v="4"/>
    <s v="Region IV - Southeast"/>
    <x v="22"/>
    <s v="FL"/>
    <x v="141"/>
    <n v="4"/>
    <x v="3"/>
    <n v="73315.81"/>
    <n v="117305.3"/>
    <n v="102642.14"/>
    <n v="164227.42000000001"/>
    <n v="131968.46"/>
    <n v="211149.54"/>
    <n v="175957.95"/>
    <n v="281532.71999999997"/>
    <n v="219947.43"/>
    <n v="351915.9"/>
    <n v="249273.76"/>
    <n v="398838.02"/>
    <n v="278600.08"/>
    <n v="445760.14"/>
  </r>
  <r>
    <n v="4"/>
    <s v="Region IV - Southeast"/>
    <x v="22"/>
    <s v="FL"/>
    <x v="142"/>
    <n v="1"/>
    <x v="0"/>
    <n v="85886.29"/>
    <n v="150301"/>
    <n v="111362.32"/>
    <n v="194884.05"/>
    <n v="133373.74"/>
    <n v="233404.05"/>
    <n v="159270.10999999999"/>
    <n v="278722.69"/>
    <n v="187400.29"/>
    <n v="327950.51"/>
    <n v="205393.78"/>
    <n v="359439.11"/>
    <n v="222490.13"/>
    <n v="389357.73"/>
  </r>
  <r>
    <n v="4"/>
    <s v="Region IV - Southeast"/>
    <x v="22"/>
    <s v="FL"/>
    <x v="142"/>
    <n v="2"/>
    <x v="1"/>
    <n v="74564.539999999994"/>
    <n v="130487.95"/>
    <n v="97856.69"/>
    <n v="171249.21"/>
    <n v="119025.81"/>
    <n v="208295.16"/>
    <n v="146172.41"/>
    <n v="255801.72"/>
    <n v="173485.64"/>
    <n v="303599.86"/>
    <n v="191214.7"/>
    <n v="334625.73"/>
    <n v="207669.36"/>
    <n v="363421.37"/>
  </r>
  <r>
    <n v="4"/>
    <s v="Region IV - Southeast"/>
    <x v="22"/>
    <s v="FL"/>
    <x v="142"/>
    <n v="3"/>
    <x v="2"/>
    <n v="64394.12"/>
    <n v="112689.72"/>
    <n v="87522.27"/>
    <n v="153163.97"/>
    <n v="110492.53"/>
    <n v="193361.93"/>
    <n v="145312.42000000001"/>
    <n v="254296.73"/>
    <n v="179854.47"/>
    <n v="314745.33"/>
    <n v="202485.61"/>
    <n v="354349.82"/>
    <n v="224799.23"/>
    <n v="393398.64"/>
  </r>
  <r>
    <n v="4"/>
    <s v="Region IV - Southeast"/>
    <x v="22"/>
    <s v="FL"/>
    <x v="142"/>
    <n v="4"/>
    <x v="3"/>
    <n v="72893.36"/>
    <n v="116629.38"/>
    <n v="102050.7"/>
    <n v="163281.13"/>
    <n v="131208.04999999999"/>
    <n v="209932.88"/>
    <n v="174944.06"/>
    <n v="279910.5"/>
    <n v="218680.08"/>
    <n v="349888.13"/>
    <n v="247837.42"/>
    <n v="396539.88"/>
    <n v="276994.77"/>
    <n v="443191.63"/>
  </r>
  <r>
    <n v="4"/>
    <s v="Region IV - Southeast"/>
    <x v="22"/>
    <s v="FL"/>
    <x v="143"/>
    <n v="1"/>
    <x v="0"/>
    <n v="88412.36"/>
    <n v="154721.62"/>
    <n v="114647.69"/>
    <n v="200633.45"/>
    <n v="137315.64000000001"/>
    <n v="240302.36"/>
    <n v="163988.28"/>
    <n v="286979.49"/>
    <n v="192959.75"/>
    <n v="337679.56"/>
    <n v="211491.48"/>
    <n v="370110.09"/>
    <n v="229103.95"/>
    <n v="400931.91"/>
  </r>
  <r>
    <n v="4"/>
    <s v="Region IV - Southeast"/>
    <x v="22"/>
    <s v="FL"/>
    <x v="143"/>
    <n v="2"/>
    <x v="1"/>
    <n v="76713.210000000006"/>
    <n v="134248.12"/>
    <n v="100691.87"/>
    <n v="176210.78"/>
    <n v="122489.44"/>
    <n v="214356.51"/>
    <n v="150453.99"/>
    <n v="263294.49"/>
    <n v="178581.28"/>
    <n v="312517.23"/>
    <n v="196839.77"/>
    <n v="344469.59"/>
    <n v="213789.15"/>
    <n v="374131.01"/>
  </r>
  <r>
    <n v="4"/>
    <s v="Region IV - Southeast"/>
    <x v="22"/>
    <s v="FL"/>
    <x v="143"/>
    <n v="3"/>
    <x v="2"/>
    <n v="66215.53"/>
    <n v="115877.18"/>
    <n v="89984.59"/>
    <n v="157473.03"/>
    <n v="113590.5"/>
    <n v="198783.38"/>
    <n v="149376.01"/>
    <n v="261408.02"/>
    <n v="184874.43"/>
    <n v="323530.25"/>
    <n v="208129.91"/>
    <n v="364227.34"/>
    <n v="231057.29"/>
    <n v="404350.25"/>
  </r>
  <r>
    <n v="4"/>
    <s v="Region IV - Southeast"/>
    <x v="22"/>
    <s v="FL"/>
    <x v="143"/>
    <n v="4"/>
    <x v="3"/>
    <n v="75043.570000000007"/>
    <n v="120069.71"/>
    <n v="105060.99"/>
    <n v="168097.59"/>
    <n v="135078.42000000001"/>
    <n v="216125.48"/>
    <n v="180104.56"/>
    <n v="288167.3"/>
    <n v="225130.7"/>
    <n v="360209.13"/>
    <n v="255148.13"/>
    <n v="408237.01"/>
    <n v="285165.56"/>
    <n v="456264.9"/>
  </r>
  <r>
    <n v="4"/>
    <s v="Region IV - Southeast"/>
    <x v="22"/>
    <s v="FL"/>
    <x v="144"/>
    <n v="1"/>
    <x v="0"/>
    <n v="86816.95"/>
    <n v="151929.66"/>
    <n v="112626.43"/>
    <n v="197096.25"/>
    <n v="134928.75"/>
    <n v="236125.32"/>
    <n v="161189.6"/>
    <n v="282081.81"/>
    <n v="189704.52"/>
    <n v="331982.90000000002"/>
    <n v="207944.73"/>
    <n v="363903.28"/>
    <n v="225302.53"/>
    <n v="394279.43"/>
  </r>
  <r>
    <n v="4"/>
    <s v="Region IV - Southeast"/>
    <x v="22"/>
    <s v="FL"/>
    <x v="144"/>
    <n v="2"/>
    <x v="1"/>
    <n v="75117.77"/>
    <n v="131456.1"/>
    <n v="98670.62"/>
    <n v="172673.58"/>
    <n v="120102.55"/>
    <n v="210179.47"/>
    <n v="147655.31"/>
    <n v="258396.79999999999"/>
    <n v="175326.04"/>
    <n v="306820.57"/>
    <n v="193293.02"/>
    <n v="338262.79"/>
    <n v="209987.73"/>
    <n v="367478.52"/>
  </r>
  <r>
    <n v="4"/>
    <s v="Region IV - Southeast"/>
    <x v="22"/>
    <s v="FL"/>
    <x v="144"/>
    <n v="3"/>
    <x v="2"/>
    <n v="64675.75"/>
    <n v="113182.57"/>
    <n v="87828.9"/>
    <n v="153700.57"/>
    <n v="110818.9"/>
    <n v="193933.07"/>
    <n v="145680.54"/>
    <n v="254940.94"/>
    <n v="180255.09"/>
    <n v="315446.40999999997"/>
    <n v="202894.66"/>
    <n v="355065.65"/>
    <n v="225206.12"/>
    <n v="394110.71999999997"/>
  </r>
  <r>
    <n v="4"/>
    <s v="Region IV - Southeast"/>
    <x v="22"/>
    <s v="FL"/>
    <x v="144"/>
    <n v="4"/>
    <x v="3"/>
    <n v="73719.28"/>
    <n v="117950.85"/>
    <n v="103206.99"/>
    <n v="165131.19"/>
    <n v="132694.70000000001"/>
    <n v="212311.53"/>
    <n v="176926.27"/>
    <n v="283082.03999999998"/>
    <n v="221157.84"/>
    <n v="353852.55"/>
    <n v="250645.55"/>
    <n v="401032.89"/>
    <n v="280133.26"/>
    <n v="448213.23"/>
  </r>
  <r>
    <n v="4"/>
    <s v="Region IV - Southeast"/>
    <x v="22"/>
    <s v="FL"/>
    <x v="145"/>
    <n v="1"/>
    <x v="0"/>
    <n v="90450.93"/>
    <n v="158289.14000000001"/>
    <n v="117287.1"/>
    <n v="205252.42"/>
    <n v="140473.98000000001"/>
    <n v="245829.47"/>
    <n v="167755.65"/>
    <n v="293572.40000000002"/>
    <n v="197389.44"/>
    <n v="345431.52"/>
    <n v="216344.78"/>
    <n v="378603.36"/>
    <n v="234357.91"/>
    <n v="410126.35"/>
  </r>
  <r>
    <n v="4"/>
    <s v="Region IV - Southeast"/>
    <x v="22"/>
    <s v="FL"/>
    <x v="145"/>
    <n v="2"/>
    <x v="1"/>
    <n v="78500.2"/>
    <n v="137375.34"/>
    <n v="103031.16"/>
    <n v="180304.53"/>
    <n v="125328.94"/>
    <n v="219325.64"/>
    <n v="153930.29999999999"/>
    <n v="269378.03000000003"/>
    <n v="182701.75"/>
    <n v="319728.06"/>
    <n v="201377.97"/>
    <n v="352411.45"/>
    <n v="218713.76"/>
    <n v="382749.08"/>
  </r>
  <r>
    <n v="4"/>
    <s v="Region IV - Southeast"/>
    <x v="22"/>
    <s v="FL"/>
    <x v="145"/>
    <n v="3"/>
    <x v="2"/>
    <n v="67771.97"/>
    <n v="118600.95"/>
    <n v="92105.17"/>
    <n v="161184.04999999999"/>
    <n v="116271.72"/>
    <n v="203475.52"/>
    <n v="152906.28"/>
    <n v="267586"/>
    <n v="189247.58"/>
    <n v="331183.26"/>
    <n v="213056.16"/>
    <n v="372848.28"/>
    <n v="236529.58"/>
    <n v="413926.77"/>
  </r>
  <r>
    <n v="4"/>
    <s v="Region IV - Southeast"/>
    <x v="22"/>
    <s v="FL"/>
    <x v="145"/>
    <n v="4"/>
    <x v="3"/>
    <n v="76771.320000000007"/>
    <n v="122834.12"/>
    <n v="107479.85"/>
    <n v="171967.77"/>
    <n v="138188.38"/>
    <n v="221101.41"/>
    <n v="184251.17"/>
    <n v="294801.88"/>
    <n v="230313.97"/>
    <n v="368502.35"/>
    <n v="261022.5"/>
    <n v="417636"/>
    <n v="291731.03000000003"/>
    <n v="466769.65"/>
  </r>
  <r>
    <n v="4"/>
    <s v="Region IV - Southeast"/>
    <x v="22"/>
    <s v="FL"/>
    <x v="146"/>
    <n v="1"/>
    <x v="0"/>
    <n v="88944.16"/>
    <n v="155652.26999999999"/>
    <n v="115321.44"/>
    <n v="201812.51"/>
    <n v="138111.26"/>
    <n v="241694.71"/>
    <n v="164921.17000000001"/>
    <n v="288612.05"/>
    <n v="194044.83"/>
    <n v="339578.45"/>
    <n v="212673.73"/>
    <n v="372179.02"/>
    <n v="230371.09"/>
    <n v="403149.4"/>
  </r>
  <r>
    <n v="4"/>
    <s v="Region IV - Southeast"/>
    <x v="22"/>
    <s v="FL"/>
    <x v="146"/>
    <n v="2"/>
    <x v="1"/>
    <n v="77245.02"/>
    <n v="135178.79"/>
    <n v="101365.62"/>
    <n v="177389.84"/>
    <n v="123285.06"/>
    <n v="215748.86"/>
    <n v="151386.88"/>
    <n v="264927.05"/>
    <n v="179666.35"/>
    <n v="314416.12"/>
    <n v="198022.02"/>
    <n v="346538.53"/>
    <n v="215056.29"/>
    <n v="376348.5"/>
  </r>
  <r>
    <n v="4"/>
    <s v="Region IV - Southeast"/>
    <x v="22"/>
    <s v="FL"/>
    <x v="146"/>
    <n v="3"/>
    <x v="2"/>
    <n v="66728.789999999994"/>
    <n v="116775.38"/>
    <n v="90703.15"/>
    <n v="158730.51"/>
    <n v="114514.37"/>
    <n v="200400.14"/>
    <n v="150607.82999999999"/>
    <n v="263563.71000000002"/>
    <n v="186414.2"/>
    <n v="326224.86"/>
    <n v="209874.99"/>
    <n v="367281.23"/>
    <n v="233007.67"/>
    <n v="407763.42"/>
  </r>
  <r>
    <n v="4"/>
    <s v="Region IV - Southeast"/>
    <x v="22"/>
    <s v="FL"/>
    <x v="146"/>
    <n v="4"/>
    <x v="3"/>
    <n v="75485"/>
    <n v="120775.99"/>
    <n v="105678.99"/>
    <n v="169086.39"/>
    <n v="135872.99"/>
    <n v="217396.79"/>
    <n v="181163.99"/>
    <n v="289862.39"/>
    <n v="226454.99"/>
    <n v="362327.98"/>
    <n v="256648.98"/>
    <n v="410638.38"/>
    <n v="286842.98"/>
    <n v="458948.78"/>
  </r>
  <r>
    <n v="4"/>
    <s v="Region IV - Southeast"/>
    <x v="22"/>
    <s v="FL"/>
    <x v="147"/>
    <n v="1"/>
    <x v="0"/>
    <n v="83581.78"/>
    <n v="146268.12"/>
    <n v="108215.93"/>
    <n v="189377.88"/>
    <n v="129492.25"/>
    <n v="226611.43"/>
    <n v="154462.42000000001"/>
    <n v="270309.23"/>
    <n v="181617.37"/>
    <n v="317830.40000000002"/>
    <n v="198985.3"/>
    <n v="348224.28"/>
    <n v="215412.77"/>
    <n v="376972.35"/>
  </r>
  <r>
    <n v="4"/>
    <s v="Region IV - Southeast"/>
    <x v="22"/>
    <s v="FL"/>
    <x v="147"/>
    <n v="2"/>
    <x v="1"/>
    <n v="73266.53"/>
    <n v="128216.42"/>
    <n v="95910.81"/>
    <n v="167843.91"/>
    <n v="116419.68"/>
    <n v="203734.45"/>
    <n v="142528.95999999999"/>
    <n v="249425.67"/>
    <n v="168939.58"/>
    <n v="295644.26"/>
    <n v="186066.59"/>
    <n v="325616.53000000003"/>
    <n v="201909.4"/>
    <n v="353341.45"/>
  </r>
  <r>
    <n v="4"/>
    <s v="Region IV - Southeast"/>
    <x v="22"/>
    <s v="FL"/>
    <x v="147"/>
    <n v="3"/>
    <x v="2"/>
    <n v="63814.2"/>
    <n v="111674.85"/>
    <n v="86944.11"/>
    <n v="152152.19"/>
    <n v="109930.17"/>
    <n v="192377.8"/>
    <n v="144741.35"/>
    <n v="253297.37"/>
    <n v="179299.4"/>
    <n v="313773.96000000002"/>
    <n v="201976.48"/>
    <n v="353458.84"/>
    <n v="224364.27"/>
    <n v="392637.46"/>
  </r>
  <r>
    <n v="4"/>
    <s v="Region IV - Southeast"/>
    <x v="22"/>
    <s v="FL"/>
    <x v="147"/>
    <n v="4"/>
    <x v="3"/>
    <n v="70838.039999999994"/>
    <n v="113340.87"/>
    <n v="99173.26"/>
    <n v="158677.22"/>
    <n v="127508.48"/>
    <n v="204013.57"/>
    <n v="170011.31"/>
    <n v="272018.09000000003"/>
    <n v="212514.13"/>
    <n v="340022.62"/>
    <n v="240849.35"/>
    <n v="385358.96"/>
    <n v="269184.57"/>
    <n v="430695.31"/>
  </r>
  <r>
    <n v="4"/>
    <s v="Region IV - Southeast"/>
    <x v="22"/>
    <s v="FL"/>
    <x v="148"/>
    <n v="1"/>
    <x v="0"/>
    <n v="86063.54"/>
    <n v="150611.19"/>
    <n v="111473.5"/>
    <n v="195078.63"/>
    <n v="133422.06"/>
    <n v="233488.61"/>
    <n v="159198.49"/>
    <n v="278597.36"/>
    <n v="187221.53"/>
    <n v="327637.67"/>
    <n v="205145.16"/>
    <n v="359004.03"/>
    <n v="222119.3"/>
    <n v="388708.77"/>
  </r>
  <r>
    <n v="4"/>
    <s v="Region IV - Southeast"/>
    <x v="22"/>
    <s v="FL"/>
    <x v="148"/>
    <n v="2"/>
    <x v="1"/>
    <n v="75245.070000000007"/>
    <n v="131678.87"/>
    <n v="98568.13"/>
    <n v="172494.23"/>
    <n v="119711.81"/>
    <n v="209495.67"/>
    <n v="146682.91"/>
    <n v="256695.1"/>
    <n v="173925.3"/>
    <n v="304369.28000000003"/>
    <n v="191596.27"/>
    <n v="335293.46000000002"/>
    <n v="207957.22"/>
    <n v="363925.14"/>
  </r>
  <r>
    <n v="4"/>
    <s v="Region IV - Southeast"/>
    <x v="22"/>
    <s v="FL"/>
    <x v="148"/>
    <n v="3"/>
    <x v="2"/>
    <n v="65387.31"/>
    <n v="114427.79"/>
    <n v="89029.6"/>
    <n v="155801.79"/>
    <n v="112521.02"/>
    <n v="196911.78"/>
    <n v="148106.44"/>
    <n v="259186.27"/>
    <n v="183426.38"/>
    <n v="320996.17"/>
    <n v="206593.75"/>
    <n v="361539.06"/>
    <n v="229457.71"/>
    <n v="401550.99"/>
  </r>
  <r>
    <n v="4"/>
    <s v="Region IV - Southeast"/>
    <x v="22"/>
    <s v="FL"/>
    <x v="148"/>
    <n v="4"/>
    <x v="3"/>
    <n v="72969.27"/>
    <n v="116750.84"/>
    <n v="102156.98"/>
    <n v="163451.17000000001"/>
    <n v="131344.69"/>
    <n v="210151.51"/>
    <n v="175126.26"/>
    <n v="280202.01"/>
    <n v="218907.82"/>
    <n v="350252.52"/>
    <n v="248095.53"/>
    <n v="396952.85"/>
    <n v="277283.24"/>
    <n v="443653.19"/>
  </r>
  <r>
    <n v="4"/>
    <s v="Region IV - Southeast"/>
    <x v="22"/>
    <s v="FL"/>
    <x v="149"/>
    <n v="1"/>
    <x v="0"/>
    <n v="91425.91"/>
    <n v="159995.35"/>
    <n v="118579.01"/>
    <n v="207513.26"/>
    <n v="142041.07999999999"/>
    <n v="248571.89"/>
    <n v="169657.25"/>
    <n v="296900.19"/>
    <n v="199648.98"/>
    <n v="349385.72"/>
    <n v="218833.59"/>
    <n v="382958.77"/>
    <n v="237077.61"/>
    <n v="414885.82"/>
  </r>
  <r>
    <n v="4"/>
    <s v="Region IV - Southeast"/>
    <x v="22"/>
    <s v="FL"/>
    <x v="149"/>
    <n v="2"/>
    <x v="1"/>
    <n v="79223.56"/>
    <n v="138641.23000000001"/>
    <n v="104022.94"/>
    <n v="182040.15"/>
    <n v="126577.19"/>
    <n v="221510.09"/>
    <n v="155540.84"/>
    <n v="272196.46999999997"/>
    <n v="184652.08"/>
    <n v="323141.13"/>
    <n v="203551.69"/>
    <n v="356215.46"/>
    <n v="221104.11"/>
    <n v="386932.19"/>
  </r>
  <r>
    <n v="4"/>
    <s v="Region IV - Southeast"/>
    <x v="22"/>
    <s v="FL"/>
    <x v="149"/>
    <n v="3"/>
    <x v="2"/>
    <n v="68301.899999999994"/>
    <n v="119528.32000000001"/>
    <n v="92788.64"/>
    <n v="162380.10999999999"/>
    <n v="117105.21"/>
    <n v="204934.13"/>
    <n v="153972.92000000001"/>
    <n v="269452.61"/>
    <n v="190541.18"/>
    <n v="333447.07"/>
    <n v="214492.26"/>
    <n v="375361.45"/>
    <n v="238101.11"/>
    <n v="416676.95"/>
  </r>
  <r>
    <n v="4"/>
    <s v="Region IV - Southeast"/>
    <x v="22"/>
    <s v="FL"/>
    <x v="149"/>
    <n v="4"/>
    <x v="3"/>
    <n v="77616.22"/>
    <n v="124185.96"/>
    <n v="108662.71"/>
    <n v="173860.35"/>
    <n v="139709.20000000001"/>
    <n v="223534.73"/>
    <n v="186278.94"/>
    <n v="298046.31"/>
    <n v="232848.67"/>
    <n v="372557.88"/>
    <n v="263895.15999999997"/>
    <n v="422232.27"/>
    <n v="294941.65000000002"/>
    <n v="471906.65"/>
  </r>
  <r>
    <n v="4"/>
    <s v="Region IV - Southeast"/>
    <x v="22"/>
    <s v="FL"/>
    <x v="150"/>
    <n v="1"/>
    <x v="0"/>
    <n v="89475.96"/>
    <n v="156582.93"/>
    <n v="115995.19"/>
    <n v="202991.58"/>
    <n v="138906.89000000001"/>
    <n v="243087.06"/>
    <n v="165854.06"/>
    <n v="290244.61"/>
    <n v="195129.9"/>
    <n v="341477.33"/>
    <n v="213855.97"/>
    <n v="374247.96"/>
    <n v="231638.22"/>
    <n v="405366.89"/>
  </r>
  <r>
    <n v="4"/>
    <s v="Region IV - Southeast"/>
    <x v="22"/>
    <s v="FL"/>
    <x v="150"/>
    <n v="2"/>
    <x v="1"/>
    <n v="77776.84"/>
    <n v="136109.46"/>
    <n v="102039.37"/>
    <n v="178568.91"/>
    <n v="124080.69"/>
    <n v="217141.21"/>
    <n v="152319.76999999999"/>
    <n v="266559.61"/>
    <n v="180751.43"/>
    <n v="316315"/>
    <n v="199204.26"/>
    <n v="348607.46"/>
    <n v="216323.42"/>
    <n v="378565.99"/>
  </r>
  <r>
    <n v="4"/>
    <s v="Region IV - Southeast"/>
    <x v="22"/>
    <s v="FL"/>
    <x v="150"/>
    <n v="3"/>
    <x v="2"/>
    <n v="67242.05"/>
    <n v="117673.59"/>
    <n v="91421.71"/>
    <n v="159988"/>
    <n v="115438.23"/>
    <n v="202016.91"/>
    <n v="151839.65"/>
    <n v="265719.39"/>
    <n v="187953.98"/>
    <n v="328919.46999999997"/>
    <n v="211620.07"/>
    <n v="370335.12"/>
    <n v="234958.05"/>
    <n v="411176.6"/>
  </r>
  <r>
    <n v="4"/>
    <s v="Region IV - Southeast"/>
    <x v="22"/>
    <s v="FL"/>
    <x v="150"/>
    <n v="4"/>
    <x v="3"/>
    <n v="75926.42"/>
    <n v="121482.28"/>
    <n v="106296.99"/>
    <n v="170075.19"/>
    <n v="136667.56"/>
    <n v="218668.1"/>
    <n v="182223.42"/>
    <n v="291557.46999999997"/>
    <n v="227779.27"/>
    <n v="364446.84"/>
    <n v="258149.84"/>
    <n v="413039.75"/>
    <n v="288520.40999999997"/>
    <n v="461632.66"/>
  </r>
  <r>
    <n v="4"/>
    <s v="Region IV - Southeast"/>
    <x v="22"/>
    <s v="FL"/>
    <x v="151"/>
    <n v="1"/>
    <x v="0"/>
    <n v="89874.82"/>
    <n v="157280.94"/>
    <n v="116585.55"/>
    <n v="204024.71"/>
    <n v="139666.26999999999"/>
    <n v="244415.98"/>
    <n v="166840.67000000001"/>
    <n v="291971.17"/>
    <n v="196349.05"/>
    <n v="343610.84"/>
    <n v="215224.68"/>
    <n v="376643.2"/>
    <n v="233183.49"/>
    <n v="408071.1"/>
  </r>
  <r>
    <n v="4"/>
    <s v="Region IV - Southeast"/>
    <x v="22"/>
    <s v="FL"/>
    <x v="151"/>
    <n v="2"/>
    <x v="1"/>
    <n v="77798.25"/>
    <n v="136146.94"/>
    <n v="102179.55"/>
    <n v="178814.21"/>
    <n v="124361.81"/>
    <n v="217633.17"/>
    <n v="152869.79"/>
    <n v="267522.13"/>
    <n v="181506.76"/>
    <n v="317636.83"/>
    <n v="200100.34"/>
    <n v="350175.59"/>
    <n v="217374.66"/>
    <n v="380405.65"/>
  </r>
  <r>
    <n v="4"/>
    <s v="Region IV - Southeast"/>
    <x v="22"/>
    <s v="FL"/>
    <x v="151"/>
    <n v="3"/>
    <x v="2"/>
    <n v="67010.42"/>
    <n v="117268.23"/>
    <n v="91009.78"/>
    <n v="159267.10999999999"/>
    <n v="114840.74"/>
    <n v="200971.29"/>
    <n v="150975.96"/>
    <n v="264207.92"/>
    <n v="186814.83"/>
    <n v="326925.95"/>
    <n v="210284.05"/>
    <n v="367997.08"/>
    <n v="233414.58"/>
    <n v="408475.51"/>
  </r>
  <r>
    <n v="4"/>
    <s v="Region IV - Southeast"/>
    <x v="22"/>
    <s v="FL"/>
    <x v="151"/>
    <n v="4"/>
    <x v="3"/>
    <n v="76310.92"/>
    <n v="122097.47"/>
    <n v="106835.28"/>
    <n v="170936.45"/>
    <n v="137359.65"/>
    <n v="219775.44"/>
    <n v="183146.2"/>
    <n v="293033.92"/>
    <n v="228932.75"/>
    <n v="366292.4"/>
    <n v="259457.12"/>
    <n v="415131.39"/>
    <n v="289981.48"/>
    <n v="463970.38"/>
  </r>
  <r>
    <n v="4"/>
    <s v="Region IV - Southeast"/>
    <x v="23"/>
    <s v="GA"/>
    <x v="66"/>
    <n v="1"/>
    <x v="0"/>
    <n v="85132.87"/>
    <n v="148982.51999999999"/>
    <n v="110209.39"/>
    <n v="192866.43"/>
    <n v="131867.04999999999"/>
    <n v="230767.33"/>
    <n v="157278.99"/>
    <n v="275238.24"/>
    <n v="184917.29"/>
    <n v="323605.26"/>
    <n v="202594.2"/>
    <n v="354539.85"/>
    <n v="219306.89"/>
    <n v="383787.06"/>
  </r>
  <r>
    <n v="4"/>
    <s v="Region IV - Southeast"/>
    <x v="23"/>
    <s v="GA"/>
    <x v="66"/>
    <n v="2"/>
    <x v="1"/>
    <n v="74691.83"/>
    <n v="130710.71"/>
    <n v="97754.2"/>
    <n v="171069.85"/>
    <n v="118635.06"/>
    <n v="207611.36"/>
    <n v="145200"/>
    <n v="254100.01"/>
    <n v="172084.89"/>
    <n v="301148.56"/>
    <n v="189517.94"/>
    <n v="331656.39"/>
    <n v="205638.84"/>
    <n v="359867.98"/>
  </r>
  <r>
    <n v="4"/>
    <s v="Region IV - Southeast"/>
    <x v="23"/>
    <s v="GA"/>
    <x v="66"/>
    <n v="3"/>
    <x v="2"/>
    <n v="65105.68"/>
    <n v="113934.94"/>
    <n v="88722.96"/>
    <n v="155265.19"/>
    <n v="112194.65"/>
    <n v="196340.63"/>
    <n v="147738.31"/>
    <n v="258542.05"/>
    <n v="183025.76"/>
    <n v="320295.07"/>
    <n v="206184.69"/>
    <n v="360823.2"/>
    <n v="229050.8"/>
    <n v="400838.89"/>
  </r>
  <r>
    <n v="4"/>
    <s v="Region IV - Southeast"/>
    <x v="23"/>
    <s v="GA"/>
    <x v="66"/>
    <n v="4"/>
    <x v="3"/>
    <n v="72143.350000000006"/>
    <n v="115429.36"/>
    <n v="101000.69"/>
    <n v="161601.10999999999"/>
    <n v="129858.03"/>
    <n v="207772.85"/>
    <n v="173144.04"/>
    <n v="277030.46999999997"/>
    <n v="216430.05"/>
    <n v="346288.08"/>
    <n v="245287.39"/>
    <n v="392459.83"/>
    <n v="274144.73"/>
    <n v="438631.57"/>
  </r>
  <r>
    <n v="4"/>
    <s v="Region IV - Southeast"/>
    <x v="23"/>
    <s v="GA"/>
    <x v="152"/>
    <n v="1"/>
    <x v="0"/>
    <n v="83892.02"/>
    <n v="146811.03"/>
    <n v="108750.7"/>
    <n v="190313.72"/>
    <n v="130227.47"/>
    <n v="227898.08"/>
    <n v="155484.82999999999"/>
    <n v="272098.45"/>
    <n v="182925.9"/>
    <n v="320120.33"/>
    <n v="200478.32"/>
    <n v="350837.06"/>
    <n v="217143.45"/>
    <n v="380001.04"/>
  </r>
  <r>
    <n v="4"/>
    <s v="Region IV - Southeast"/>
    <x v="23"/>
    <s v="GA"/>
    <x v="152"/>
    <n v="2"/>
    <x v="1"/>
    <n v="72947.679999999993"/>
    <n v="127658.44"/>
    <n v="95695.26"/>
    <n v="167466.71"/>
    <n v="116357.8"/>
    <n v="203626.15"/>
    <n v="142823.72"/>
    <n v="249941.5"/>
    <n v="169475.07"/>
    <n v="296581.38"/>
    <n v="186771.88"/>
    <n v="326850.78999999998"/>
    <n v="202816.7"/>
    <n v="354929.23"/>
  </r>
  <r>
    <n v="4"/>
    <s v="Region IV - Southeast"/>
    <x v="23"/>
    <s v="GA"/>
    <x v="152"/>
    <n v="3"/>
    <x v="2"/>
    <n v="63085.98"/>
    <n v="110400.46"/>
    <n v="85778.51"/>
    <n v="150112.39000000001"/>
    <n v="108318.43"/>
    <n v="189557.25"/>
    <n v="142480.64000000001"/>
    <n v="249341.12"/>
    <n v="176374.29"/>
    <n v="308655"/>
    <n v="198586.38"/>
    <n v="347526.17"/>
    <n v="220491.54"/>
    <n v="385860.19"/>
  </r>
  <r>
    <n v="4"/>
    <s v="Region IV - Southeast"/>
    <x v="23"/>
    <s v="GA"/>
    <x v="152"/>
    <n v="4"/>
    <x v="3"/>
    <n v="71184.58"/>
    <n v="113895.33"/>
    <n v="99658.41"/>
    <n v="159453.46"/>
    <n v="128132.24"/>
    <n v="205011.59"/>
    <n v="170842.99"/>
    <n v="273348.78999999998"/>
    <n v="213553.74"/>
    <n v="341685.99"/>
    <n v="242027.57"/>
    <n v="387244.12"/>
    <n v="270501.40000000002"/>
    <n v="432802.25"/>
  </r>
  <r>
    <n v="4"/>
    <s v="Region IV - Southeast"/>
    <x v="23"/>
    <s v="GA"/>
    <x v="153"/>
    <n v="1"/>
    <x v="0"/>
    <n v="92711.08"/>
    <n v="162244.39000000001"/>
    <n v="120065.5"/>
    <n v="210114.62"/>
    <n v="143692.73000000001"/>
    <n v="251462.28"/>
    <n v="171433.51"/>
    <n v="300008.65000000002"/>
    <n v="201595.68"/>
    <n v="352792.44"/>
    <n v="220887.31"/>
    <n v="386552.79"/>
    <n v="239148.35"/>
    <n v="418509.61"/>
  </r>
  <r>
    <n v="4"/>
    <s v="Region IV - Southeast"/>
    <x v="23"/>
    <s v="GA"/>
    <x v="153"/>
    <n v="2"/>
    <x v="1"/>
    <n v="81137.84"/>
    <n v="141991.23000000001"/>
    <n v="106259.74"/>
    <n v="185954.55"/>
    <n v="129025.95"/>
    <n v="225795.42"/>
    <n v="158044.75"/>
    <n v="276578.32"/>
    <n v="187371.81"/>
    <n v="327900.67"/>
    <n v="206393.14"/>
    <n v="361188"/>
    <n v="223998.22"/>
    <n v="391996.89"/>
  </r>
  <r>
    <n v="4"/>
    <s v="Region IV - Southeast"/>
    <x v="23"/>
    <s v="GA"/>
    <x v="153"/>
    <n v="3"/>
    <x v="2"/>
    <n v="70569.899999999994"/>
    <n v="123497.33"/>
    <n v="96109.92"/>
    <n v="168192.36"/>
    <n v="121488.56"/>
    <n v="212604.97"/>
    <n v="159929.09"/>
    <n v="279875.90999999997"/>
    <n v="198085.63"/>
    <n v="346649.85"/>
    <n v="223117.6"/>
    <n v="390455.79"/>
    <n v="247824.99"/>
    <n v="433693.73"/>
  </r>
  <r>
    <n v="4"/>
    <s v="Region IV - Southeast"/>
    <x v="23"/>
    <s v="GA"/>
    <x v="153"/>
    <n v="4"/>
    <x v="3"/>
    <n v="78593.97"/>
    <n v="125750.36"/>
    <n v="110031.56"/>
    <n v="176050.5"/>
    <n v="141469.15"/>
    <n v="226350.65"/>
    <n v="188625.54"/>
    <n v="301800.86"/>
    <n v="235781.92"/>
    <n v="377251.08"/>
    <n v="267219.51"/>
    <n v="427551.22"/>
    <n v="298657.09999999998"/>
    <n v="477851.36"/>
  </r>
  <r>
    <n v="4"/>
    <s v="Region IV - Southeast"/>
    <x v="23"/>
    <s v="GA"/>
    <x v="8"/>
    <n v="1"/>
    <x v="0"/>
    <n v="86240.79"/>
    <n v="150921.38"/>
    <n v="111584.69"/>
    <n v="195273.21"/>
    <n v="133470.38"/>
    <n v="233573.17"/>
    <n v="159126.88"/>
    <n v="278472.03000000003"/>
    <n v="187042.76"/>
    <n v="327324.83"/>
    <n v="204896.54"/>
    <n v="358568.95"/>
    <n v="221748.47"/>
    <n v="388059.82"/>
  </r>
  <r>
    <n v="4"/>
    <s v="Region IV - Southeast"/>
    <x v="23"/>
    <s v="GA"/>
    <x v="8"/>
    <n v="2"/>
    <x v="1"/>
    <n v="75925.59"/>
    <n v="132869.79"/>
    <n v="99279.57"/>
    <n v="173739.24"/>
    <n v="120397.82"/>
    <n v="210696.19"/>
    <n v="147193.42000000001"/>
    <n v="257588.48000000001"/>
    <n v="174364.97"/>
    <n v="305138.69"/>
    <n v="191977.83"/>
    <n v="335961.2"/>
    <n v="208245.09"/>
    <n v="364428.91"/>
  </r>
  <r>
    <n v="4"/>
    <s v="Region IV - Southeast"/>
    <x v="23"/>
    <s v="GA"/>
    <x v="8"/>
    <n v="3"/>
    <x v="2"/>
    <n v="66380.5"/>
    <n v="116165.87"/>
    <n v="90536.93"/>
    <n v="158439.62"/>
    <n v="114549.51"/>
    <n v="200461.64"/>
    <n v="150900.47"/>
    <n v="264075.82"/>
    <n v="186998.3"/>
    <n v="327247.02"/>
    <n v="210701.89"/>
    <n v="368728.31"/>
    <n v="234116.2"/>
    <n v="409703.34"/>
  </r>
  <r>
    <n v="4"/>
    <s v="Region IV - Southeast"/>
    <x v="23"/>
    <s v="GA"/>
    <x v="8"/>
    <n v="4"/>
    <x v="3"/>
    <n v="73045.19"/>
    <n v="116872.3"/>
    <n v="102263.26"/>
    <n v="163621.22"/>
    <n v="131481.34"/>
    <n v="210370.14"/>
    <n v="175308.45"/>
    <n v="280493.52"/>
    <n v="219135.56"/>
    <n v="350616.9"/>
    <n v="248353.64"/>
    <n v="397365.82"/>
    <n v="277571.71000000002"/>
    <n v="444114.74"/>
  </r>
  <r>
    <n v="4"/>
    <s v="Region IV - Southeast"/>
    <x v="23"/>
    <s v="GA"/>
    <x v="154"/>
    <n v="1"/>
    <x v="0"/>
    <n v="84645.38"/>
    <n v="148129.42000000001"/>
    <n v="109563.44"/>
    <n v="191736.01"/>
    <n v="131083.5"/>
    <n v="229396.12"/>
    <n v="156328.20000000001"/>
    <n v="273574.34999999998"/>
    <n v="183787.51999999999"/>
    <n v="321628.17"/>
    <n v="201349.8"/>
    <n v="352362.14"/>
    <n v="217947.05"/>
    <n v="381407.33"/>
  </r>
  <r>
    <n v="4"/>
    <s v="Region IV - Southeast"/>
    <x v="23"/>
    <s v="GA"/>
    <x v="154"/>
    <n v="2"/>
    <x v="1"/>
    <n v="74330.149999999994"/>
    <n v="130077.77"/>
    <n v="97258.31"/>
    <n v="170202.04"/>
    <n v="118010.94"/>
    <n v="206519.14"/>
    <n v="144394.74"/>
    <n v="252690.79"/>
    <n v="171109.73"/>
    <n v="299442.03000000003"/>
    <n v="188431.08"/>
    <n v="329754.40000000002"/>
    <n v="204443.67"/>
    <n v="357776.43"/>
  </r>
  <r>
    <n v="4"/>
    <s v="Region IV - Southeast"/>
    <x v="23"/>
    <s v="GA"/>
    <x v="154"/>
    <n v="3"/>
    <x v="2"/>
    <n v="64840.72"/>
    <n v="113471.26"/>
    <n v="88381.23"/>
    <n v="154667.16"/>
    <n v="111777.9"/>
    <n v="195611.33"/>
    <n v="147205"/>
    <n v="257608.75"/>
    <n v="182378.96"/>
    <n v="319163.17"/>
    <n v="205466.64"/>
    <n v="359566.62"/>
    <n v="228265.03"/>
    <n v="399463.81"/>
  </r>
  <r>
    <n v="4"/>
    <s v="Region IV - Southeast"/>
    <x v="23"/>
    <s v="GA"/>
    <x v="154"/>
    <n v="4"/>
    <x v="3"/>
    <n v="71720.899999999994"/>
    <n v="114753.44"/>
    <n v="100409.26"/>
    <n v="160654.82"/>
    <n v="129097.62"/>
    <n v="206556.2"/>
    <n v="172130.16"/>
    <n v="275408.26"/>
    <n v="215162.7"/>
    <n v="344260.32"/>
    <n v="243851.06"/>
    <n v="390161.7"/>
    <n v="272539.42"/>
    <n v="436063.08"/>
  </r>
  <r>
    <n v="4"/>
    <s v="Region IV - Southeast"/>
    <x v="23"/>
    <s v="GA"/>
    <x v="155"/>
    <n v="1"/>
    <x v="0"/>
    <n v="86595.34"/>
    <n v="151541.84"/>
    <n v="112147.26"/>
    <n v="196257.7"/>
    <n v="134217.69"/>
    <n v="234880.96"/>
    <n v="160131.38"/>
    <n v="280229.92"/>
    <n v="188306.6"/>
    <n v="329536.55"/>
    <n v="206327.41"/>
    <n v="361072.96"/>
    <n v="223386.44"/>
    <n v="390926.26"/>
  </r>
  <r>
    <n v="4"/>
    <s v="Region IV - Southeast"/>
    <x v="23"/>
    <s v="GA"/>
    <x v="155"/>
    <n v="2"/>
    <x v="1"/>
    <n v="75776.88"/>
    <n v="132609.54"/>
    <n v="99241.88"/>
    <n v="173673.29"/>
    <n v="120507.44"/>
    <n v="210888.02"/>
    <n v="147615.79999999999"/>
    <n v="258327.66"/>
    <n v="175010.38"/>
    <n v="306268.15999999997"/>
    <n v="192778.51"/>
    <n v="337362.4"/>
    <n v="209224.36"/>
    <n v="366142.63"/>
  </r>
  <r>
    <n v="4"/>
    <s v="Region IV - Southeast"/>
    <x v="23"/>
    <s v="GA"/>
    <x v="155"/>
    <n v="3"/>
    <x v="2"/>
    <n v="65900.570000000007"/>
    <n v="115326"/>
    <n v="89748.160000000003"/>
    <n v="157059.28"/>
    <n v="113444.88"/>
    <n v="198528.55"/>
    <n v="149338.26"/>
    <n v="261341.96"/>
    <n v="184966.16"/>
    <n v="323690.78000000003"/>
    <n v="208338.83"/>
    <n v="364592.95"/>
    <n v="231408.09"/>
    <n v="404964.16"/>
  </r>
  <r>
    <n v="4"/>
    <s v="Region IV - Southeast"/>
    <x v="23"/>
    <s v="GA"/>
    <x v="155"/>
    <n v="4"/>
    <x v="3"/>
    <n v="73410.7"/>
    <n v="117457.12"/>
    <n v="102774.98"/>
    <n v="164439.97"/>
    <n v="132139.26"/>
    <n v="211422.82"/>
    <n v="176185.68"/>
    <n v="281897.09999999998"/>
    <n v="220232.1"/>
    <n v="352371.37"/>
    <n v="249596.38"/>
    <n v="399354.22"/>
    <n v="278960.65999999997"/>
    <n v="446337.07"/>
  </r>
  <r>
    <n v="4"/>
    <s v="Region IV - Southeast"/>
    <x v="23"/>
    <s v="GA"/>
    <x v="156"/>
    <n v="1"/>
    <x v="0"/>
    <n v="90096.39"/>
    <n v="157668.68"/>
    <n v="116724.54"/>
    <n v="204267.94"/>
    <n v="139726.68"/>
    <n v="244521.69"/>
    <n v="166751.15"/>
    <n v="291814.52"/>
    <n v="196125.6"/>
    <n v="343219.81"/>
    <n v="214913.92000000001"/>
    <n v="376099.36"/>
    <n v="232719.95"/>
    <n v="407259.92"/>
  </r>
  <r>
    <n v="4"/>
    <s v="Region IV - Southeast"/>
    <x v="23"/>
    <s v="GA"/>
    <x v="156"/>
    <n v="2"/>
    <x v="1"/>
    <n v="78648.91"/>
    <n v="137635.6"/>
    <n v="103068.85"/>
    <n v="180370.48"/>
    <n v="125219.32"/>
    <n v="219133.82"/>
    <n v="153507.92000000001"/>
    <n v="268638.86"/>
    <n v="182056.34"/>
    <n v="318598.59999999998"/>
    <n v="200577.3"/>
    <n v="351010.27"/>
    <n v="217734.5"/>
    <n v="381035.38"/>
  </r>
  <r>
    <n v="4"/>
    <s v="Region IV - Southeast"/>
    <x v="23"/>
    <s v="GA"/>
    <x v="156"/>
    <n v="3"/>
    <x v="2"/>
    <n v="68251.899999999994"/>
    <n v="119440.83"/>
    <n v="92893.94"/>
    <n v="162564.4"/>
    <n v="117376.35"/>
    <n v="205408.61"/>
    <n v="154468.49"/>
    <n v="270319.86"/>
    <n v="191279.72"/>
    <n v="334739.51"/>
    <n v="215419.23"/>
    <n v="376983.65"/>
    <n v="239237.69"/>
    <n v="418665.96"/>
  </r>
  <r>
    <n v="4"/>
    <s v="Region IV - Southeast"/>
    <x v="23"/>
    <s v="GA"/>
    <x v="156"/>
    <n v="4"/>
    <x v="3"/>
    <n v="76405.81"/>
    <n v="122249.3"/>
    <n v="106968.14"/>
    <n v="171149.02"/>
    <n v="137530.46"/>
    <n v="220048.74"/>
    <n v="183373.95"/>
    <n v="293398.32"/>
    <n v="229217.43"/>
    <n v="366747.9"/>
    <n v="259779.76"/>
    <n v="415647.62"/>
    <n v="290342.08"/>
    <n v="464547.34"/>
  </r>
  <r>
    <n v="4"/>
    <s v="Region IV - Southeast"/>
    <x v="23"/>
    <s v="GA"/>
    <x v="157"/>
    <n v="1"/>
    <x v="0"/>
    <n v="80346.66"/>
    <n v="140606.65"/>
    <n v="104145.63"/>
    <n v="182254.84"/>
    <n v="124706.41"/>
    <n v="218236.21"/>
    <n v="148882.97"/>
    <n v="260545.19"/>
    <n v="175151.6"/>
    <n v="306515.3"/>
    <n v="191953.97"/>
    <n v="335919.45"/>
    <n v="207902.65"/>
    <n v="363829.64"/>
  </r>
  <r>
    <n v="4"/>
    <s v="Region IV - Southeast"/>
    <x v="23"/>
    <s v="GA"/>
    <x v="157"/>
    <n v="2"/>
    <x v="1"/>
    <n v="69905.52"/>
    <n v="122334.66"/>
    <n v="91690.44"/>
    <n v="160458.26999999999"/>
    <n v="111474.42"/>
    <n v="195080.24"/>
    <n v="136803.98000000001"/>
    <n v="239406.96"/>
    <n v="162319.20000000001"/>
    <n v="284058.59000000003"/>
    <n v="178877.71"/>
    <n v="313035.99"/>
    <n v="194234.6"/>
    <n v="339910.55"/>
  </r>
  <r>
    <n v="4"/>
    <s v="Region IV - Southeast"/>
    <x v="23"/>
    <s v="GA"/>
    <x v="157"/>
    <n v="3"/>
    <x v="2"/>
    <n v="60486.35"/>
    <n v="105851.11"/>
    <n v="82255.899999999994"/>
    <n v="143947.82"/>
    <n v="103879.85"/>
    <n v="181789.74"/>
    <n v="136651.91"/>
    <n v="239140.85"/>
    <n v="169167.76"/>
    <n v="296043.57"/>
    <n v="190478.96"/>
    <n v="333338.17"/>
    <n v="211497.33"/>
    <n v="370120.33"/>
  </r>
  <r>
    <n v="4"/>
    <s v="Region IV - Southeast"/>
    <x v="23"/>
    <s v="GA"/>
    <x v="157"/>
    <n v="4"/>
    <x v="3"/>
    <n v="68170.490000000005"/>
    <n v="109072.79"/>
    <n v="95438.69"/>
    <n v="152701.91"/>
    <n v="122706.89"/>
    <n v="196331.03"/>
    <n v="163609.19"/>
    <n v="261774.7"/>
    <n v="204511.48"/>
    <n v="327218.38"/>
    <n v="231779.68"/>
    <n v="370847.49"/>
    <n v="259047.88"/>
    <n v="414476.61"/>
  </r>
  <r>
    <n v="4"/>
    <s v="Region IV - Southeast"/>
    <x v="24"/>
    <s v="KY"/>
    <x v="158"/>
    <n v="1"/>
    <x v="0"/>
    <n v="97408.71"/>
    <n v="170465.25"/>
    <n v="126413.85"/>
    <n v="221224.24"/>
    <n v="151479.88"/>
    <n v="265089.78000000003"/>
    <n v="181013.09"/>
    <n v="316772.90000000002"/>
    <n v="213072.12"/>
    <n v="372876.22"/>
    <n v="233579.94"/>
    <n v="408764.9"/>
    <n v="253117.64"/>
    <n v="442955.87"/>
  </r>
  <r>
    <n v="4"/>
    <s v="Region IV - Southeast"/>
    <x v="24"/>
    <s v="KY"/>
    <x v="158"/>
    <n v="2"/>
    <x v="1"/>
    <n v="84074.13"/>
    <n v="147129.73000000001"/>
    <n v="110507.23"/>
    <n v="193387.65"/>
    <n v="134581.20000000001"/>
    <n v="235517.1"/>
    <n v="165586.91"/>
    <n v="289777.09000000003"/>
    <n v="196683.76"/>
    <n v="344196.57"/>
    <n v="216880.14"/>
    <n v="379540.25"/>
    <n v="235662.06"/>
    <n v="412408.61"/>
  </r>
  <r>
    <n v="4"/>
    <s v="Region IV - Southeast"/>
    <x v="24"/>
    <s v="KY"/>
    <x v="158"/>
    <n v="3"/>
    <x v="2"/>
    <n v="72226.34"/>
    <n v="126396.1"/>
    <n v="98019.9"/>
    <n v="171534.83"/>
    <n v="123627.52"/>
    <n v="216348.16"/>
    <n v="162468.23000000001"/>
    <n v="284319.40000000002"/>
    <n v="200981.72"/>
    <n v="351718"/>
    <n v="226189.91"/>
    <n v="395832.35"/>
    <n v="251024.14"/>
    <n v="439292.25"/>
  </r>
  <r>
    <n v="4"/>
    <s v="Region IV - Southeast"/>
    <x v="24"/>
    <s v="KY"/>
    <x v="158"/>
    <n v="4"/>
    <x v="3"/>
    <n v="82742.559999999998"/>
    <n v="132388.1"/>
    <n v="115839.58"/>
    <n v="185343.33"/>
    <n v="148936.60999999999"/>
    <n v="238298.57"/>
    <n v="198582.14"/>
    <n v="317731.43"/>
    <n v="248227.68"/>
    <n v="397164.29"/>
    <n v="281324.7"/>
    <n v="450119.53"/>
    <n v="314421.71999999997"/>
    <n v="503074.76"/>
  </r>
  <r>
    <n v="4"/>
    <s v="Region IV - Southeast"/>
    <x v="24"/>
    <s v="KY"/>
    <x v="159"/>
    <n v="1"/>
    <x v="0"/>
    <n v="93065.63"/>
    <n v="162864.85"/>
    <n v="120628.06"/>
    <n v="211099.1"/>
    <n v="144440.04"/>
    <n v="252770.06"/>
    <n v="172438.02"/>
    <n v="301766.53999999998"/>
    <n v="202859.51999999999"/>
    <n v="355004.15999999997"/>
    <n v="222318.17"/>
    <n v="389056.8"/>
    <n v="240786.32"/>
    <n v="421376.05"/>
  </r>
  <r>
    <n v="4"/>
    <s v="Region IV - Southeast"/>
    <x v="24"/>
    <s v="KY"/>
    <x v="159"/>
    <n v="2"/>
    <x v="1"/>
    <n v="80989.13"/>
    <n v="141730.98000000001"/>
    <n v="106222.06"/>
    <n v="185888.6"/>
    <n v="129135.57"/>
    <n v="225987.25"/>
    <n v="158467.14000000001"/>
    <n v="277317.5"/>
    <n v="188017.22"/>
    <n v="329030.14"/>
    <n v="207193.82"/>
    <n v="362589.19"/>
    <n v="224977.49"/>
    <n v="393710.61"/>
  </r>
  <r>
    <n v="4"/>
    <s v="Region IV - Southeast"/>
    <x v="24"/>
    <s v="KY"/>
    <x v="159"/>
    <n v="3"/>
    <x v="2"/>
    <n v="70089.97"/>
    <n v="122657.46"/>
    <n v="95321.16"/>
    <n v="166812.03"/>
    <n v="120383.94"/>
    <n v="210671.89"/>
    <n v="158366.89000000001"/>
    <n v="277142.06"/>
    <n v="196053.49"/>
    <n v="343093.62"/>
    <n v="220754.54"/>
    <n v="386320.44"/>
    <n v="245116.89"/>
    <n v="428954.56"/>
  </r>
  <r>
    <n v="4"/>
    <s v="Region IV - Southeast"/>
    <x v="24"/>
    <s v="KY"/>
    <x v="159"/>
    <n v="4"/>
    <x v="3"/>
    <n v="78959.490000000005"/>
    <n v="126335.18"/>
    <n v="110543.28"/>
    <n v="176869.25"/>
    <n v="142127.07999999999"/>
    <n v="227403.33"/>
    <n v="189502.77"/>
    <n v="303204.44"/>
    <n v="236878.46"/>
    <n v="379005.55"/>
    <n v="268462.26"/>
    <n v="429539.62"/>
    <n v="300046.05"/>
    <n v="480073.69"/>
  </r>
  <r>
    <n v="4"/>
    <s v="Region IV - Southeast"/>
    <x v="24"/>
    <s v="KY"/>
    <x v="160"/>
    <n v="1"/>
    <x v="0"/>
    <n v="92888.38"/>
    <n v="162554.66"/>
    <n v="120516.87"/>
    <n v="210904.52"/>
    <n v="144391.72"/>
    <n v="252685.5"/>
    <n v="172509.64"/>
    <n v="301891.86"/>
    <n v="203038.28"/>
    <n v="355316.99"/>
    <n v="222566.79"/>
    <n v="389491.88"/>
    <n v="241157.15"/>
    <n v="422025.01"/>
  </r>
  <r>
    <n v="4"/>
    <s v="Region IV - Southeast"/>
    <x v="24"/>
    <s v="KY"/>
    <x v="160"/>
    <n v="2"/>
    <x v="1"/>
    <n v="80308.600000000006"/>
    <n v="140540.06"/>
    <n v="105510.62"/>
    <n v="184643.58"/>
    <n v="128449.57"/>
    <n v="224786.74"/>
    <n v="157956.64000000001"/>
    <n v="276424.11"/>
    <n v="187577.56"/>
    <n v="328260.73"/>
    <n v="206812.26"/>
    <n v="361921.45"/>
    <n v="224689.62"/>
    <n v="393206.84"/>
  </r>
  <r>
    <n v="4"/>
    <s v="Region IV - Southeast"/>
    <x v="24"/>
    <s v="KY"/>
    <x v="160"/>
    <n v="3"/>
    <x v="2"/>
    <n v="69096.789999999994"/>
    <n v="120919.38"/>
    <n v="93813.83"/>
    <n v="164174.20000000001"/>
    <n v="118355.45"/>
    <n v="207122.03"/>
    <n v="155572.85999999999"/>
    <n v="272252.51"/>
    <n v="192481.58"/>
    <n v="336842.77"/>
    <n v="216646.39"/>
    <n v="379131.18"/>
    <n v="240458.4"/>
    <n v="420802.2"/>
  </r>
  <r>
    <n v="4"/>
    <s v="Region IV - Southeast"/>
    <x v="24"/>
    <s v="KY"/>
    <x v="160"/>
    <n v="4"/>
    <x v="3"/>
    <n v="78883.570000000007"/>
    <n v="126213.72"/>
    <n v="110437"/>
    <n v="176699.21"/>
    <n v="141990.43"/>
    <n v="227184.7"/>
    <n v="189320.58"/>
    <n v="302912.93"/>
    <n v="236650.72"/>
    <n v="378641.16"/>
    <n v="268204.15000000002"/>
    <n v="429126.65"/>
    <n v="299757.58"/>
    <n v="479612.13"/>
  </r>
  <r>
    <n v="4"/>
    <s v="Region IV - Southeast"/>
    <x v="24"/>
    <s v="KY"/>
    <x v="161"/>
    <n v="1"/>
    <x v="0"/>
    <n v="94616.72"/>
    <n v="165579.26"/>
    <n v="122621.52"/>
    <n v="214587.66"/>
    <n v="146814.84"/>
    <n v="256925.97"/>
    <n v="175254.6"/>
    <n v="306695.56"/>
    <n v="206159.45"/>
    <n v="360779.03"/>
    <n v="225927.07"/>
    <n v="395372.38"/>
    <n v="244680.44"/>
    <n v="428190.78"/>
  </r>
  <r>
    <n v="4"/>
    <s v="Region IV - Southeast"/>
    <x v="24"/>
    <s v="KY"/>
    <x v="161"/>
    <n v="2"/>
    <x v="1"/>
    <n v="82414.44"/>
    <n v="144225.26999999999"/>
    <n v="108065.46"/>
    <n v="189114.55"/>
    <n v="131350.95000000001"/>
    <n v="229864.17"/>
    <n v="161138.19"/>
    <n v="281991.84000000003"/>
    <n v="191162.54"/>
    <n v="334534.45"/>
    <n v="210645.18"/>
    <n v="368629.07"/>
    <n v="228706.94"/>
    <n v="400237.15"/>
  </r>
  <r>
    <n v="4"/>
    <s v="Region IV - Southeast"/>
    <x v="24"/>
    <s v="KY"/>
    <x v="161"/>
    <n v="3"/>
    <x v="2"/>
    <n v="71381.460000000006"/>
    <n v="124917.55"/>
    <n v="97100.01"/>
    <n v="169925.03"/>
    <n v="122648.42"/>
    <n v="214634.73"/>
    <n v="161363.85"/>
    <n v="282386.74"/>
    <n v="199779.85"/>
    <n v="349614.74"/>
    <n v="224962.75"/>
    <n v="393684.81"/>
    <n v="249803.43"/>
    <n v="437156"/>
  </r>
  <r>
    <n v="4"/>
    <s v="Region IV - Southeast"/>
    <x v="24"/>
    <s v="KY"/>
    <x v="161"/>
    <n v="4"/>
    <x v="3"/>
    <n v="80264.800000000003"/>
    <n v="128423.67999999999"/>
    <n v="112370.71"/>
    <n v="179793.15"/>
    <n v="144476.63"/>
    <n v="231162.62"/>
    <n v="192635.51"/>
    <n v="308216.82"/>
    <n v="240794.39"/>
    <n v="385271.03"/>
    <n v="272900.31"/>
    <n v="436640.5"/>
    <n v="305006.21999999997"/>
    <n v="488009.97"/>
  </r>
  <r>
    <n v="4"/>
    <s v="Region IV - Southeast"/>
    <x v="24"/>
    <s v="KY"/>
    <x v="162"/>
    <n v="1"/>
    <x v="0"/>
    <n v="94084.92"/>
    <n v="164648.60999999999"/>
    <n v="121947.77"/>
    <n v="213408.59"/>
    <n v="146019.21"/>
    <n v="255533.62"/>
    <n v="174321.71"/>
    <n v="305063"/>
    <n v="205074.37"/>
    <n v="358880.15"/>
    <n v="224744.83"/>
    <n v="393303.45"/>
    <n v="243413.31"/>
    <n v="425973.29"/>
  </r>
  <r>
    <n v="4"/>
    <s v="Region IV - Southeast"/>
    <x v="24"/>
    <s v="KY"/>
    <x v="162"/>
    <n v="2"/>
    <x v="1"/>
    <n v="81882.63"/>
    <n v="143294.6"/>
    <n v="107391.7"/>
    <n v="187935.48"/>
    <n v="130555.33"/>
    <n v="228471.82"/>
    <n v="160205.29999999999"/>
    <n v="280359.28000000003"/>
    <n v="190077.47"/>
    <n v="332635.56"/>
    <n v="209462.93"/>
    <n v="366560.13"/>
    <n v="227439.8"/>
    <n v="398019.66"/>
  </r>
  <r>
    <n v="4"/>
    <s v="Region IV - Southeast"/>
    <x v="24"/>
    <s v="KY"/>
    <x v="162"/>
    <n v="3"/>
    <x v="2"/>
    <n v="70868.2"/>
    <n v="124019.35"/>
    <n v="96381.45"/>
    <n v="168667.54"/>
    <n v="121724.55"/>
    <n v="213017.96"/>
    <n v="160132.03"/>
    <n v="280231.06"/>
    <n v="198240.07"/>
    <n v="346920.13"/>
    <n v="223217.67"/>
    <n v="390630.92"/>
    <n v="247853.04"/>
    <n v="433742.82"/>
  </r>
  <r>
    <n v="4"/>
    <s v="Region IV - Southeast"/>
    <x v="24"/>
    <s v="KY"/>
    <x v="162"/>
    <n v="4"/>
    <x v="3"/>
    <n v="79823.37"/>
    <n v="127717.39"/>
    <n v="111752.71"/>
    <n v="178804.35"/>
    <n v="143682.06"/>
    <n v="229891.3"/>
    <n v="191576.08"/>
    <n v="306521.74"/>
    <n v="239470.1"/>
    <n v="383152.17"/>
    <n v="271399.45"/>
    <n v="434239.13"/>
    <n v="303328.8"/>
    <n v="485326.08000000002"/>
  </r>
  <r>
    <n v="4"/>
    <s v="Region IV - Southeast"/>
    <x v="24"/>
    <s v="KY"/>
    <x v="163"/>
    <n v="1"/>
    <x v="0"/>
    <n v="93154.25"/>
    <n v="163019.94"/>
    <n v="120683.65"/>
    <n v="211196.39"/>
    <n v="144464.20000000001"/>
    <n v="252812.35"/>
    <n v="172402.21"/>
    <n v="301703.87"/>
    <n v="202770.14"/>
    <n v="354847.74"/>
    <n v="222193.86"/>
    <n v="388839.26"/>
    <n v="240600.9"/>
    <n v="421051.58"/>
  </r>
  <r>
    <n v="4"/>
    <s v="Region IV - Southeast"/>
    <x v="24"/>
    <s v="KY"/>
    <x v="163"/>
    <n v="2"/>
    <x v="1"/>
    <n v="81329.39"/>
    <n v="142326.44"/>
    <n v="106577.78"/>
    <n v="186511.11"/>
    <n v="129478.58"/>
    <n v="226587.51"/>
    <n v="158722.39000000001"/>
    <n v="277764.19"/>
    <n v="188237.05"/>
    <n v="329414.84999999998"/>
    <n v="207384.61"/>
    <n v="362923.06"/>
    <n v="225121.42"/>
    <n v="393962.49"/>
  </r>
  <r>
    <n v="4"/>
    <s v="Region IV - Southeast"/>
    <x v="24"/>
    <s v="KY"/>
    <x v="163"/>
    <n v="3"/>
    <x v="2"/>
    <n v="70586.570000000007"/>
    <n v="123526.49"/>
    <n v="96074.82"/>
    <n v="168130.94"/>
    <n v="121398.18"/>
    <n v="212446.81"/>
    <n v="159763.9"/>
    <n v="279586.83"/>
    <n v="197839.45"/>
    <n v="346219.04"/>
    <n v="222808.61"/>
    <n v="389915.06"/>
    <n v="247446.13"/>
    <n v="433030.73"/>
  </r>
  <r>
    <n v="4"/>
    <s v="Region IV - Southeast"/>
    <x v="24"/>
    <s v="KY"/>
    <x v="163"/>
    <n v="4"/>
    <x v="3"/>
    <n v="78997.440000000002"/>
    <n v="126395.91"/>
    <n v="110596.42"/>
    <n v="176954.28"/>
    <n v="142195.4"/>
    <n v="227512.64"/>
    <n v="189593.87"/>
    <n v="303350.19"/>
    <n v="236992.33"/>
    <n v="379187.74"/>
    <n v="268591.31"/>
    <n v="429746.1"/>
    <n v="300190.28999999998"/>
    <n v="480304.47"/>
  </r>
  <r>
    <n v="4"/>
    <s v="Region IV - Southeast"/>
    <x v="24"/>
    <s v="KY"/>
    <x v="164"/>
    <n v="1"/>
    <x v="0"/>
    <n v="93553.12"/>
    <n v="163717.96"/>
    <n v="121274.02"/>
    <n v="212229.53"/>
    <n v="145223.59"/>
    <n v="254141.28"/>
    <n v="173388.82"/>
    <n v="303430.44"/>
    <n v="203989.29"/>
    <n v="356981.26"/>
    <n v="223562.58"/>
    <n v="391234.52"/>
    <n v="242146.17"/>
    <n v="423755.8"/>
  </r>
  <r>
    <n v="4"/>
    <s v="Region IV - Southeast"/>
    <x v="24"/>
    <s v="KY"/>
    <x v="164"/>
    <n v="2"/>
    <x v="1"/>
    <n v="81350.81"/>
    <n v="142363.92000000001"/>
    <n v="106717.95"/>
    <n v="186756.42"/>
    <n v="129759.7"/>
    <n v="227079.48"/>
    <n v="159272.41"/>
    <n v="278726.71999999997"/>
    <n v="188992.39"/>
    <n v="330736.68"/>
    <n v="208280.69"/>
    <n v="364491.2"/>
    <n v="226172.67"/>
    <n v="395802.17"/>
  </r>
  <r>
    <n v="4"/>
    <s v="Region IV - Southeast"/>
    <x v="24"/>
    <s v="KY"/>
    <x v="164"/>
    <n v="3"/>
    <x v="2"/>
    <n v="70354.94"/>
    <n v="123121.14"/>
    <n v="95662.89"/>
    <n v="167410.06"/>
    <n v="120800.68"/>
    <n v="211401.2"/>
    <n v="158900.21"/>
    <n v="278075.37"/>
    <n v="196700.3"/>
    <n v="344225.52"/>
    <n v="221472.59"/>
    <n v="387577.03"/>
    <n v="245902.66"/>
    <n v="430329.65"/>
  </r>
  <r>
    <n v="4"/>
    <s v="Region IV - Southeast"/>
    <x v="24"/>
    <s v="KY"/>
    <x v="164"/>
    <n v="4"/>
    <x v="3"/>
    <n v="79381.94"/>
    <n v="127011.11"/>
    <n v="111134.72"/>
    <n v="177815.55"/>
    <n v="142887.49"/>
    <n v="228619.99"/>
    <n v="190516.65"/>
    <n v="304826.65000000002"/>
    <n v="238145.82"/>
    <n v="381033.32"/>
    <n v="269898.59000000003"/>
    <n v="431837.76"/>
    <n v="301651.37"/>
    <n v="482642.2"/>
  </r>
  <r>
    <n v="4"/>
    <s v="Region IV - Southeast"/>
    <x v="24"/>
    <s v="KY"/>
    <x v="165"/>
    <n v="1"/>
    <x v="0"/>
    <n v="91558.85"/>
    <n v="160227.99"/>
    <n v="118662.39999999999"/>
    <n v="207659.2"/>
    <n v="142077.32"/>
    <n v="248635.31"/>
    <n v="169603.54"/>
    <n v="296806.19"/>
    <n v="199514.91"/>
    <n v="349151.09"/>
    <n v="218647.12"/>
    <n v="382632.47"/>
    <n v="236799.49"/>
    <n v="414399.11"/>
  </r>
  <r>
    <n v="4"/>
    <s v="Region IV - Southeast"/>
    <x v="24"/>
    <s v="KY"/>
    <x v="165"/>
    <n v="2"/>
    <x v="1"/>
    <n v="79733.960000000006"/>
    <n v="139534.42000000001"/>
    <n v="104556.52"/>
    <n v="182973.92"/>
    <n v="127091.7"/>
    <n v="222410.47"/>
    <n v="155923.72"/>
    <n v="272866.51"/>
    <n v="184981.83"/>
    <n v="323718.19"/>
    <n v="203837.87"/>
    <n v="356716.26"/>
    <n v="221320.01"/>
    <n v="387310.02"/>
  </r>
  <r>
    <n v="4"/>
    <s v="Region IV - Southeast"/>
    <x v="24"/>
    <s v="KY"/>
    <x v="165"/>
    <n v="3"/>
    <x v="2"/>
    <n v="69046.789999999994"/>
    <n v="120831.88"/>
    <n v="93919.13"/>
    <n v="164358.48000000001"/>
    <n v="118626.58"/>
    <n v="207596.52"/>
    <n v="156068.44"/>
    <n v="273119.77"/>
    <n v="193220.12"/>
    <n v="338135.21"/>
    <n v="217573.37"/>
    <n v="380753.39"/>
    <n v="241594.98"/>
    <n v="422791.22"/>
  </r>
  <r>
    <n v="4"/>
    <s v="Region IV - Southeast"/>
    <x v="24"/>
    <s v="KY"/>
    <x v="165"/>
    <n v="4"/>
    <x v="3"/>
    <n v="77673.16"/>
    <n v="124277.06"/>
    <n v="108742.42"/>
    <n v="173987.88"/>
    <n v="139811.69"/>
    <n v="223698.7"/>
    <n v="186415.58"/>
    <n v="298264.94"/>
    <n v="233019.48"/>
    <n v="372831.17"/>
    <n v="264088.74"/>
    <n v="422542"/>
    <n v="295158.01"/>
    <n v="472252.82"/>
  </r>
  <r>
    <n v="4"/>
    <s v="Region IV - Southeast"/>
    <x v="25"/>
    <s v="MS"/>
    <x v="166"/>
    <n v="1"/>
    <x v="0"/>
    <n v="88500.98"/>
    <n v="154876.72"/>
    <n v="114703.28"/>
    <n v="200730.74"/>
    <n v="137339.79999999999"/>
    <n v="240344.65"/>
    <n v="163952.47"/>
    <n v="286916.83"/>
    <n v="192870.37"/>
    <n v="337523.15"/>
    <n v="211367.17"/>
    <n v="369892.55"/>
    <n v="228918.53"/>
    <n v="400607.43"/>
  </r>
  <r>
    <n v="4"/>
    <s v="Region IV - Southeast"/>
    <x v="25"/>
    <s v="MS"/>
    <x v="166"/>
    <n v="2"/>
    <x v="1"/>
    <n v="77053.47"/>
    <n v="134843.57999999999"/>
    <n v="101047.59"/>
    <n v="176833.28"/>
    <n v="122832.44"/>
    <n v="214956.77"/>
    <n v="150709.24"/>
    <n v="263741.18"/>
    <n v="178801.11"/>
    <n v="312901.94"/>
    <n v="197030.55"/>
    <n v="344803.46"/>
    <n v="213933.08"/>
    <n v="374382.89"/>
  </r>
  <r>
    <n v="4"/>
    <s v="Region IV - Southeast"/>
    <x v="25"/>
    <s v="MS"/>
    <x v="166"/>
    <n v="3"/>
    <x v="2"/>
    <n v="66712.12"/>
    <n v="116746.22"/>
    <n v="90738.25"/>
    <n v="158791.94"/>
    <n v="114604.74"/>
    <n v="200558.3"/>
    <n v="150773.01999999999"/>
    <n v="263852.78999999998"/>
    <n v="186660.38"/>
    <n v="326655.67"/>
    <n v="210183.98"/>
    <n v="367821.96"/>
    <n v="233386.53"/>
    <n v="408426.42"/>
  </r>
  <r>
    <n v="4"/>
    <s v="Region IV - Southeast"/>
    <x v="25"/>
    <s v="MS"/>
    <x v="166"/>
    <n v="4"/>
    <x v="3"/>
    <n v="75081.52"/>
    <n v="120130.44"/>
    <n v="105114.13"/>
    <n v="168182.62"/>
    <n v="135146.74"/>
    <n v="216234.79"/>
    <n v="180195.66"/>
    <n v="288313.06"/>
    <n v="225244.57"/>
    <n v="360391.32"/>
    <n v="255277.18"/>
    <n v="408443.5"/>
    <n v="285309.78999999998"/>
    <n v="456495.67"/>
  </r>
  <r>
    <n v="4"/>
    <s v="Region IV - Southeast"/>
    <x v="25"/>
    <s v="MS"/>
    <x v="154"/>
    <n v="1"/>
    <x v="0"/>
    <n v="82739.789999999994"/>
    <n v="144794.64000000001"/>
    <n v="107347.6"/>
    <n v="187858.31"/>
    <n v="128612.06"/>
    <n v="225071.1"/>
    <n v="153654.85"/>
    <n v="268895.99"/>
    <n v="180845.13"/>
    <n v="316478.98"/>
    <n v="198238.13"/>
    <n v="346916.74"/>
    <n v="214794.59"/>
    <n v="375890.54"/>
  </r>
  <r>
    <n v="4"/>
    <s v="Region IV - Southeast"/>
    <x v="25"/>
    <s v="MS"/>
    <x v="154"/>
    <n v="2"/>
    <x v="1"/>
    <n v="71543.789999999994"/>
    <n v="125201.64"/>
    <n v="93992.04"/>
    <n v="164486.07"/>
    <n v="114423.55"/>
    <n v="200241.21"/>
    <n v="140702.68"/>
    <n v="246229.7"/>
    <n v="167085.09"/>
    <n v="292398.90000000002"/>
    <n v="184216.6"/>
    <n v="322379.06"/>
    <n v="200138.49"/>
    <n v="350242.36"/>
  </r>
  <r>
    <n v="4"/>
    <s v="Region IV - Southeast"/>
    <x v="25"/>
    <s v="MS"/>
    <x v="154"/>
    <n v="3"/>
    <x v="2"/>
    <n v="61562.87"/>
    <n v="107735.01"/>
    <n v="83587.72"/>
    <n v="146278.51"/>
    <n v="105456.45"/>
    <n v="184548.79"/>
    <n v="138619.99"/>
    <n v="242584.98"/>
    <n v="171508.78"/>
    <n v="300140.37"/>
    <n v="193042.15"/>
    <n v="337823.77"/>
    <n v="214261.53"/>
    <n v="374957.68"/>
  </r>
  <r>
    <n v="4"/>
    <s v="Region IV - Southeast"/>
    <x v="25"/>
    <s v="MS"/>
    <x v="154"/>
    <n v="4"/>
    <x v="3"/>
    <n v="70263.77"/>
    <n v="112422.03"/>
    <n v="98369.27"/>
    <n v="157390.84"/>
    <n v="126474.78"/>
    <n v="202359.65"/>
    <n v="168633.04"/>
    <n v="269812.87"/>
    <n v="210791.3"/>
    <n v="337266.09"/>
    <n v="238896.81"/>
    <n v="382234.9"/>
    <n v="267002.31"/>
    <n v="427203.71"/>
  </r>
  <r>
    <n v="4"/>
    <s v="Region IV - Southeast"/>
    <x v="25"/>
    <s v="MS"/>
    <x v="167"/>
    <n v="1"/>
    <x v="0"/>
    <n v="86905.58"/>
    <n v="152084.76"/>
    <n v="112682.03"/>
    <n v="197193.55"/>
    <n v="134952.92000000001"/>
    <n v="236167.61"/>
    <n v="161153.79999999999"/>
    <n v="282019.15000000002"/>
    <n v="189615.14"/>
    <n v="331826.49"/>
    <n v="207820.43"/>
    <n v="363685.76"/>
    <n v="225117.12"/>
    <n v="393954.96"/>
  </r>
  <r>
    <n v="4"/>
    <s v="Region IV - Southeast"/>
    <x v="25"/>
    <s v="MS"/>
    <x v="167"/>
    <n v="2"/>
    <x v="1"/>
    <n v="75458.039999999994"/>
    <n v="132051.56"/>
    <n v="99026.34"/>
    <n v="173296.09"/>
    <n v="120445.56"/>
    <n v="210779.73"/>
    <n v="147910.57"/>
    <n v="258843.5"/>
    <n v="175545.88"/>
    <n v="307205.28999999998"/>
    <n v="193483.81"/>
    <n v="338596.67"/>
    <n v="210131.67"/>
    <n v="367730.42"/>
  </r>
  <r>
    <n v="4"/>
    <s v="Region IV - Southeast"/>
    <x v="25"/>
    <s v="MS"/>
    <x v="167"/>
    <n v="3"/>
    <x v="2"/>
    <n v="65172.35"/>
    <n v="114051.61"/>
    <n v="88582.56"/>
    <n v="155019.49"/>
    <n v="111833.15"/>
    <n v="195708.01"/>
    <n v="147077.56"/>
    <n v="257385.73"/>
    <n v="182041.05"/>
    <n v="318571.84000000003"/>
    <n v="204948.74"/>
    <n v="358660.29"/>
    <n v="227535.38"/>
    <n v="398186.91"/>
  </r>
  <r>
    <n v="4"/>
    <s v="Region IV - Southeast"/>
    <x v="25"/>
    <s v="MS"/>
    <x v="167"/>
    <n v="4"/>
    <x v="3"/>
    <n v="73757.240000000005"/>
    <n v="118011.59"/>
    <n v="103260.14"/>
    <n v="165216.22"/>
    <n v="132763.03"/>
    <n v="212420.85"/>
    <n v="177017.38"/>
    <n v="283227.8"/>
    <n v="221271.72"/>
    <n v="354034.76"/>
    <n v="250774.62"/>
    <n v="401239.39"/>
    <n v="280277.51"/>
    <n v="448444.02"/>
  </r>
  <r>
    <n v="4"/>
    <s v="Region IV - Southeast"/>
    <x v="25"/>
    <s v="MS"/>
    <x v="168"/>
    <n v="1"/>
    <x v="0"/>
    <n v="87570.31"/>
    <n v="153248.04999999999"/>
    <n v="113439.16"/>
    <n v="198518.54"/>
    <n v="135784.78"/>
    <n v="237623.37"/>
    <n v="162032.97"/>
    <n v="283557.71000000002"/>
    <n v="190566.14"/>
    <n v="333490.74"/>
    <n v="208816.21"/>
    <n v="365428.37"/>
    <n v="226106.13"/>
    <n v="395685.72"/>
  </r>
  <r>
    <n v="4"/>
    <s v="Region IV - Southeast"/>
    <x v="25"/>
    <s v="MS"/>
    <x v="168"/>
    <n v="2"/>
    <x v="1"/>
    <n v="76500.240000000005"/>
    <n v="133875.42000000001"/>
    <n v="100233.66"/>
    <n v="175408.91"/>
    <n v="121755.69"/>
    <n v="213072.45"/>
    <n v="149226.32999999999"/>
    <n v="261146.09"/>
    <n v="176960.7"/>
    <n v="309681.21999999997"/>
    <n v="194952.22"/>
    <n v="341166.39"/>
    <n v="211614.7"/>
    <n v="370325.73"/>
  </r>
  <r>
    <n v="4"/>
    <s v="Region IV - Southeast"/>
    <x v="25"/>
    <s v="MS"/>
    <x v="168"/>
    <n v="3"/>
    <x v="2"/>
    <n v="66430.490000000005"/>
    <n v="116253.37"/>
    <n v="90431.62"/>
    <n v="158255.32999999999"/>
    <n v="114278.37"/>
    <n v="199987.15"/>
    <n v="150404.89000000001"/>
    <n v="263208.56"/>
    <n v="186259.76"/>
    <n v="325954.57"/>
    <n v="209774.92"/>
    <n v="367106.11"/>
    <n v="232979.62"/>
    <n v="407714.33"/>
  </r>
  <r>
    <n v="4"/>
    <s v="Region IV - Southeast"/>
    <x v="25"/>
    <s v="MS"/>
    <x v="168"/>
    <n v="4"/>
    <x v="3"/>
    <n v="74255.600000000006"/>
    <n v="118808.96000000001"/>
    <n v="103957.84"/>
    <n v="166332.54999999999"/>
    <n v="133660.07999999999"/>
    <n v="213856.13"/>
    <n v="178213.44"/>
    <n v="285141.51"/>
    <n v="222766.8"/>
    <n v="356426.89"/>
    <n v="252469.04"/>
    <n v="403950.47"/>
    <n v="282171.28000000003"/>
    <n v="451474.06"/>
  </r>
  <r>
    <n v="4"/>
    <s v="Region IV - Southeast"/>
    <x v="25"/>
    <s v="MS"/>
    <x v="169"/>
    <n v="1"/>
    <x v="0"/>
    <n v="84335.19"/>
    <n v="147586.59"/>
    <n v="109368.86"/>
    <n v="191395.5"/>
    <n v="130998.94"/>
    <n v="229248.14"/>
    <n v="156453.53"/>
    <n v="273793.67"/>
    <n v="184100.36"/>
    <n v="322175.63"/>
    <n v="201784.88"/>
    <n v="353123.53"/>
    <n v="218596"/>
    <n v="382543.01"/>
  </r>
  <r>
    <n v="4"/>
    <s v="Region IV - Southeast"/>
    <x v="25"/>
    <s v="MS"/>
    <x v="169"/>
    <n v="2"/>
    <x v="1"/>
    <n v="73139.23"/>
    <n v="127993.65"/>
    <n v="96013.29"/>
    <n v="168023.26"/>
    <n v="116810.42"/>
    <n v="204418.24"/>
    <n v="143501.35999999999"/>
    <n v="251127.37"/>
    <n v="170340.32"/>
    <n v="298095.55"/>
    <n v="187763.34"/>
    <n v="328585.84999999998"/>
    <n v="203939.9"/>
    <n v="356894.83"/>
  </r>
  <r>
    <n v="4"/>
    <s v="Region IV - Southeast"/>
    <x v="25"/>
    <s v="MS"/>
    <x v="169"/>
    <n v="3"/>
    <x v="2"/>
    <n v="63102.64"/>
    <n v="110429.62"/>
    <n v="85743.41"/>
    <n v="150050.96"/>
    <n v="108228.05"/>
    <n v="189399.09"/>
    <n v="142315.45000000001"/>
    <n v="249052.04"/>
    <n v="176128.11"/>
    <n v="308224.19"/>
    <n v="198277.39"/>
    <n v="346985.44"/>
    <n v="220112.68"/>
    <n v="385197.19"/>
  </r>
  <r>
    <n v="4"/>
    <s v="Region IV - Southeast"/>
    <x v="25"/>
    <s v="MS"/>
    <x v="169"/>
    <n v="4"/>
    <x v="3"/>
    <n v="71588.05"/>
    <n v="114540.88"/>
    <n v="100223.27"/>
    <n v="160357.24"/>
    <n v="128858.49"/>
    <n v="206173.59"/>
    <n v="171811.32"/>
    <n v="274898.12"/>
    <n v="214764.15"/>
    <n v="343622.65"/>
    <n v="243399.37"/>
    <n v="389439"/>
    <n v="272034.59000000003"/>
    <n v="435255.36"/>
  </r>
  <r>
    <n v="4"/>
    <s v="Region IV - Southeast"/>
    <x v="25"/>
    <s v="MS"/>
    <x v="170"/>
    <n v="1"/>
    <x v="0"/>
    <n v="86905.58"/>
    <n v="152084.76"/>
    <n v="112682.03"/>
    <n v="197193.55"/>
    <n v="134952.92000000001"/>
    <n v="236167.61"/>
    <n v="161153.79999999999"/>
    <n v="282019.15000000002"/>
    <n v="189615.14"/>
    <n v="331826.49"/>
    <n v="207820.43"/>
    <n v="363685.76"/>
    <n v="225117.12"/>
    <n v="393954.96"/>
  </r>
  <r>
    <n v="4"/>
    <s v="Region IV - Southeast"/>
    <x v="25"/>
    <s v="MS"/>
    <x v="170"/>
    <n v="2"/>
    <x v="1"/>
    <n v="75458.039999999994"/>
    <n v="132051.56"/>
    <n v="99026.34"/>
    <n v="173296.09"/>
    <n v="120445.56"/>
    <n v="210779.73"/>
    <n v="147910.57"/>
    <n v="258843.5"/>
    <n v="175545.88"/>
    <n v="307205.28999999998"/>
    <n v="193483.81"/>
    <n v="338596.67"/>
    <n v="210131.67"/>
    <n v="367730.42"/>
  </r>
  <r>
    <n v="4"/>
    <s v="Region IV - Southeast"/>
    <x v="25"/>
    <s v="MS"/>
    <x v="170"/>
    <n v="3"/>
    <x v="2"/>
    <n v="65172.35"/>
    <n v="114051.61"/>
    <n v="88582.56"/>
    <n v="155019.49"/>
    <n v="111833.15"/>
    <n v="195708.01"/>
    <n v="147077.56"/>
    <n v="257385.73"/>
    <n v="182041.05"/>
    <n v="318571.84000000003"/>
    <n v="204948.74"/>
    <n v="358660.29"/>
    <n v="227535.38"/>
    <n v="398186.91"/>
  </r>
  <r>
    <n v="4"/>
    <s v="Region IV - Southeast"/>
    <x v="25"/>
    <s v="MS"/>
    <x v="170"/>
    <n v="4"/>
    <x v="3"/>
    <n v="73757.240000000005"/>
    <n v="118011.59"/>
    <n v="103260.14"/>
    <n v="165216.22"/>
    <n v="132763.03"/>
    <n v="212420.85"/>
    <n v="177017.38"/>
    <n v="283227.8"/>
    <n v="221271.72"/>
    <n v="354034.76"/>
    <n v="250774.62"/>
    <n v="401239.39"/>
    <n v="280277.51"/>
    <n v="448444.02"/>
  </r>
  <r>
    <n v="4"/>
    <s v="Region IV - Southeast"/>
    <x v="25"/>
    <s v="MS"/>
    <x v="171"/>
    <n v="1"/>
    <x v="0"/>
    <n v="82739.789999999994"/>
    <n v="144794.64000000001"/>
    <n v="107347.6"/>
    <n v="187858.31"/>
    <n v="128612.06"/>
    <n v="225071.1"/>
    <n v="153654.85"/>
    <n v="268895.99"/>
    <n v="180845.13"/>
    <n v="316478.98"/>
    <n v="198238.13"/>
    <n v="346916.74"/>
    <n v="214794.59"/>
    <n v="375890.54"/>
  </r>
  <r>
    <n v="4"/>
    <s v="Region IV - Southeast"/>
    <x v="25"/>
    <s v="MS"/>
    <x v="171"/>
    <n v="2"/>
    <x v="1"/>
    <n v="71543.789999999994"/>
    <n v="125201.64"/>
    <n v="93992.04"/>
    <n v="164486.07"/>
    <n v="114423.55"/>
    <n v="200241.21"/>
    <n v="140702.68"/>
    <n v="246229.7"/>
    <n v="167085.09"/>
    <n v="292398.90000000002"/>
    <n v="184216.6"/>
    <n v="322379.06"/>
    <n v="200138.49"/>
    <n v="350242.36"/>
  </r>
  <r>
    <n v="4"/>
    <s v="Region IV - Southeast"/>
    <x v="25"/>
    <s v="MS"/>
    <x v="171"/>
    <n v="3"/>
    <x v="2"/>
    <n v="61562.87"/>
    <n v="107735.01"/>
    <n v="83587.72"/>
    <n v="146278.51"/>
    <n v="105456.45"/>
    <n v="184548.79"/>
    <n v="138619.99"/>
    <n v="242584.98"/>
    <n v="171508.78"/>
    <n v="300140.37"/>
    <n v="193042.15"/>
    <n v="337823.77"/>
    <n v="214261.53"/>
    <n v="374957.68"/>
  </r>
  <r>
    <n v="4"/>
    <s v="Region IV - Southeast"/>
    <x v="25"/>
    <s v="MS"/>
    <x v="171"/>
    <n v="4"/>
    <x v="3"/>
    <n v="70263.77"/>
    <n v="112422.03"/>
    <n v="98369.27"/>
    <n v="157390.84"/>
    <n v="126474.78"/>
    <n v="202359.65"/>
    <n v="168633.04"/>
    <n v="269812.87"/>
    <n v="210791.3"/>
    <n v="337266.09"/>
    <n v="238896.81"/>
    <n v="382234.9"/>
    <n v="267002.31"/>
    <n v="427203.71"/>
  </r>
  <r>
    <n v="4"/>
    <s v="Region IV - Southeast"/>
    <x v="26"/>
    <s v="NC"/>
    <x v="172"/>
    <n v="1"/>
    <x v="0"/>
    <n v="96300.75"/>
    <n v="168526.31"/>
    <n v="124698.37"/>
    <n v="218222.14"/>
    <n v="149225.88"/>
    <n v="261145.29"/>
    <n v="178017.47"/>
    <n v="311530.57"/>
    <n v="209325.29"/>
    <n v="366319.26"/>
    <n v="229349.51"/>
    <n v="401361.64"/>
    <n v="248296.44"/>
    <n v="434518.77"/>
  </r>
  <r>
    <n v="4"/>
    <s v="Region IV - Southeast"/>
    <x v="26"/>
    <s v="NC"/>
    <x v="172"/>
    <n v="2"/>
    <x v="1"/>
    <n v="84350.14"/>
    <n v="147612.75"/>
    <n v="110442.43"/>
    <n v="193274.25"/>
    <n v="134080.84"/>
    <n v="234641.46"/>
    <n v="164192.12"/>
    <n v="287336.21000000002"/>
    <n v="194637.6"/>
    <n v="340615.81"/>
    <n v="214382.7"/>
    <n v="375169.73"/>
    <n v="232652.29"/>
    <n v="407141.5"/>
  </r>
  <r>
    <n v="4"/>
    <s v="Region IV - Southeast"/>
    <x v="26"/>
    <s v="NC"/>
    <x v="172"/>
    <n v="3"/>
    <x v="2"/>
    <n v="73417.83"/>
    <n v="128481.2"/>
    <n v="100009.37"/>
    <n v="175016.39"/>
    <n v="126434.26"/>
    <n v="221259.95"/>
    <n v="166456.32999999999"/>
    <n v="291298.58"/>
    <n v="206185.14"/>
    <n v="360824"/>
    <n v="232252.06"/>
    <n v="406441.11"/>
    <n v="257983.83"/>
    <n v="451471.69"/>
  </r>
  <r>
    <n v="4"/>
    <s v="Region IV - Southeast"/>
    <x v="26"/>
    <s v="NC"/>
    <x v="172"/>
    <n v="4"/>
    <x v="3"/>
    <n v="81627.039999999994"/>
    <n v="130603.26"/>
    <n v="114277.85"/>
    <n v="182844.57"/>
    <n v="146928.67000000001"/>
    <n v="235085.87"/>
    <n v="195904.89"/>
    <n v="313447.83"/>
    <n v="244881.11"/>
    <n v="391809.78"/>
    <n v="277531.93"/>
    <n v="444051.09"/>
    <n v="310182.74"/>
    <n v="496292.39"/>
  </r>
  <r>
    <n v="4"/>
    <s v="Region IV - Southeast"/>
    <x v="26"/>
    <s v="NC"/>
    <x v="173"/>
    <n v="1"/>
    <x v="0"/>
    <n v="96034.82"/>
    <n v="168060.94"/>
    <n v="124191.4"/>
    <n v="217334.94"/>
    <n v="148502.73000000001"/>
    <n v="259879.79"/>
    <n v="176977.15"/>
    <n v="309710.02"/>
    <n v="207972.07"/>
    <n v="363951.12"/>
    <n v="227794.33"/>
    <n v="398640.09"/>
    <n v="246473.05"/>
    <n v="431327.84"/>
  </r>
  <r>
    <n v="4"/>
    <s v="Region IV - Southeast"/>
    <x v="26"/>
    <s v="NC"/>
    <x v="173"/>
    <n v="2"/>
    <x v="1"/>
    <n v="84839.12"/>
    <n v="148468.46"/>
    <n v="110835.83"/>
    <n v="193962.71"/>
    <n v="134314.22"/>
    <n v="235049.89"/>
    <n v="164024.98000000001"/>
    <n v="287043.71999999997"/>
    <n v="194212.02"/>
    <n v="339871.04"/>
    <n v="213772.79999999999"/>
    <n v="374102.41"/>
    <n v="231816.95"/>
    <n v="405679.67"/>
  </r>
  <r>
    <n v="4"/>
    <s v="Region IV - Southeast"/>
    <x v="26"/>
    <s v="NC"/>
    <x v="173"/>
    <n v="3"/>
    <x v="2"/>
    <n v="74394.350000000006"/>
    <n v="130190.11"/>
    <n v="101551.8"/>
    <n v="177715.65"/>
    <n v="128553.12"/>
    <n v="224967.97"/>
    <n v="169415.55"/>
    <n v="296477.21000000002"/>
    <n v="210003.23"/>
    <n v="367505.66"/>
    <n v="236669.2"/>
    <n v="414171.1"/>
    <n v="263021.17"/>
    <n v="460287.05"/>
  </r>
  <r>
    <n v="4"/>
    <s v="Region IV - Southeast"/>
    <x v="26"/>
    <s v="NC"/>
    <x v="173"/>
    <n v="4"/>
    <x v="3"/>
    <n v="81299.48"/>
    <n v="130079.17"/>
    <n v="113819.27"/>
    <n v="182110.84"/>
    <n v="146339.06"/>
    <n v="234142.5"/>
    <n v="195118.75"/>
    <n v="312190.01"/>
    <n v="243898.44"/>
    <n v="390237.51"/>
    <n v="276418.23"/>
    <n v="442269.17"/>
    <n v="308938.02"/>
    <n v="494300.84"/>
  </r>
  <r>
    <n v="4"/>
    <s v="Region IV - Southeast"/>
    <x v="26"/>
    <s v="NC"/>
    <x v="174"/>
    <n v="1"/>
    <x v="0"/>
    <n v="96389.37"/>
    <n v="168681.4"/>
    <n v="124753.96"/>
    <n v="218319.43"/>
    <n v="149250.04"/>
    <n v="261187.57"/>
    <n v="177981.66"/>
    <n v="311467.90999999997"/>
    <n v="209235.91"/>
    <n v="366162.84"/>
    <n v="229225.2"/>
    <n v="401144.1"/>
    <n v="248111.02"/>
    <n v="434194.29"/>
  </r>
  <r>
    <n v="4"/>
    <s v="Region IV - Southeast"/>
    <x v="26"/>
    <s v="NC"/>
    <x v="174"/>
    <n v="2"/>
    <x v="1"/>
    <n v="84690.4"/>
    <n v="148208.21"/>
    <n v="110798.15"/>
    <n v="193896.76"/>
    <n v="134423.84"/>
    <n v="235241.72"/>
    <n v="164447.37"/>
    <n v="287782.90000000002"/>
    <n v="194857.44"/>
    <n v="341000.51"/>
    <n v="214573.49"/>
    <n v="375503.6"/>
    <n v="232796.22"/>
    <n v="407393.39"/>
  </r>
  <r>
    <n v="4"/>
    <s v="Region IV - Southeast"/>
    <x v="26"/>
    <s v="NC"/>
    <x v="174"/>
    <n v="3"/>
    <x v="2"/>
    <n v="73914.42"/>
    <n v="129350.24"/>
    <n v="100763.03"/>
    <n v="176335.31"/>
    <n v="127448.5"/>
    <n v="223034.88"/>
    <n v="167853.34"/>
    <n v="293743.34999999998"/>
    <n v="207971.1"/>
    <n v="363949.42"/>
    <n v="234306.13"/>
    <n v="410035.73"/>
    <n v="260313.07"/>
    <n v="455547.87"/>
  </r>
  <r>
    <n v="4"/>
    <s v="Region IV - Southeast"/>
    <x v="26"/>
    <s v="NC"/>
    <x v="174"/>
    <n v="4"/>
    <x v="3"/>
    <n v="81664.990000000005"/>
    <n v="130663.99"/>
    <n v="114330.99"/>
    <n v="182929.59"/>
    <n v="146996.99"/>
    <n v="235195.19"/>
    <n v="195995.99"/>
    <n v="313593.58"/>
    <n v="244994.98"/>
    <n v="391991.98"/>
    <n v="277660.98"/>
    <n v="444257.57"/>
    <n v="310326.98"/>
    <n v="496523.17"/>
  </r>
  <r>
    <n v="4"/>
    <s v="Region IV - Southeast"/>
    <x v="26"/>
    <s v="NC"/>
    <x v="175"/>
    <n v="1"/>
    <x v="0"/>
    <n v="93331.5"/>
    <n v="163330.13"/>
    <n v="120794.84"/>
    <n v="211390.97"/>
    <n v="144512.51999999999"/>
    <n v="252896.91"/>
    <n v="172330.6"/>
    <n v="301578.53999999998"/>
    <n v="202591.37"/>
    <n v="354534.9"/>
    <n v="221945.25"/>
    <n v="388404.18"/>
    <n v="240230.07"/>
    <n v="420402.62"/>
  </r>
  <r>
    <n v="4"/>
    <s v="Region IV - Southeast"/>
    <x v="26"/>
    <s v="NC"/>
    <x v="175"/>
    <n v="2"/>
    <x v="1"/>
    <n v="82009.919999999998"/>
    <n v="143517.35999999999"/>
    <n v="107289.22"/>
    <n v="187756.13"/>
    <n v="130164.58"/>
    <n v="227788.02"/>
    <n v="159232.9"/>
    <n v="278657.57"/>
    <n v="188676.72"/>
    <n v="330184.26"/>
    <n v="207766.17"/>
    <n v="363590.8"/>
    <n v="225409.29"/>
    <n v="394466.26"/>
  </r>
  <r>
    <n v="4"/>
    <s v="Region IV - Southeast"/>
    <x v="26"/>
    <s v="NC"/>
    <x v="175"/>
    <n v="3"/>
    <x v="2"/>
    <n v="71579.759999999995"/>
    <n v="125264.57"/>
    <n v="97582.15"/>
    <n v="170768.76"/>
    <n v="123426.67"/>
    <n v="215996.67"/>
    <n v="162557.93"/>
    <n v="284476.38"/>
    <n v="201411.36"/>
    <n v="352469.89"/>
    <n v="226916.75"/>
    <n v="397104.32"/>
    <n v="252104.62"/>
    <n v="441183.09"/>
  </r>
  <r>
    <n v="4"/>
    <s v="Region IV - Southeast"/>
    <x v="26"/>
    <s v="NC"/>
    <x v="175"/>
    <n v="4"/>
    <x v="3"/>
    <n v="79073.36"/>
    <n v="126517.37"/>
    <n v="110702.7"/>
    <n v="177124.32"/>
    <n v="142332.04"/>
    <n v="227731.27"/>
    <n v="189776.06"/>
    <n v="303641.7"/>
    <n v="237220.07"/>
    <n v="379552.12"/>
    <n v="268849.42"/>
    <n v="430159.07"/>
    <n v="300478.76"/>
    <n v="480766.02"/>
  </r>
  <r>
    <n v="4"/>
    <s v="Region IV - Southeast"/>
    <x v="26"/>
    <s v="NC"/>
    <x v="176"/>
    <n v="1"/>
    <x v="0"/>
    <n v="95458.71"/>
    <n v="167052.74"/>
    <n v="123489.85"/>
    <n v="216107.24"/>
    <n v="147695.03"/>
    <n v="258466.3"/>
    <n v="176062.17"/>
    <n v="308108.78999999998"/>
    <n v="206931.68"/>
    <n v="362130.45"/>
    <n v="226674.24"/>
    <n v="396679.92"/>
    <n v="245298.62"/>
    <n v="429272.59"/>
  </r>
  <r>
    <n v="4"/>
    <s v="Region IV - Southeast"/>
    <x v="26"/>
    <s v="NC"/>
    <x v="176"/>
    <n v="2"/>
    <x v="1"/>
    <n v="84137.17"/>
    <n v="147240.06"/>
    <n v="109984.22"/>
    <n v="192472.39"/>
    <n v="133347.09"/>
    <n v="233357.41"/>
    <n v="162964.47"/>
    <n v="285187.82"/>
    <n v="193017.03"/>
    <n v="337779.81"/>
    <n v="212495.17"/>
    <n v="371866.54"/>
    <n v="230477.85"/>
    <n v="403336.24"/>
  </r>
  <r>
    <n v="4"/>
    <s v="Region IV - Southeast"/>
    <x v="26"/>
    <s v="NC"/>
    <x v="176"/>
    <n v="3"/>
    <x v="2"/>
    <n v="73632.789999999994"/>
    <n v="128857.39"/>
    <n v="100456.4"/>
    <n v="175798.71"/>
    <n v="127122.14"/>
    <n v="222463.74"/>
    <n v="167485.22"/>
    <n v="293099.14"/>
    <n v="207570.48"/>
    <n v="363248.34"/>
    <n v="233897.08"/>
    <n v="409319.9"/>
    <n v="259906.17"/>
    <n v="454835.79"/>
  </r>
  <r>
    <n v="4"/>
    <s v="Region IV - Southeast"/>
    <x v="26"/>
    <s v="NC"/>
    <x v="176"/>
    <n v="4"/>
    <x v="3"/>
    <n v="80839.070000000007"/>
    <n v="129342.52"/>
    <n v="113174.7"/>
    <n v="181079.53"/>
    <n v="145510.32999999999"/>
    <n v="232816.53"/>
    <n v="194013.78"/>
    <n v="310422.03999999998"/>
    <n v="242517.22"/>
    <n v="388027.56"/>
    <n v="274852.84999999998"/>
    <n v="439764.56"/>
    <n v="307188.47999999998"/>
    <n v="491501.57"/>
  </r>
  <r>
    <n v="4"/>
    <s v="Region IV - Southeast"/>
    <x v="26"/>
    <s v="NC"/>
    <x v="177"/>
    <n v="1"/>
    <x v="0"/>
    <n v="95370.08"/>
    <n v="166897.65"/>
    <n v="123434.25"/>
    <n v="216009.95"/>
    <n v="147670.87"/>
    <n v="258424.02"/>
    <n v="176097.97"/>
    <n v="308171.45"/>
    <n v="207021.07"/>
    <n v="362286.87"/>
    <n v="226798.55"/>
    <n v="396897.46"/>
    <n v="245484.04"/>
    <n v="429597.07"/>
  </r>
  <r>
    <n v="4"/>
    <s v="Region IV - Southeast"/>
    <x v="26"/>
    <s v="NC"/>
    <x v="177"/>
    <n v="2"/>
    <x v="1"/>
    <n v="83796.91"/>
    <n v="146644.59"/>
    <n v="109628.5"/>
    <n v="191849.88"/>
    <n v="133004.09"/>
    <n v="232757.16"/>
    <n v="162709.21"/>
    <n v="284741.12"/>
    <n v="192797.2"/>
    <n v="337395.1"/>
    <n v="212304.38"/>
    <n v="371532.67"/>
    <n v="230333.91"/>
    <n v="403084.35"/>
  </r>
  <r>
    <n v="4"/>
    <s v="Region IV - Southeast"/>
    <x v="26"/>
    <s v="NC"/>
    <x v="177"/>
    <n v="3"/>
    <x v="2"/>
    <n v="73136.2"/>
    <n v="127988.35"/>
    <n v="99702.74"/>
    <n v="174479.79"/>
    <n v="126107.89"/>
    <n v="220688.81"/>
    <n v="166088.21"/>
    <n v="290654.36"/>
    <n v="205784.52"/>
    <n v="360122.91"/>
    <n v="231843.01"/>
    <n v="405725.26"/>
    <n v="257576.92"/>
    <n v="450759.61"/>
  </r>
  <r>
    <n v="4"/>
    <s v="Region IV - Southeast"/>
    <x v="26"/>
    <s v="NC"/>
    <x v="177"/>
    <n v="4"/>
    <x v="3"/>
    <n v="80801.119999999995"/>
    <n v="129281.79"/>
    <n v="113121.56"/>
    <n v="180994.5"/>
    <n v="145442.01"/>
    <n v="232707.22"/>
    <n v="193922.68"/>
    <n v="310276.28999999998"/>
    <n v="242403.35"/>
    <n v="387845.36"/>
    <n v="274723.78999999998"/>
    <n v="439558.08"/>
    <n v="307044.24"/>
    <n v="491270.79"/>
  </r>
  <r>
    <n v="4"/>
    <s v="Region IV - Southeast"/>
    <x v="26"/>
    <s v="NC"/>
    <x v="178"/>
    <n v="1"/>
    <x v="0"/>
    <n v="92356.53"/>
    <n v="161623.92000000001"/>
    <n v="119502.93"/>
    <n v="209130.13"/>
    <n v="142945.43"/>
    <n v="250154.5"/>
    <n v="170429.01"/>
    <n v="298250.76"/>
    <n v="200331.84"/>
    <n v="350580.72"/>
    <n v="219456.45"/>
    <n v="384048.78"/>
    <n v="237510.38"/>
    <n v="415643.16"/>
  </r>
  <r>
    <n v="4"/>
    <s v="Region IV - Southeast"/>
    <x v="26"/>
    <s v="NC"/>
    <x v="178"/>
    <n v="2"/>
    <x v="1"/>
    <n v="81286.559999999998"/>
    <n v="142251.48000000001"/>
    <n v="106297.43"/>
    <n v="186020.51"/>
    <n v="128916.33"/>
    <n v="225603.58"/>
    <n v="157622.37"/>
    <n v="275839.14"/>
    <n v="186726.39999999999"/>
    <n v="326771.20000000001"/>
    <n v="205592.46"/>
    <n v="359786.8"/>
    <n v="223018.95"/>
    <n v="390283.17"/>
  </r>
  <r>
    <n v="4"/>
    <s v="Region IV - Southeast"/>
    <x v="26"/>
    <s v="NC"/>
    <x v="178"/>
    <n v="3"/>
    <x v="2"/>
    <n v="71049.83"/>
    <n v="124337.2"/>
    <n v="96898.69"/>
    <n v="169572.71"/>
    <n v="122593.18"/>
    <n v="214538.06"/>
    <n v="161491.29999999999"/>
    <n v="282609.77"/>
    <n v="200117.76000000001"/>
    <n v="350206.09"/>
    <n v="225480.66"/>
    <n v="394591.16"/>
    <n v="250533.09"/>
    <n v="438432.91"/>
  </r>
  <r>
    <n v="4"/>
    <s v="Region IV - Southeast"/>
    <x v="26"/>
    <s v="NC"/>
    <x v="178"/>
    <n v="4"/>
    <x v="3"/>
    <n v="78228.460000000006"/>
    <n v="125165.54"/>
    <n v="109519.84"/>
    <n v="175231.75"/>
    <n v="140811.23000000001"/>
    <n v="225297.96"/>
    <n v="187748.3"/>
    <n v="300397.28999999998"/>
    <n v="234685.38"/>
    <n v="375496.61"/>
    <n v="265976.76"/>
    <n v="425562.82"/>
    <n v="297268.14"/>
    <n v="475629.04"/>
  </r>
  <r>
    <n v="4"/>
    <s v="Region IV - Southeast"/>
    <x v="26"/>
    <s v="NC"/>
    <x v="179"/>
    <n v="1"/>
    <x v="0"/>
    <n v="95325.77"/>
    <n v="166820.1"/>
    <n v="123406.46"/>
    <n v="215961.3"/>
    <n v="147658.79"/>
    <n v="258402.88"/>
    <n v="176115.88"/>
    <n v="308202.78999999998"/>
    <n v="207065.76"/>
    <n v="362365.08"/>
    <n v="226860.7"/>
    <n v="397006.23"/>
    <n v="245576.75"/>
    <n v="429759.31"/>
  </r>
  <r>
    <n v="4"/>
    <s v="Region IV - Southeast"/>
    <x v="26"/>
    <s v="NC"/>
    <x v="179"/>
    <n v="2"/>
    <x v="1"/>
    <n v="83626.78"/>
    <n v="146346.85999999999"/>
    <n v="109450.64"/>
    <n v="191538.63"/>
    <n v="132832.59"/>
    <n v="232457.03"/>
    <n v="162581.59"/>
    <n v="284517.78000000003"/>
    <n v="192687.28"/>
    <n v="337202.75"/>
    <n v="212208.99"/>
    <n v="371365.74"/>
    <n v="230261.95"/>
    <n v="402958.41"/>
  </r>
  <r>
    <n v="4"/>
    <s v="Region IV - Southeast"/>
    <x v="26"/>
    <s v="NC"/>
    <x v="179"/>
    <n v="3"/>
    <x v="2"/>
    <n v="72887.899999999994"/>
    <n v="127553.83"/>
    <n v="99325.91"/>
    <n v="173820.34"/>
    <n v="125600.77"/>
    <n v="219801.35"/>
    <n v="165389.70000000001"/>
    <n v="289431.98"/>
    <n v="204891.54"/>
    <n v="358560.2"/>
    <n v="230815.97"/>
    <n v="403927.95"/>
    <n v="256412.3"/>
    <n v="448721.52"/>
  </r>
  <r>
    <n v="4"/>
    <s v="Region IV - Southeast"/>
    <x v="26"/>
    <s v="NC"/>
    <x v="179"/>
    <n v="4"/>
    <x v="3"/>
    <n v="80782.14"/>
    <n v="129251.42"/>
    <n v="113094.99"/>
    <n v="180951.99"/>
    <n v="145407.85"/>
    <n v="232652.56"/>
    <n v="193877.13"/>
    <n v="310203.40999999997"/>
    <n v="242346.41"/>
    <n v="387754.27"/>
    <n v="274659.27"/>
    <n v="439454.84"/>
    <n v="306972.12"/>
    <n v="491155.4"/>
  </r>
  <r>
    <n v="4"/>
    <s v="Region IV - Southeast"/>
    <x v="26"/>
    <s v="NC"/>
    <x v="180"/>
    <n v="1"/>
    <x v="0"/>
    <n v="93287.19"/>
    <n v="163252.59"/>
    <n v="120767.05"/>
    <n v="211342.33"/>
    <n v="144500.44"/>
    <n v="252875.77"/>
    <n v="172348.51"/>
    <n v="301609.88"/>
    <n v="202636.07"/>
    <n v="354613.12"/>
    <n v="222007.41"/>
    <n v="388512.97"/>
    <n v="240322.78"/>
    <n v="420564.87"/>
  </r>
  <r>
    <n v="4"/>
    <s v="Region IV - Southeast"/>
    <x v="26"/>
    <s v="NC"/>
    <x v="180"/>
    <n v="2"/>
    <x v="1"/>
    <n v="81839.789999999994"/>
    <n v="143219.64000000001"/>
    <n v="107111.36"/>
    <n v="187444.88"/>
    <n v="129993.09"/>
    <n v="227487.9"/>
    <n v="159105.26999999999"/>
    <n v="278434.23"/>
    <n v="188566.81"/>
    <n v="329991.92"/>
    <n v="207670.79"/>
    <n v="363423.88"/>
    <n v="225337.33"/>
    <n v="394340.33"/>
  </r>
  <r>
    <n v="4"/>
    <s v="Region IV - Southeast"/>
    <x v="26"/>
    <s v="NC"/>
    <x v="180"/>
    <n v="3"/>
    <x v="2"/>
    <n v="71331.460000000006"/>
    <n v="124830.06"/>
    <n v="97205.32"/>
    <n v="170109.31"/>
    <n v="122919.55"/>
    <n v="215109.21"/>
    <n v="161859.43"/>
    <n v="283254"/>
    <n v="200518.39"/>
    <n v="350907.18"/>
    <n v="225889.72"/>
    <n v="395307.01"/>
    <n v="250940"/>
    <n v="439145.01"/>
  </r>
  <r>
    <n v="4"/>
    <s v="Region IV - Southeast"/>
    <x v="26"/>
    <s v="NC"/>
    <x v="180"/>
    <n v="4"/>
    <x v="3"/>
    <n v="79054.38"/>
    <n v="126487.01"/>
    <n v="110676.13"/>
    <n v="177081.82"/>
    <n v="142297.89000000001"/>
    <n v="227676.62"/>
    <n v="189730.52"/>
    <n v="303568.83"/>
    <n v="237163.15"/>
    <n v="379461.04"/>
    <n v="268784.90000000002"/>
    <n v="430055.84"/>
    <n v="300406.65000000002"/>
    <n v="480650.65"/>
  </r>
  <r>
    <n v="4"/>
    <s v="Region IV - Southeast"/>
    <x v="26"/>
    <s v="NC"/>
    <x v="91"/>
    <n v="1"/>
    <x v="0"/>
    <n v="93331.5"/>
    <n v="163330.13"/>
    <n v="120794.84"/>
    <n v="211390.97"/>
    <n v="144512.51999999999"/>
    <n v="252896.91"/>
    <n v="172330.6"/>
    <n v="301578.53999999998"/>
    <n v="202591.37"/>
    <n v="354534.9"/>
    <n v="221945.25"/>
    <n v="388404.18"/>
    <n v="240230.07"/>
    <n v="420402.62"/>
  </r>
  <r>
    <n v="4"/>
    <s v="Region IV - Southeast"/>
    <x v="26"/>
    <s v="NC"/>
    <x v="91"/>
    <n v="2"/>
    <x v="1"/>
    <n v="82009.919999999998"/>
    <n v="143517.35999999999"/>
    <n v="107289.22"/>
    <n v="187756.13"/>
    <n v="130164.58"/>
    <n v="227788.02"/>
    <n v="159232.9"/>
    <n v="278657.57"/>
    <n v="188676.72"/>
    <n v="330184.26"/>
    <n v="207766.17"/>
    <n v="363590.8"/>
    <n v="225409.29"/>
    <n v="394466.26"/>
  </r>
  <r>
    <n v="4"/>
    <s v="Region IV - Southeast"/>
    <x v="26"/>
    <s v="NC"/>
    <x v="91"/>
    <n v="3"/>
    <x v="2"/>
    <n v="71579.759999999995"/>
    <n v="125264.57"/>
    <n v="97582.15"/>
    <n v="170768.76"/>
    <n v="123426.67"/>
    <n v="215996.67"/>
    <n v="162557.93"/>
    <n v="284476.38"/>
    <n v="201411.36"/>
    <n v="352469.89"/>
    <n v="226916.75"/>
    <n v="397104.32"/>
    <n v="252104.62"/>
    <n v="441183.09"/>
  </r>
  <r>
    <n v="4"/>
    <s v="Region IV - Southeast"/>
    <x v="26"/>
    <s v="NC"/>
    <x v="91"/>
    <n v="4"/>
    <x v="3"/>
    <n v="79073.36"/>
    <n v="126517.37"/>
    <n v="110702.7"/>
    <n v="177124.32"/>
    <n v="142332.04"/>
    <n v="227731.27"/>
    <n v="189776.06"/>
    <n v="303641.7"/>
    <n v="237220.07"/>
    <n v="379552.12"/>
    <n v="268849.42"/>
    <n v="430159.07"/>
    <n v="300478.76"/>
    <n v="480766.02"/>
  </r>
  <r>
    <n v="4"/>
    <s v="Region IV - Southeast"/>
    <x v="26"/>
    <s v="NC"/>
    <x v="181"/>
    <n v="1"/>
    <x v="0"/>
    <n v="94395.11"/>
    <n v="165191.43"/>
    <n v="122142.34"/>
    <n v="213749.1"/>
    <n v="146103.76999999999"/>
    <n v="255681.6"/>
    <n v="174196.38"/>
    <n v="304843.65999999997"/>
    <n v="204761.53"/>
    <n v="358332.67"/>
    <n v="224309.74"/>
    <n v="392542.05"/>
    <n v="242764.34"/>
    <n v="424837.6"/>
  </r>
  <r>
    <n v="4"/>
    <s v="Region IV - Southeast"/>
    <x v="26"/>
    <s v="NC"/>
    <x v="181"/>
    <n v="2"/>
    <x v="1"/>
    <n v="83073.55"/>
    <n v="145378.71"/>
    <n v="108636.72"/>
    <n v="190114.26"/>
    <n v="131755.84"/>
    <n v="230572.71"/>
    <n v="161098.68"/>
    <n v="281922.69"/>
    <n v="190846.87"/>
    <n v="333982.03000000003"/>
    <n v="210130.67"/>
    <n v="367728.66"/>
    <n v="227943.57"/>
    <n v="398901.24"/>
  </r>
  <r>
    <n v="4"/>
    <s v="Region IV - Southeast"/>
    <x v="26"/>
    <s v="NC"/>
    <x v="181"/>
    <n v="3"/>
    <x v="2"/>
    <n v="72606.27"/>
    <n v="127060.98"/>
    <n v="99019.28"/>
    <n v="173283.73"/>
    <n v="125274.4"/>
    <n v="219230.2"/>
    <n v="165021.57"/>
    <n v="288787.75"/>
    <n v="204490.92"/>
    <n v="357859.1"/>
    <n v="230406.91"/>
    <n v="403212.1"/>
    <n v="256005.39"/>
    <n v="448009.43"/>
  </r>
  <r>
    <n v="4"/>
    <s v="Region IV - Southeast"/>
    <x v="26"/>
    <s v="NC"/>
    <x v="181"/>
    <n v="4"/>
    <x v="3"/>
    <n v="79956.210000000006"/>
    <n v="127929.94"/>
    <n v="111938.7"/>
    <n v="179101.92"/>
    <n v="143921.19"/>
    <n v="230273.9"/>
    <n v="191894.91"/>
    <n v="307031.87"/>
    <n v="239868.64"/>
    <n v="383789.83"/>
    <n v="271851.13"/>
    <n v="434961.81"/>
    <n v="303833.61"/>
    <n v="486133.79"/>
  </r>
  <r>
    <n v="4"/>
    <s v="Region IV - Southeast"/>
    <x v="27"/>
    <s v="SC"/>
    <x v="125"/>
    <n v="1"/>
    <x v="0"/>
    <n v="95990.51"/>
    <n v="167983.39"/>
    <n v="124163.6"/>
    <n v="217286.3"/>
    <n v="148490.65"/>
    <n v="259858.65"/>
    <n v="176995.06"/>
    <n v="309741.34999999998"/>
    <n v="208016.76"/>
    <n v="364029.33"/>
    <n v="227856.49"/>
    <n v="398748.86"/>
    <n v="246565.76000000001"/>
    <n v="431490.08"/>
  </r>
  <r>
    <n v="4"/>
    <s v="Region IV - Southeast"/>
    <x v="27"/>
    <s v="SC"/>
    <x v="125"/>
    <n v="2"/>
    <x v="1"/>
    <n v="84668.99"/>
    <n v="148170.73000000001"/>
    <n v="110657.97"/>
    <n v="193651.46"/>
    <n v="134142.72"/>
    <n v="234749.76"/>
    <n v="163897.35999999999"/>
    <n v="286820.37"/>
    <n v="194102.11"/>
    <n v="339678.69"/>
    <n v="213677.41"/>
    <n v="373935.47"/>
    <n v="231744.99"/>
    <n v="405553.73"/>
  </r>
  <r>
    <n v="4"/>
    <s v="Region IV - Southeast"/>
    <x v="27"/>
    <s v="SC"/>
    <x v="125"/>
    <n v="3"/>
    <x v="2"/>
    <n v="74146.05"/>
    <n v="129755.59"/>
    <n v="101174.97"/>
    <n v="177056.19"/>
    <n v="128046"/>
    <n v="224080.51"/>
    <n v="168717.04"/>
    <n v="295254.83"/>
    <n v="209110.26"/>
    <n v="365942.95"/>
    <n v="235642.16"/>
    <n v="412373.79"/>
    <n v="261856.55"/>
    <n v="458248.96000000002"/>
  </r>
  <r>
    <n v="4"/>
    <s v="Region IV - Southeast"/>
    <x v="27"/>
    <s v="SC"/>
    <x v="125"/>
    <n v="4"/>
    <x v="3"/>
    <n v="81280.5"/>
    <n v="130048.8"/>
    <n v="113792.7"/>
    <n v="182068.33"/>
    <n v="146304.9"/>
    <n v="234087.85"/>
    <n v="195073.2"/>
    <n v="312117.13"/>
    <n v="243841.5"/>
    <n v="390146.41"/>
    <n v="276353.7"/>
    <n v="442165.93"/>
    <n v="308865.90000000002"/>
    <n v="494185.45"/>
  </r>
  <r>
    <n v="4"/>
    <s v="Region IV - Southeast"/>
    <x v="27"/>
    <s v="SC"/>
    <x v="182"/>
    <n v="1"/>
    <x v="0"/>
    <n v="93553.07"/>
    <n v="163717.87"/>
    <n v="120933.83"/>
    <n v="211634.2"/>
    <n v="144572.92000000001"/>
    <n v="253002.62"/>
    <n v="172241.08"/>
    <n v="301421.89"/>
    <n v="202367.92"/>
    <n v="354143.87"/>
    <n v="221634.48"/>
    <n v="387860.35"/>
    <n v="239766.54"/>
    <n v="419591.44"/>
  </r>
  <r>
    <n v="4"/>
    <s v="Region IV - Southeast"/>
    <x v="27"/>
    <s v="SC"/>
    <x v="182"/>
    <n v="2"/>
    <x v="1"/>
    <n v="82860.58"/>
    <n v="145006.01999999999"/>
    <n v="108178.52"/>
    <n v="189312.4"/>
    <n v="131022.1"/>
    <n v="229288.67"/>
    <n v="159871.03"/>
    <n v="279774.3"/>
    <n v="189226.31"/>
    <n v="331146.03999999998"/>
    <n v="208243.13"/>
    <n v="364425.48"/>
    <n v="225769.14"/>
    <n v="395095.99"/>
  </r>
  <r>
    <n v="4"/>
    <s v="Region IV - Southeast"/>
    <x v="27"/>
    <s v="SC"/>
    <x v="182"/>
    <n v="3"/>
    <x v="2"/>
    <n v="72821.240000000005"/>
    <n v="127437.17"/>
    <n v="99466.31"/>
    <n v="174066.05"/>
    <n v="125962.28"/>
    <n v="220433.99"/>
    <n v="166050.47"/>
    <n v="290588.32"/>
    <n v="205876.26"/>
    <n v="360283.45"/>
    <n v="232051.94"/>
    <n v="406090.89"/>
    <n v="257927.73"/>
    <n v="451373.54"/>
  </r>
  <r>
    <n v="4"/>
    <s v="Region IV - Southeast"/>
    <x v="27"/>
    <s v="SC"/>
    <x v="182"/>
    <n v="4"/>
    <x v="3"/>
    <n v="79168.25"/>
    <n v="126669.21"/>
    <n v="110835.55"/>
    <n v="177336.89"/>
    <n v="142502.85"/>
    <n v="228004.57"/>
    <n v="190003.81"/>
    <n v="304006.09000000003"/>
    <n v="237504.76"/>
    <n v="380007.62"/>
    <n v="269172.06"/>
    <n v="430675.3"/>
    <n v="300839.36"/>
    <n v="481342.98"/>
  </r>
  <r>
    <n v="4"/>
    <s v="Region IV - Southeast"/>
    <x v="27"/>
    <s v="SC"/>
    <x v="183"/>
    <n v="1"/>
    <x v="0"/>
    <n v="91381.55"/>
    <n v="159917.71"/>
    <n v="118211.02"/>
    <n v="206869.29"/>
    <n v="141378.32999999999"/>
    <n v="247412.09"/>
    <n v="168527.42"/>
    <n v="294922.98"/>
    <n v="198072.3"/>
    <n v="346626.53"/>
    <n v="216967.64"/>
    <n v="379693.38"/>
    <n v="234790.69"/>
    <n v="410883.7"/>
  </r>
  <r>
    <n v="4"/>
    <s v="Region IV - Southeast"/>
    <x v="27"/>
    <s v="SC"/>
    <x v="183"/>
    <n v="2"/>
    <x v="1"/>
    <n v="80563.199999999997"/>
    <n v="140985.60000000001"/>
    <n v="105305.65"/>
    <n v="184284.88"/>
    <n v="127668.08"/>
    <n v="223419.15"/>
    <n v="156011.84"/>
    <n v="273020.71000000002"/>
    <n v="184776.08"/>
    <n v="323358.14"/>
    <n v="203418.75"/>
    <n v="355982.81"/>
    <n v="220628.61"/>
    <n v="386100.07"/>
  </r>
  <r>
    <n v="4"/>
    <s v="Region IV - Southeast"/>
    <x v="27"/>
    <s v="SC"/>
    <x v="183"/>
    <n v="3"/>
    <x v="2"/>
    <n v="70519.91"/>
    <n v="123409.84"/>
    <n v="96215.23"/>
    <n v="168376.65"/>
    <n v="121759.69"/>
    <n v="213079.46"/>
    <n v="160424.67000000001"/>
    <n v="280743.17"/>
    <n v="198824.17"/>
    <n v="347942.29"/>
    <n v="224044.57"/>
    <n v="392078"/>
    <n v="248961.57"/>
    <n v="435682.74"/>
  </r>
  <r>
    <n v="4"/>
    <s v="Region IV - Southeast"/>
    <x v="27"/>
    <s v="SC"/>
    <x v="183"/>
    <n v="4"/>
    <x v="3"/>
    <n v="77383.56"/>
    <n v="123813.7"/>
    <n v="108336.98"/>
    <n v="173339.18"/>
    <n v="139290.41"/>
    <n v="222864.65"/>
    <n v="185720.54"/>
    <n v="297152.87"/>
    <n v="232150.68"/>
    <n v="371441.09"/>
    <n v="263104.09999999998"/>
    <n v="420966.57"/>
    <n v="294057.53000000003"/>
    <n v="470492.05"/>
  </r>
  <r>
    <n v="4"/>
    <s v="Region IV - Southeast"/>
    <x v="27"/>
    <s v="SC"/>
    <x v="167"/>
    <n v="1"/>
    <x v="0"/>
    <n v="95946.2"/>
    <n v="167905.85"/>
    <n v="124135.81"/>
    <n v="217237.66"/>
    <n v="148478.57999999999"/>
    <n v="259837.51"/>
    <n v="177012.97"/>
    <n v="309772.69"/>
    <n v="208061.46"/>
    <n v="364107.55"/>
    <n v="227918.65"/>
    <n v="398857.64"/>
    <n v="246658.48"/>
    <n v="431652.34"/>
  </r>
  <r>
    <n v="4"/>
    <s v="Region IV - Southeast"/>
    <x v="27"/>
    <s v="SC"/>
    <x v="167"/>
    <n v="2"/>
    <x v="1"/>
    <n v="84498.86"/>
    <n v="147873"/>
    <n v="110480.12"/>
    <n v="193340.21"/>
    <n v="133971.22"/>
    <n v="234449.64"/>
    <n v="163769.74"/>
    <n v="286597.03999999998"/>
    <n v="193992.2"/>
    <n v="339486.35"/>
    <n v="213582.03"/>
    <n v="373768.55"/>
    <n v="231673.03"/>
    <n v="405427.8"/>
  </r>
  <r>
    <n v="4"/>
    <s v="Region IV - Southeast"/>
    <x v="27"/>
    <s v="SC"/>
    <x v="167"/>
    <n v="3"/>
    <x v="2"/>
    <n v="73897.759999999995"/>
    <n v="129321.08"/>
    <n v="100798.14"/>
    <n v="176396.74"/>
    <n v="127538.88"/>
    <n v="223193.05"/>
    <n v="168018.54"/>
    <n v="294032.45"/>
    <n v="208217.28"/>
    <n v="364380.24"/>
    <n v="234615.13"/>
    <n v="410576.48"/>
    <n v="260691.94"/>
    <n v="456210.89"/>
  </r>
  <r>
    <n v="4"/>
    <s v="Region IV - Southeast"/>
    <x v="27"/>
    <s v="SC"/>
    <x v="167"/>
    <n v="4"/>
    <x v="3"/>
    <n v="81261.53"/>
    <n v="130018.44"/>
    <n v="113766.14"/>
    <n v="182025.82"/>
    <n v="146270.75"/>
    <n v="234033.2"/>
    <n v="195027.66"/>
    <n v="312044.26"/>
    <n v="243784.58"/>
    <n v="390055.33"/>
    <n v="276289.19"/>
    <n v="442062.7"/>
    <n v="308793.8"/>
    <n v="494070.08"/>
  </r>
  <r>
    <n v="4"/>
    <s v="Region IV - Southeast"/>
    <x v="27"/>
    <s v="SC"/>
    <x v="184"/>
    <n v="1"/>
    <x v="0"/>
    <n v="93951.93"/>
    <n v="164415.88"/>
    <n v="121524.19"/>
    <n v="212667.32"/>
    <n v="145332.31"/>
    <n v="254331.53"/>
    <n v="173227.68"/>
    <n v="303148.44"/>
    <n v="203587.07"/>
    <n v="356277.37"/>
    <n v="223003.19"/>
    <n v="390255.58"/>
    <n v="241311.79"/>
    <n v="422295.63"/>
  </r>
  <r>
    <n v="4"/>
    <s v="Region IV - Southeast"/>
    <x v="27"/>
    <s v="SC"/>
    <x v="184"/>
    <n v="2"/>
    <x v="1"/>
    <n v="82882"/>
    <n v="145043.5"/>
    <n v="108318.69"/>
    <n v="189557.7"/>
    <n v="131303.21"/>
    <n v="229780.62"/>
    <n v="160421.04"/>
    <n v="280736.82"/>
    <n v="189981.63"/>
    <n v="332467.84999999998"/>
    <n v="209139.20000000001"/>
    <n v="365993.6"/>
    <n v="226820.36"/>
    <n v="396935.64"/>
  </r>
  <r>
    <n v="4"/>
    <s v="Region IV - Southeast"/>
    <x v="27"/>
    <s v="SC"/>
    <x v="184"/>
    <n v="3"/>
    <x v="2"/>
    <n v="72589.61"/>
    <n v="127031.81"/>
    <n v="99054.38"/>
    <n v="173345.16"/>
    <n v="125364.78"/>
    <n v="219388.36"/>
    <n v="165186.76"/>
    <n v="289076.84000000003"/>
    <n v="204737.09"/>
    <n v="358289.91999999998"/>
    <n v="230715.9"/>
    <n v="403752.83"/>
    <n v="256384.25"/>
    <n v="448672.43"/>
  </r>
  <r>
    <n v="4"/>
    <s v="Region IV - Southeast"/>
    <x v="27"/>
    <s v="SC"/>
    <x v="184"/>
    <n v="4"/>
    <x v="3"/>
    <n v="79552.740000000005"/>
    <n v="127284.39"/>
    <n v="111373.84"/>
    <n v="178198.15"/>
    <n v="143194.94"/>
    <n v="229111.9"/>
    <n v="190926.58"/>
    <n v="305482.53999999998"/>
    <n v="238658.23"/>
    <n v="381853.17"/>
    <n v="270479.33"/>
    <n v="432766.93"/>
    <n v="302300.42"/>
    <n v="483680.68"/>
  </r>
  <r>
    <n v="4"/>
    <s v="Region IV - Southeast"/>
    <x v="27"/>
    <s v="SC"/>
    <x v="185"/>
    <n v="1"/>
    <x v="0"/>
    <n v="95990.51"/>
    <n v="167983.39"/>
    <n v="124163.6"/>
    <n v="217286.3"/>
    <n v="148490.65"/>
    <n v="259858.65"/>
    <n v="176995.06"/>
    <n v="309741.34999999998"/>
    <n v="208016.76"/>
    <n v="364029.33"/>
    <n v="227856.49"/>
    <n v="398748.86"/>
    <n v="246565.76000000001"/>
    <n v="431490.08"/>
  </r>
  <r>
    <n v="4"/>
    <s v="Region IV - Southeast"/>
    <x v="27"/>
    <s v="SC"/>
    <x v="185"/>
    <n v="2"/>
    <x v="1"/>
    <n v="84668.99"/>
    <n v="148170.73000000001"/>
    <n v="110657.97"/>
    <n v="193651.46"/>
    <n v="134142.72"/>
    <n v="234749.76"/>
    <n v="163897.35999999999"/>
    <n v="286820.37"/>
    <n v="194102.11"/>
    <n v="339678.69"/>
    <n v="213677.41"/>
    <n v="373935.47"/>
    <n v="231744.99"/>
    <n v="405553.73"/>
  </r>
  <r>
    <n v="4"/>
    <s v="Region IV - Southeast"/>
    <x v="27"/>
    <s v="SC"/>
    <x v="185"/>
    <n v="3"/>
    <x v="2"/>
    <n v="74146.05"/>
    <n v="129755.59"/>
    <n v="101174.97"/>
    <n v="177056.19"/>
    <n v="128046"/>
    <n v="224080.51"/>
    <n v="168717.04"/>
    <n v="295254.83"/>
    <n v="209110.26"/>
    <n v="365942.95"/>
    <n v="235642.16"/>
    <n v="412373.79"/>
    <n v="261856.55"/>
    <n v="458248.96000000002"/>
  </r>
  <r>
    <n v="4"/>
    <s v="Region IV - Southeast"/>
    <x v="27"/>
    <s v="SC"/>
    <x v="185"/>
    <n v="4"/>
    <x v="3"/>
    <n v="81280.5"/>
    <n v="130048.8"/>
    <n v="113792.7"/>
    <n v="182068.33"/>
    <n v="146304.9"/>
    <n v="234087.85"/>
    <n v="195073.2"/>
    <n v="312117.13"/>
    <n v="243841.5"/>
    <n v="390146.41"/>
    <n v="276353.7"/>
    <n v="442165.93"/>
    <n v="308865.90000000002"/>
    <n v="494185.45"/>
  </r>
  <r>
    <n v="4"/>
    <s v="Region IV - Southeast"/>
    <x v="28"/>
    <s v="TN"/>
    <x v="186"/>
    <n v="1"/>
    <x v="0"/>
    <n v="90539.56"/>
    <n v="158444.23000000001"/>
    <n v="117342.69"/>
    <n v="205349.71"/>
    <n v="140498.15"/>
    <n v="245871.76"/>
    <n v="167719.85"/>
    <n v="293509.74"/>
    <n v="197300.06"/>
    <n v="345275.11"/>
    <n v="216220.48"/>
    <n v="378385.83"/>
    <n v="234172.51"/>
    <n v="409801.89"/>
  </r>
  <r>
    <n v="4"/>
    <s v="Region IV - Southeast"/>
    <x v="28"/>
    <s v="TN"/>
    <x v="186"/>
    <n v="2"/>
    <x v="1"/>
    <n v="78840.460000000006"/>
    <n v="137970.81"/>
    <n v="103386.88"/>
    <n v="180927.04"/>
    <n v="125671.95"/>
    <n v="219925.91"/>
    <n v="154185.56"/>
    <n v="269824.73"/>
    <n v="182921.59"/>
    <n v="320112.78000000003"/>
    <n v="201568.76"/>
    <n v="352745.34"/>
    <n v="218857.7"/>
    <n v="383000.98"/>
  </r>
  <r>
    <n v="4"/>
    <s v="Region IV - Southeast"/>
    <x v="28"/>
    <s v="TN"/>
    <x v="186"/>
    <n v="3"/>
    <x v="2"/>
    <n v="68268.570000000007"/>
    <n v="119470"/>
    <n v="92858.84"/>
    <n v="162502.97"/>
    <n v="117285.97"/>
    <n v="205250.45"/>
    <n v="154303.29999999999"/>
    <n v="270030.78000000003"/>
    <n v="191033.54"/>
    <n v="334308.7"/>
    <n v="215110.24"/>
    <n v="376442.92"/>
    <n v="238858.83"/>
    <n v="418002.96"/>
  </r>
  <r>
    <n v="4"/>
    <s v="Region IV - Southeast"/>
    <x v="28"/>
    <s v="TN"/>
    <x v="186"/>
    <n v="4"/>
    <x v="3"/>
    <n v="76809.279999999999"/>
    <n v="122894.85"/>
    <n v="107533"/>
    <n v="172052.79"/>
    <n v="138256.71"/>
    <n v="221210.74"/>
    <n v="184342.28"/>
    <n v="294947.65000000002"/>
    <n v="230427.85"/>
    <n v="368684.56"/>
    <n v="261151.56"/>
    <n v="417842.5"/>
    <n v="291875.27"/>
    <n v="467000.44"/>
  </r>
  <r>
    <n v="4"/>
    <s v="Region IV - Southeast"/>
    <x v="28"/>
    <s v="TN"/>
    <x v="182"/>
    <n v="1"/>
    <x v="0"/>
    <n v="83360.22"/>
    <n v="145880.38"/>
    <n v="108076.95"/>
    <n v="189134.66"/>
    <n v="129431.85"/>
    <n v="226505.73"/>
    <n v="154551.94"/>
    <n v="270465.89"/>
    <n v="181840.83"/>
    <n v="318221.45"/>
    <n v="199296.07"/>
    <n v="348768.13"/>
    <n v="215876.31"/>
    <n v="377783.55"/>
  </r>
  <r>
    <n v="4"/>
    <s v="Region IV - Southeast"/>
    <x v="28"/>
    <s v="TN"/>
    <x v="182"/>
    <n v="2"/>
    <x v="1"/>
    <n v="72415.87"/>
    <n v="126727.77"/>
    <n v="95021.51"/>
    <n v="166287.64000000001"/>
    <n v="115562.18"/>
    <n v="202233.81"/>
    <n v="141890.82999999999"/>
    <n v="248308.95"/>
    <n v="168390"/>
    <n v="294682.49"/>
    <n v="185589.63"/>
    <n v="324781.86"/>
    <n v="201549.56"/>
    <n v="352711.74"/>
  </r>
  <r>
    <n v="4"/>
    <s v="Region IV - Southeast"/>
    <x v="28"/>
    <s v="TN"/>
    <x v="182"/>
    <n v="3"/>
    <x v="2"/>
    <n v="62572.72"/>
    <n v="109502.25"/>
    <n v="85059.95"/>
    <n v="148854.91"/>
    <n v="107394.56"/>
    <n v="187940.48000000001"/>
    <n v="141248.82"/>
    <n v="247185.44"/>
    <n v="174834.51"/>
    <n v="305960.40000000002"/>
    <n v="196841.3"/>
    <n v="344472.28"/>
    <n v="218541.16"/>
    <n v="382447.02"/>
  </r>
  <r>
    <n v="4"/>
    <s v="Region IV - Southeast"/>
    <x v="28"/>
    <s v="TN"/>
    <x v="182"/>
    <n v="4"/>
    <x v="3"/>
    <n v="70743.149999999994"/>
    <n v="113189.04"/>
    <n v="99040.41"/>
    <n v="158464.66"/>
    <n v="127337.67"/>
    <n v="203740.28"/>
    <n v="169783.56"/>
    <n v="271653.71000000002"/>
    <n v="212229.45"/>
    <n v="339567.13"/>
    <n v="240526.72"/>
    <n v="384842.75"/>
    <n v="268823.98"/>
    <n v="430118.37"/>
  </r>
  <r>
    <n v="4"/>
    <s v="Region IV - Southeast"/>
    <x v="28"/>
    <s v="TN"/>
    <x v="168"/>
    <n v="1"/>
    <x v="0"/>
    <n v="83759.08"/>
    <n v="146578.39000000001"/>
    <n v="108667.31"/>
    <n v="190167.79"/>
    <n v="130191.23"/>
    <n v="227834.66"/>
    <n v="155538.54"/>
    <n v="272192.44"/>
    <n v="183059.98"/>
    <n v="320354.96000000002"/>
    <n v="200664.78"/>
    <n v="351163.37"/>
    <n v="217421.57"/>
    <n v="380487.75"/>
  </r>
  <r>
    <n v="4"/>
    <s v="Region IV - Southeast"/>
    <x v="28"/>
    <s v="TN"/>
    <x v="168"/>
    <n v="2"/>
    <x v="1"/>
    <n v="72437.289999999994"/>
    <n v="126765.25"/>
    <n v="95161.68"/>
    <n v="166532.95000000001"/>
    <n v="115843.3"/>
    <n v="202725.77"/>
    <n v="142440.84"/>
    <n v="249271.47"/>
    <n v="169145.32"/>
    <n v="296004.32"/>
    <n v="186485.71"/>
    <n v="326349.99"/>
    <n v="202600.8"/>
    <n v="354551.4"/>
  </r>
  <r>
    <n v="4"/>
    <s v="Region IV - Southeast"/>
    <x v="28"/>
    <s v="TN"/>
    <x v="168"/>
    <n v="3"/>
    <x v="2"/>
    <n v="62341.09"/>
    <n v="109096.9"/>
    <n v="84648.01"/>
    <n v="148134.01999999999"/>
    <n v="106797.06"/>
    <n v="186894.86"/>
    <n v="140385.13"/>
    <n v="245673.97"/>
    <n v="173695.35999999999"/>
    <n v="303966.87"/>
    <n v="195505.28"/>
    <n v="342134.24"/>
    <n v="216997.68"/>
    <n v="379745.94"/>
  </r>
  <r>
    <n v="4"/>
    <s v="Region IV - Southeast"/>
    <x v="28"/>
    <s v="TN"/>
    <x v="168"/>
    <n v="4"/>
    <x v="3"/>
    <n v="71127.64"/>
    <n v="113804.23"/>
    <n v="99578.7"/>
    <n v="159325.93"/>
    <n v="128029.75999999999"/>
    <n v="204847.62"/>
    <n v="170706.35"/>
    <n v="273130.15999999997"/>
    <n v="213382.93"/>
    <n v="341412.7"/>
    <n v="241833.99"/>
    <n v="386934.39"/>
    <n v="270285.05"/>
    <n v="432456.08"/>
  </r>
  <r>
    <n v="4"/>
    <s v="Region IV - Southeast"/>
    <x v="28"/>
    <s v="TN"/>
    <x v="187"/>
    <n v="1"/>
    <x v="0"/>
    <n v="82872.73"/>
    <n v="145027.28"/>
    <n v="107430.99"/>
    <n v="188004.24"/>
    <n v="128648.3"/>
    <n v="225134.53"/>
    <n v="153601.14000000001"/>
    <n v="268802"/>
    <n v="180711.06"/>
    <n v="316244.34999999998"/>
    <n v="198051.67"/>
    <n v="346590.43"/>
    <n v="214516.47"/>
    <n v="375403.82"/>
  </r>
  <r>
    <n v="4"/>
    <s v="Region IV - Southeast"/>
    <x v="28"/>
    <s v="TN"/>
    <x v="187"/>
    <n v="2"/>
    <x v="1"/>
    <n v="72054.19"/>
    <n v="126094.83"/>
    <n v="94525.62"/>
    <n v="165419.82999999999"/>
    <n v="114938.05"/>
    <n v="201141.59"/>
    <n v="141085.56"/>
    <n v="246899.73"/>
    <n v="167414.84"/>
    <n v="292975.96000000002"/>
    <n v="184502.78"/>
    <n v="322879.86"/>
    <n v="200354.39"/>
    <n v="350620.19"/>
  </r>
  <r>
    <n v="4"/>
    <s v="Region IV - Southeast"/>
    <x v="28"/>
    <s v="TN"/>
    <x v="187"/>
    <n v="3"/>
    <x v="2"/>
    <n v="62307.75"/>
    <n v="109038.57"/>
    <n v="84718.22"/>
    <n v="148256.88"/>
    <n v="106977.82"/>
    <n v="187211.18"/>
    <n v="140715.51"/>
    <n v="246252.14"/>
    <n v="174187.71"/>
    <n v="304828.5"/>
    <n v="196123.26"/>
    <n v="343215.7"/>
    <n v="217755.39"/>
    <n v="381071.94"/>
  </r>
  <r>
    <n v="4"/>
    <s v="Region IV - Southeast"/>
    <x v="28"/>
    <s v="TN"/>
    <x v="187"/>
    <n v="4"/>
    <x v="3"/>
    <n v="70320.7"/>
    <n v="112513.12"/>
    <n v="98448.98"/>
    <n v="157518.37"/>
    <n v="126577.26"/>
    <n v="202523.62"/>
    <n v="168769.68"/>
    <n v="270031.5"/>
    <n v="210962.11"/>
    <n v="337539.37"/>
    <n v="239090.39"/>
    <n v="382544.62"/>
    <n v="267218.67"/>
    <n v="427549.87"/>
  </r>
  <r>
    <n v="4"/>
    <s v="Region IV - Southeast"/>
    <x v="28"/>
    <s v="TN"/>
    <x v="188"/>
    <n v="1"/>
    <x v="0"/>
    <n v="88944.16"/>
    <n v="155652.26999999999"/>
    <n v="115321.44"/>
    <n v="201812.51"/>
    <n v="138111.26"/>
    <n v="241694.71"/>
    <n v="164921.17000000001"/>
    <n v="288612.05"/>
    <n v="194044.83"/>
    <n v="339578.45"/>
    <n v="212673.73"/>
    <n v="372179.02"/>
    <n v="230371.09"/>
    <n v="403149.4"/>
  </r>
  <r>
    <n v="4"/>
    <s v="Region IV - Southeast"/>
    <x v="28"/>
    <s v="TN"/>
    <x v="188"/>
    <n v="2"/>
    <x v="1"/>
    <n v="77245.02"/>
    <n v="135178.79"/>
    <n v="101365.62"/>
    <n v="177389.84"/>
    <n v="123285.06"/>
    <n v="215748.86"/>
    <n v="151386.88"/>
    <n v="264927.05"/>
    <n v="179666.35"/>
    <n v="314416.12"/>
    <n v="198022.02"/>
    <n v="346538.53"/>
    <n v="215056.29"/>
    <n v="376348.5"/>
  </r>
  <r>
    <n v="4"/>
    <s v="Region IV - Southeast"/>
    <x v="28"/>
    <s v="TN"/>
    <x v="188"/>
    <n v="3"/>
    <x v="2"/>
    <n v="66728.789999999994"/>
    <n v="116775.38"/>
    <n v="90703.15"/>
    <n v="158730.51"/>
    <n v="114514.37"/>
    <n v="200400.14"/>
    <n v="150607.82999999999"/>
    <n v="263563.71000000002"/>
    <n v="186414.2"/>
    <n v="326224.86"/>
    <n v="209874.99"/>
    <n v="367281.23"/>
    <n v="233007.67"/>
    <n v="407763.42"/>
  </r>
  <r>
    <n v="4"/>
    <s v="Region IV - Southeast"/>
    <x v="28"/>
    <s v="TN"/>
    <x v="188"/>
    <n v="4"/>
    <x v="3"/>
    <n v="75485"/>
    <n v="120775.99"/>
    <n v="105678.99"/>
    <n v="169086.39"/>
    <n v="135872.99"/>
    <n v="217396.79"/>
    <n v="181163.99"/>
    <n v="289862.39"/>
    <n v="226454.99"/>
    <n v="362327.98"/>
    <n v="256648.98"/>
    <n v="410638.38"/>
    <n v="286842.98"/>
    <n v="458948.78"/>
  </r>
  <r>
    <n v="4"/>
    <s v="Region IV - Southeast"/>
    <x v="28"/>
    <s v="TN"/>
    <x v="189"/>
    <n v="1"/>
    <x v="0"/>
    <n v="93065.63"/>
    <n v="162864.85"/>
    <n v="120628.06"/>
    <n v="211099.1"/>
    <n v="144440.04"/>
    <n v="252770.06"/>
    <n v="172438.02"/>
    <n v="301766.53999999998"/>
    <n v="202859.51999999999"/>
    <n v="355004.15999999997"/>
    <n v="222318.17"/>
    <n v="389056.8"/>
    <n v="240786.32"/>
    <n v="421376.05"/>
  </r>
  <r>
    <n v="4"/>
    <s v="Region IV - Southeast"/>
    <x v="28"/>
    <s v="TN"/>
    <x v="189"/>
    <n v="2"/>
    <x v="1"/>
    <n v="80989.13"/>
    <n v="141730.98000000001"/>
    <n v="106222.06"/>
    <n v="185888.6"/>
    <n v="129135.57"/>
    <n v="225987.25"/>
    <n v="158467.14000000001"/>
    <n v="277317.5"/>
    <n v="188017.22"/>
    <n v="329030.14"/>
    <n v="207193.82"/>
    <n v="362589.19"/>
    <n v="224977.49"/>
    <n v="393710.61"/>
  </r>
  <r>
    <n v="4"/>
    <s v="Region IV - Southeast"/>
    <x v="28"/>
    <s v="TN"/>
    <x v="189"/>
    <n v="3"/>
    <x v="2"/>
    <n v="70089.97"/>
    <n v="122657.46"/>
    <n v="95321.16"/>
    <n v="166812.03"/>
    <n v="120383.94"/>
    <n v="210671.89"/>
    <n v="158366.89000000001"/>
    <n v="277142.06"/>
    <n v="196053.49"/>
    <n v="343093.62"/>
    <n v="220754.54"/>
    <n v="386320.44"/>
    <n v="245116.89"/>
    <n v="428954.56"/>
  </r>
  <r>
    <n v="4"/>
    <s v="Region IV - Southeast"/>
    <x v="28"/>
    <s v="TN"/>
    <x v="189"/>
    <n v="4"/>
    <x v="3"/>
    <n v="78959.490000000005"/>
    <n v="126335.18"/>
    <n v="110543.28"/>
    <n v="176869.25"/>
    <n v="142127.07999999999"/>
    <n v="227403.33"/>
    <n v="189502.77"/>
    <n v="303204.44"/>
    <n v="236878.46"/>
    <n v="379005.55"/>
    <n v="268462.26"/>
    <n v="429539.62"/>
    <n v="300046.05"/>
    <n v="480073.69"/>
  </r>
  <r>
    <n v="4"/>
    <s v="Region IV - Southeast"/>
    <x v="28"/>
    <s v="TN"/>
    <x v="190"/>
    <n v="1"/>
    <x v="0"/>
    <n v="90628.19"/>
    <n v="158599.32999999999"/>
    <n v="117398.29"/>
    <n v="205447"/>
    <n v="140522.31"/>
    <n v="245914.04"/>
    <n v="167684.04"/>
    <n v="293447.08"/>
    <n v="197210.68"/>
    <n v="345118.69"/>
    <n v="216096.17"/>
    <n v="378168.29"/>
    <n v="233987.09"/>
    <n v="409477.41"/>
  </r>
  <r>
    <n v="4"/>
    <s v="Region IV - Southeast"/>
    <x v="28"/>
    <s v="TN"/>
    <x v="190"/>
    <n v="2"/>
    <x v="1"/>
    <n v="79180.73"/>
    <n v="138566.26999999999"/>
    <n v="103742.6"/>
    <n v="181549.55"/>
    <n v="126014.95"/>
    <n v="220526.16"/>
    <n v="154440.81"/>
    <n v="270271.42"/>
    <n v="183141.42"/>
    <n v="320497.49"/>
    <n v="201759.55"/>
    <n v="353079.2"/>
    <n v="219001.64"/>
    <n v="383252.87"/>
  </r>
  <r>
    <n v="4"/>
    <s v="Region IV - Southeast"/>
    <x v="28"/>
    <s v="TN"/>
    <x v="190"/>
    <n v="3"/>
    <x v="2"/>
    <n v="68765.16"/>
    <n v="120339.03"/>
    <n v="93612.5"/>
    <n v="163821.88"/>
    <n v="118300.21"/>
    <n v="207025.37"/>
    <n v="155700.31"/>
    <n v="272475.55"/>
    <n v="192819.5"/>
    <n v="337434.12"/>
    <n v="217164.31"/>
    <n v="380037.54"/>
    <n v="241188.07"/>
    <n v="422079.13"/>
  </r>
  <r>
    <n v="4"/>
    <s v="Region IV - Southeast"/>
    <x v="28"/>
    <s v="TN"/>
    <x v="190"/>
    <n v="4"/>
    <x v="3"/>
    <n v="76847.240000000005"/>
    <n v="122955.58"/>
    <n v="107586.13"/>
    <n v="172137.82"/>
    <n v="138325.03"/>
    <n v="221320.05"/>
    <n v="184433.37"/>
    <n v="295093.40000000002"/>
    <n v="230541.72"/>
    <n v="368866.75"/>
    <n v="261280.61"/>
    <n v="418048.99"/>
    <n v="292019.51"/>
    <n v="467231.22"/>
  </r>
  <r>
    <n v="5"/>
    <s v="Region V - Midwest"/>
    <x v="29"/>
    <s v="IL"/>
    <x v="191"/>
    <n v="1"/>
    <x v="0"/>
    <n v="108789.12"/>
    <n v="190380.96"/>
    <n v="141091.68"/>
    <n v="246910.44"/>
    <n v="169002.88"/>
    <n v="295755.03000000003"/>
    <n v="201853.08"/>
    <n v="353242.89"/>
    <n v="237530.5"/>
    <n v="415678.38"/>
    <n v="260351.95"/>
    <n v="455615.92"/>
    <n v="282051.08"/>
    <n v="493589.39"/>
  </r>
  <r>
    <n v="5"/>
    <s v="Region V - Midwest"/>
    <x v="29"/>
    <s v="IL"/>
    <x v="191"/>
    <n v="2"/>
    <x v="1"/>
    <n v="94301.88"/>
    <n v="165028.29"/>
    <n v="123809.99"/>
    <n v="216667.49"/>
    <n v="150643.38"/>
    <n v="263625.90999999997"/>
    <n v="185093.37"/>
    <n v="323913.40000000002"/>
    <n v="219725.43"/>
    <n v="384519.5"/>
    <n v="242208.52"/>
    <n v="423864.92"/>
    <n v="263086.53999999998"/>
    <n v="460401.44"/>
  </r>
  <r>
    <n v="5"/>
    <s v="Region V - Midwest"/>
    <x v="29"/>
    <s v="IL"/>
    <x v="191"/>
    <n v="3"/>
    <x v="2"/>
    <n v="81326.64"/>
    <n v="142321.60999999999"/>
    <n v="110492.59"/>
    <n v="193362.04"/>
    <n v="139456.53"/>
    <n v="244048.94"/>
    <n v="183368.84"/>
    <n v="320895.46999999997"/>
    <n v="226925.63"/>
    <n v="397119.86"/>
    <n v="255455.63"/>
    <n v="447047.35"/>
    <n v="283579.32"/>
    <n v="496263.81"/>
  </r>
  <r>
    <n v="5"/>
    <s v="Region V - Midwest"/>
    <x v="29"/>
    <s v="IL"/>
    <x v="191"/>
    <n v="4"/>
    <x v="3"/>
    <n v="92352.15"/>
    <n v="147763.45000000001"/>
    <n v="129293.01"/>
    <n v="206868.82"/>
    <n v="166233.87"/>
    <n v="265974.2"/>
    <n v="221645.17"/>
    <n v="354632.27"/>
    <n v="277056.46000000002"/>
    <n v="443290.34"/>
    <n v="313997.32"/>
    <n v="502395.72"/>
    <n v="350938.18"/>
    <n v="561501.1"/>
  </r>
  <r>
    <n v="5"/>
    <s v="Region V - Midwest"/>
    <x v="29"/>
    <s v="IL"/>
    <x v="192"/>
    <n v="1"/>
    <x v="0"/>
    <n v="104810.08"/>
    <n v="183417.64"/>
    <n v="135850.10999999999"/>
    <n v="237737.7"/>
    <n v="162666.46"/>
    <n v="284666.3"/>
    <n v="194196.71"/>
    <n v="339844.24"/>
    <n v="228456.36"/>
    <n v="399798.62"/>
    <n v="250370.02"/>
    <n v="438147.53"/>
    <n v="271167.89"/>
    <n v="474543.81"/>
  </r>
  <r>
    <n v="5"/>
    <s v="Region V - Midwest"/>
    <x v="29"/>
    <s v="IL"/>
    <x v="192"/>
    <n v="2"/>
    <x v="1"/>
    <n v="91212.47"/>
    <n v="159621.82"/>
    <n v="119629.58"/>
    <n v="209351.76"/>
    <n v="145434.29999999999"/>
    <n v="254510.02"/>
    <n v="178466.1"/>
    <n v="312315.68"/>
    <n v="211744.57"/>
    <n v="370553"/>
    <n v="233340.66"/>
    <n v="408346.15"/>
    <n v="253367.84"/>
    <n v="443393.72"/>
  </r>
  <r>
    <n v="5"/>
    <s v="Region V - Midwest"/>
    <x v="29"/>
    <s v="IL"/>
    <x v="192"/>
    <n v="3"/>
    <x v="2"/>
    <n v="78939.710000000006"/>
    <n v="138144.5"/>
    <n v="107357.51"/>
    <n v="187875.64"/>
    <n v="135585.69"/>
    <n v="237274.96"/>
    <n v="178365.71"/>
    <n v="312140"/>
    <n v="220812.06"/>
    <n v="386421.11"/>
    <n v="248632.94"/>
    <n v="435107.64"/>
    <n v="276072.46999999997"/>
    <n v="483126.82"/>
  </r>
  <r>
    <n v="5"/>
    <s v="Region V - Midwest"/>
    <x v="29"/>
    <s v="IL"/>
    <x v="192"/>
    <n v="4"/>
    <x v="3"/>
    <n v="88923.4"/>
    <n v="142277.44"/>
    <n v="124492.76"/>
    <n v="199188.42"/>
    <n v="160062.12"/>
    <n v="256099.4"/>
    <n v="213416.16"/>
    <n v="341465.87"/>
    <n v="266770.21000000002"/>
    <n v="426832.33"/>
    <n v="302339.57"/>
    <n v="483743.31"/>
    <n v="337908.93"/>
    <n v="540654.29"/>
  </r>
  <r>
    <n v="5"/>
    <s v="Region V - Midwest"/>
    <x v="29"/>
    <s v="IL"/>
    <x v="193"/>
    <n v="1"/>
    <x v="0"/>
    <n v="107390.41"/>
    <n v="187933.21"/>
    <n v="139176.46"/>
    <n v="243558.8"/>
    <n v="166636.42000000001"/>
    <n v="291613.74"/>
    <n v="198916.38"/>
    <n v="348103.66"/>
    <n v="233994.18"/>
    <n v="409489.81"/>
    <n v="256430.95"/>
    <n v="448754.17"/>
    <n v="277716.75"/>
    <n v="486004.31"/>
  </r>
  <r>
    <n v="5"/>
    <s v="Region V - Midwest"/>
    <x v="29"/>
    <s v="IL"/>
    <x v="193"/>
    <n v="2"/>
    <x v="1"/>
    <n v="93538.65"/>
    <n v="163692.63"/>
    <n v="122652.74"/>
    <n v="214642.29"/>
    <n v="149082.16"/>
    <n v="260893.78"/>
    <n v="182891.74"/>
    <n v="320060.55"/>
    <n v="216970.02"/>
    <n v="379697.54"/>
    <n v="239083.29"/>
    <n v="418395.75"/>
    <n v="259583.98"/>
    <n v="454271.97"/>
  </r>
  <r>
    <n v="5"/>
    <s v="Region V - Midwest"/>
    <x v="29"/>
    <s v="IL"/>
    <x v="193"/>
    <n v="3"/>
    <x v="2"/>
    <n v="81014.820000000007"/>
    <n v="141775.94"/>
    <n v="110203.63"/>
    <n v="192856.36"/>
    <n v="139199.28"/>
    <n v="243598.74"/>
    <n v="183138.69"/>
    <n v="320492.71000000002"/>
    <n v="226738.19"/>
    <n v="396791.83"/>
    <n v="255318.92"/>
    <n v="446808.12"/>
    <n v="283511.18"/>
    <n v="496144.57"/>
  </r>
  <r>
    <n v="5"/>
    <s v="Region V - Midwest"/>
    <x v="29"/>
    <s v="IL"/>
    <x v="193"/>
    <n v="4"/>
    <x v="3"/>
    <n v="91101.21"/>
    <n v="145761.93"/>
    <n v="127541.69"/>
    <n v="204066.71"/>
    <n v="163982.17000000001"/>
    <n v="262371.48"/>
    <n v="218642.9"/>
    <n v="349828.64"/>
    <n v="273303.62"/>
    <n v="437285.8"/>
    <n v="309744.09999999998"/>
    <n v="495590.57"/>
    <n v="346184.59"/>
    <n v="553895.35"/>
  </r>
  <r>
    <n v="5"/>
    <s v="Region V - Midwest"/>
    <x v="29"/>
    <s v="IL"/>
    <x v="194"/>
    <n v="1"/>
    <x v="0"/>
    <n v="107882.87"/>
    <n v="188795.02"/>
    <n v="139829"/>
    <n v="244700.75"/>
    <n v="167427.96"/>
    <n v="292998.93"/>
    <n v="199876.87"/>
    <n v="349784.53"/>
    <n v="235135.47"/>
    <n v="411487.08"/>
    <n v="257688.05"/>
    <n v="450954.09"/>
    <n v="279090.46999999997"/>
    <n v="488408.32000000001"/>
  </r>
  <r>
    <n v="5"/>
    <s v="Region V - Midwest"/>
    <x v="29"/>
    <s v="IL"/>
    <x v="194"/>
    <n v="2"/>
    <x v="1"/>
    <n v="93904.02"/>
    <n v="164332.03"/>
    <n v="123153.69"/>
    <n v="215518.96"/>
    <n v="149712.65"/>
    <n v="261997.15"/>
    <n v="183705.22"/>
    <n v="321484.14"/>
    <n v="217955.14"/>
    <n v="381421.49"/>
    <n v="240181.23"/>
    <n v="420317.16"/>
    <n v="260791.35"/>
    <n v="456384.86"/>
  </r>
  <r>
    <n v="5"/>
    <s v="Region V - Midwest"/>
    <x v="29"/>
    <s v="IL"/>
    <x v="194"/>
    <n v="3"/>
    <x v="2"/>
    <n v="81282.490000000005"/>
    <n v="142244.35999999999"/>
    <n v="110548.85"/>
    <n v="193460.49"/>
    <n v="139620.28"/>
    <n v="244335.49"/>
    <n v="183677.45"/>
    <n v="321435.53999999998"/>
    <n v="227391.59"/>
    <n v="397935.28"/>
    <n v="256044.3"/>
    <n v="448077.52"/>
    <n v="284304.96999999997"/>
    <n v="497533.69"/>
  </r>
  <r>
    <n v="5"/>
    <s v="Region V - Midwest"/>
    <x v="29"/>
    <s v="IL"/>
    <x v="194"/>
    <n v="4"/>
    <x v="3"/>
    <n v="91527.97"/>
    <n v="146444.75"/>
    <n v="128139.15"/>
    <n v="205022.65"/>
    <n v="164750.34"/>
    <n v="263600.55"/>
    <n v="219667.12"/>
    <n v="351467.4"/>
    <n v="274583.90000000002"/>
    <n v="439334.25"/>
    <n v="311195.09000000003"/>
    <n v="497912.15"/>
    <n v="347806.28"/>
    <n v="556490.05000000005"/>
  </r>
  <r>
    <n v="5"/>
    <s v="Region V - Midwest"/>
    <x v="29"/>
    <s v="IL"/>
    <x v="195"/>
    <n v="1"/>
    <x v="0"/>
    <n v="129510.44"/>
    <n v="226643.26"/>
    <n v="167744.87"/>
    <n v="293553.53000000003"/>
    <n v="200770.77"/>
    <n v="351348.84"/>
    <n v="239555.24"/>
    <n v="419221.67"/>
    <n v="281720.67"/>
    <n v="493011.17"/>
    <n v="308689.8"/>
    <n v="540207.15"/>
    <n v="334228.78999999998"/>
    <n v="584900.39"/>
  </r>
  <r>
    <n v="5"/>
    <s v="Region V - Midwest"/>
    <x v="29"/>
    <s v="IL"/>
    <x v="195"/>
    <n v="2"/>
    <x v="1"/>
    <n v="113244.22"/>
    <n v="198177.39"/>
    <n v="148340.87"/>
    <n v="259596.53"/>
    <n v="180156.59"/>
    <n v="315274.03000000003"/>
    <n v="220737.32"/>
    <n v="386290.31"/>
    <n v="261729.01"/>
    <n v="458025.76"/>
    <n v="288318.23"/>
    <n v="504556.9"/>
    <n v="312935.27"/>
    <n v="547636.72"/>
  </r>
  <r>
    <n v="5"/>
    <s v="Region V - Midwest"/>
    <x v="29"/>
    <s v="IL"/>
    <x v="195"/>
    <n v="3"/>
    <x v="2"/>
    <n v="98418.71"/>
    <n v="172232.74"/>
    <n v="134008.29"/>
    <n v="234514.5"/>
    <n v="169371.04"/>
    <n v="296399.31"/>
    <n v="222938.83"/>
    <n v="390142.96"/>
    <n v="276107.46000000002"/>
    <n v="483188.06"/>
    <n v="310982.96999999997"/>
    <n v="544220.19999999995"/>
    <n v="345402.29"/>
    <n v="604454.01"/>
  </r>
  <r>
    <n v="5"/>
    <s v="Region V - Midwest"/>
    <x v="29"/>
    <s v="IL"/>
    <x v="195"/>
    <n v="4"/>
    <x v="3"/>
    <n v="109803.94"/>
    <n v="175686.31"/>
    <n v="153725.51999999999"/>
    <n v="245960.84"/>
    <n v="197647.1"/>
    <n v="316235.36"/>
    <n v="263529.46999999997"/>
    <n v="421647.15"/>
    <n v="329411.83"/>
    <n v="527058.93999999994"/>
    <n v="373333.41"/>
    <n v="597333.46"/>
    <n v="417254.99"/>
    <n v="667607.99"/>
  </r>
  <r>
    <n v="5"/>
    <s v="Region V - Midwest"/>
    <x v="29"/>
    <s v="IL"/>
    <x v="196"/>
    <n v="1"/>
    <x v="0"/>
    <n v="106484.15"/>
    <n v="186347.27"/>
    <n v="137913.76999999999"/>
    <n v="241349.1"/>
    <n v="165061.5"/>
    <n v="288857.62"/>
    <n v="196940.16"/>
    <n v="344645.28"/>
    <n v="231599.13"/>
    <n v="405298.48"/>
    <n v="253767.04000000001"/>
    <n v="444092.32"/>
    <n v="274756.12"/>
    <n v="480823.21"/>
  </r>
  <r>
    <n v="5"/>
    <s v="Region V - Midwest"/>
    <x v="29"/>
    <s v="IL"/>
    <x v="196"/>
    <n v="2"/>
    <x v="1"/>
    <n v="93140.78"/>
    <n v="162996.37"/>
    <n v="121996.43"/>
    <n v="213493.74"/>
    <n v="148151.43"/>
    <n v="259265.01"/>
    <n v="181503.59"/>
    <n v="317631.27"/>
    <n v="215199.72"/>
    <n v="376599.51"/>
    <n v="237055.98"/>
    <n v="414847.97"/>
    <n v="257288.78"/>
    <n v="450255.35999999999"/>
  </r>
  <r>
    <n v="5"/>
    <s v="Region V - Midwest"/>
    <x v="29"/>
    <s v="IL"/>
    <x v="196"/>
    <n v="3"/>
    <x v="2"/>
    <n v="80970.67"/>
    <n v="141698.68"/>
    <n v="110259.88"/>
    <n v="192954.79"/>
    <n v="139363.01999999999"/>
    <n v="243885.28"/>
    <n v="183447.3"/>
    <n v="321032.77"/>
    <n v="227204.14"/>
    <n v="397607.24"/>
    <n v="255907.59"/>
    <n v="447838.28"/>
    <n v="284236.82"/>
    <n v="497414.43"/>
  </r>
  <r>
    <n v="5"/>
    <s v="Region V - Midwest"/>
    <x v="29"/>
    <s v="IL"/>
    <x v="196"/>
    <n v="4"/>
    <x v="3"/>
    <n v="90277.02"/>
    <n v="144443.23000000001"/>
    <n v="126387.82"/>
    <n v="202220.52"/>
    <n v="162498.63"/>
    <n v="259997.81"/>
    <n v="216664.84"/>
    <n v="346663.75"/>
    <n v="270831.05"/>
    <n v="433329.68"/>
    <n v="306941.86"/>
    <n v="491106.98"/>
    <n v="343052.66"/>
    <n v="548884.27"/>
  </r>
  <r>
    <n v="5"/>
    <s v="Region V - Midwest"/>
    <x v="29"/>
    <s v="IL"/>
    <x v="197"/>
    <n v="1"/>
    <x v="0"/>
    <n v="108867.8"/>
    <n v="190518.64"/>
    <n v="141134.09"/>
    <n v="246984.66"/>
    <n v="169011.05"/>
    <n v="295769.33"/>
    <n v="201797.87"/>
    <n v="353146.27"/>
    <n v="237418.06"/>
    <n v="415481.61"/>
    <n v="260202.25"/>
    <n v="455353.94"/>
    <n v="281837.90999999997"/>
    <n v="493216.34"/>
  </r>
  <r>
    <n v="5"/>
    <s v="Region V - Midwest"/>
    <x v="29"/>
    <s v="IL"/>
    <x v="197"/>
    <n v="2"/>
    <x v="1"/>
    <n v="94634.76"/>
    <n v="165610.84"/>
    <n v="124155.59"/>
    <n v="217272.29"/>
    <n v="150973.64000000001"/>
    <n v="264203.87"/>
    <n v="185332.19"/>
    <n v="324331.33"/>
    <n v="219925.36"/>
    <n v="384869.38"/>
    <n v="242377.13"/>
    <n v="424159.97"/>
    <n v="263206.08"/>
    <n v="460610.64"/>
  </r>
  <r>
    <n v="5"/>
    <s v="Region V - Midwest"/>
    <x v="29"/>
    <s v="IL"/>
    <x v="197"/>
    <n v="3"/>
    <x v="2"/>
    <n v="81817.820000000007"/>
    <n v="143181.19"/>
    <n v="111239.28"/>
    <n v="194668.75"/>
    <n v="140462.26999999999"/>
    <n v="245808.98"/>
    <n v="184754.97"/>
    <n v="323321.19"/>
    <n v="228698.39"/>
    <n v="400222.18"/>
    <n v="257495.04000000001"/>
    <n v="450616.32000000001"/>
    <n v="285892.53000000003"/>
    <n v="500311.92"/>
  </r>
  <r>
    <n v="5"/>
    <s v="Region V - Midwest"/>
    <x v="29"/>
    <s v="IL"/>
    <x v="197"/>
    <n v="4"/>
    <x v="3"/>
    <n v="92381.49"/>
    <n v="147810.38"/>
    <n v="129334.08"/>
    <n v="206934.54"/>
    <n v="166286.68"/>
    <n v="266058.69"/>
    <n v="221715.57"/>
    <n v="354744.92"/>
    <n v="277144.46000000002"/>
    <n v="443431.15"/>
    <n v="314097.06"/>
    <n v="502555.3"/>
    <n v="351049.65"/>
    <n v="561679.44999999995"/>
  </r>
  <r>
    <n v="5"/>
    <s v="Region V - Midwest"/>
    <x v="29"/>
    <s v="IL"/>
    <x v="198"/>
    <n v="1"/>
    <x v="0"/>
    <n v="106366.15"/>
    <n v="186140.75"/>
    <n v="137850.16"/>
    <n v="241237.78"/>
    <n v="165049.25"/>
    <n v="288836.19"/>
    <n v="197022.99"/>
    <n v="344790.23"/>
    <n v="231767.8"/>
    <n v="405593.66"/>
    <n v="253991.61"/>
    <n v="444485.32"/>
    <n v="275075.89"/>
    <n v="481382.81"/>
  </r>
  <r>
    <n v="5"/>
    <s v="Region V - Midwest"/>
    <x v="29"/>
    <s v="IL"/>
    <x v="198"/>
    <n v="2"/>
    <x v="1"/>
    <n v="92641.46"/>
    <n v="162122.56"/>
    <n v="121478.03"/>
    <n v="212586.56"/>
    <n v="147656.04"/>
    <n v="258398.07"/>
    <n v="181145.37"/>
    <n v="317004.39"/>
    <n v="214899.84"/>
    <n v="376074.72"/>
    <n v="236803.1"/>
    <n v="414405.42"/>
    <n v="257109.48"/>
    <n v="449941.59"/>
  </r>
  <r>
    <n v="5"/>
    <s v="Region V - Midwest"/>
    <x v="29"/>
    <s v="IL"/>
    <x v="198"/>
    <n v="3"/>
    <x v="2"/>
    <n v="80233.899999999994"/>
    <n v="140409.32"/>
    <n v="109139.85"/>
    <n v="190994.74"/>
    <n v="137854.42000000001"/>
    <n v="241245.23"/>
    <n v="181368.11"/>
    <n v="317394.2"/>
    <n v="224545.01"/>
    <n v="392953.77"/>
    <n v="252848.47"/>
    <n v="442484.83"/>
    <n v="280767.02"/>
    <n v="491342.28"/>
  </r>
  <r>
    <n v="5"/>
    <s v="Region V - Midwest"/>
    <x v="29"/>
    <s v="IL"/>
    <x v="198"/>
    <n v="4"/>
    <x v="3"/>
    <n v="90233.02"/>
    <n v="144372.82999999999"/>
    <n v="126326.23"/>
    <n v="202121.96"/>
    <n v="162419.43"/>
    <n v="259871.1"/>
    <n v="216559.24"/>
    <n v="346494.8"/>
    <n v="270699.05"/>
    <n v="433118.49"/>
    <n v="306792.26"/>
    <n v="490867.63"/>
    <n v="342885.47"/>
    <n v="548616.76"/>
  </r>
  <r>
    <n v="5"/>
    <s v="Region V - Midwest"/>
    <x v="29"/>
    <s v="IL"/>
    <x v="199"/>
    <n v="1"/>
    <x v="0"/>
    <n v="126930.11"/>
    <n v="222127.69"/>
    <n v="164418.53"/>
    <n v="287732.42"/>
    <n v="196800.8"/>
    <n v="344401.41"/>
    <n v="234835.57"/>
    <n v="410962.26"/>
    <n v="276182.84999999998"/>
    <n v="483319.99"/>
    <n v="302628.86"/>
    <n v="529600.51"/>
    <n v="327679.94"/>
    <n v="573439.89"/>
  </r>
  <r>
    <n v="5"/>
    <s v="Region V - Midwest"/>
    <x v="29"/>
    <s v="IL"/>
    <x v="199"/>
    <n v="2"/>
    <x v="1"/>
    <n v="110918.04"/>
    <n v="194106.58"/>
    <n v="145317.71"/>
    <n v="254306"/>
    <n v="176508.72"/>
    <n v="308890.27"/>
    <n v="216311.67999999999"/>
    <n v="378545.45"/>
    <n v="256503.55"/>
    <n v="448881.22"/>
    <n v="282575.59999999998"/>
    <n v="494507.29"/>
    <n v="306719.13"/>
    <n v="536758.47"/>
  </r>
  <r>
    <n v="5"/>
    <s v="Region V - Midwest"/>
    <x v="29"/>
    <s v="IL"/>
    <x v="199"/>
    <n v="3"/>
    <x v="2"/>
    <n v="96343.6"/>
    <n v="168601.3"/>
    <n v="131162.16"/>
    <n v="229533.79"/>
    <n v="165757.44"/>
    <n v="290075.53000000003"/>
    <n v="218165.85"/>
    <n v="381790.24"/>
    <n v="270181.33"/>
    <n v="472817.33"/>
    <n v="304296.99"/>
    <n v="532519.73"/>
    <n v="337963.58"/>
    <n v="591436.26"/>
  </r>
  <r>
    <n v="5"/>
    <s v="Region V - Midwest"/>
    <x v="29"/>
    <s v="IL"/>
    <x v="199"/>
    <n v="4"/>
    <x v="3"/>
    <n v="107626.14"/>
    <n v="172201.82"/>
    <n v="150676.59"/>
    <n v="241082.55"/>
    <n v="193727.05"/>
    <n v="309963.28000000003"/>
    <n v="258302.73"/>
    <n v="413284.38"/>
    <n v="322878.42"/>
    <n v="516605.47"/>
    <n v="365928.87"/>
    <n v="585486.19999999995"/>
    <n v="408979.33"/>
    <n v="654366.93000000005"/>
  </r>
  <r>
    <n v="5"/>
    <s v="Region V - Midwest"/>
    <x v="29"/>
    <s v="IL"/>
    <x v="200"/>
    <n v="1"/>
    <x v="0"/>
    <n v="124113.75"/>
    <n v="217199.05"/>
    <n v="160964.94"/>
    <n v="281688.65000000002"/>
    <n v="192806.32"/>
    <n v="337411.07"/>
    <n v="230281.53"/>
    <n v="402992.68"/>
    <n v="270982.33"/>
    <n v="474219.08"/>
    <n v="297017.02"/>
    <n v="519779.79"/>
    <n v="321770.57"/>
    <n v="563098.5"/>
  </r>
  <r>
    <n v="5"/>
    <s v="Region V - Midwest"/>
    <x v="29"/>
    <s v="IL"/>
    <x v="200"/>
    <n v="2"/>
    <x v="1"/>
    <n v="107593.21"/>
    <n v="188288.12"/>
    <n v="141257.75"/>
    <n v="247201.07"/>
    <n v="171870.05"/>
    <n v="300772.59000000003"/>
    <n v="211169.58"/>
    <n v="369546.77"/>
    <n v="250678.3"/>
    <n v="438687.02"/>
    <n v="276327.15000000002"/>
    <n v="483572.5"/>
    <n v="300144.34000000003"/>
    <n v="525252.59"/>
  </r>
  <r>
    <n v="5"/>
    <s v="Region V - Midwest"/>
    <x v="29"/>
    <s v="IL"/>
    <x v="200"/>
    <n v="3"/>
    <x v="2"/>
    <n v="92794.93"/>
    <n v="162391.12"/>
    <n v="126075.96"/>
    <n v="220632.94"/>
    <n v="159126.63"/>
    <n v="278471.59999999998"/>
    <n v="209234.48"/>
    <n v="366160.34"/>
    <n v="258936.92"/>
    <n v="453139.61"/>
    <n v="291492.73"/>
    <n v="510112.29"/>
    <n v="323585.23"/>
    <n v="566274.15"/>
  </r>
  <r>
    <n v="5"/>
    <s v="Region V - Midwest"/>
    <x v="29"/>
    <s v="IL"/>
    <x v="200"/>
    <n v="4"/>
    <x v="3"/>
    <n v="105360.32000000001"/>
    <n v="168576.52"/>
    <n v="147504.45000000001"/>
    <n v="236007.13"/>
    <n v="189648.58"/>
    <n v="303437.73"/>
    <n v="252864.77"/>
    <n v="404583.64"/>
    <n v="316080.96999999997"/>
    <n v="505729.55"/>
    <n v="358225.1"/>
    <n v="573160.16"/>
    <n v="400369.22"/>
    <n v="640590.77"/>
  </r>
  <r>
    <n v="5"/>
    <s v="Region V - Midwest"/>
    <x v="29"/>
    <s v="IL"/>
    <x v="201"/>
    <n v="1"/>
    <x v="0"/>
    <n v="110502.54"/>
    <n v="193379.44"/>
    <n v="143176.54999999999"/>
    <n v="250558.97"/>
    <n v="171402.01"/>
    <n v="299953.52"/>
    <n v="204568.94"/>
    <n v="357995.64"/>
    <n v="240617.07"/>
    <n v="421079.88"/>
    <n v="263674.14"/>
    <n v="461429.74"/>
    <n v="285532.74"/>
    <n v="499682.29"/>
  </r>
  <r>
    <n v="5"/>
    <s v="Region V - Midwest"/>
    <x v="29"/>
    <s v="IL"/>
    <x v="201"/>
    <n v="2"/>
    <x v="1"/>
    <n v="96396.64"/>
    <n v="168694.12"/>
    <n v="126349.65"/>
    <n v="221111.88"/>
    <n v="153525.65"/>
    <n v="268669.89"/>
    <n v="188250.27"/>
    <n v="329437.96999999997"/>
    <n v="223280.55"/>
    <n v="390740.97"/>
    <n v="246008.17"/>
    <n v="430514.29"/>
    <n v="267067.26"/>
    <n v="467367.71"/>
  </r>
  <r>
    <n v="5"/>
    <s v="Region V - Midwest"/>
    <x v="29"/>
    <s v="IL"/>
    <x v="201"/>
    <n v="3"/>
    <x v="2"/>
    <n v="83603.19"/>
    <n v="146305.57999999999"/>
    <n v="113768.32000000001"/>
    <n v="199094.55"/>
    <n v="143736.74"/>
    <n v="251539.29"/>
    <n v="189143.49"/>
    <n v="331001.11"/>
    <n v="234204.09"/>
    <n v="409857.17"/>
    <n v="263749.99"/>
    <n v="461562.48"/>
    <n v="292900.28000000003"/>
    <n v="512575.49"/>
  </r>
  <r>
    <n v="5"/>
    <s v="Region V - Midwest"/>
    <x v="29"/>
    <s v="IL"/>
    <x v="201"/>
    <n v="4"/>
    <x v="3"/>
    <n v="93720.44"/>
    <n v="149952.71"/>
    <n v="131208.62"/>
    <n v="209933.79"/>
    <n v="168696.79"/>
    <n v="269914.87"/>
    <n v="224929.06"/>
    <n v="359886.49"/>
    <n v="281161.32"/>
    <n v="449858.12"/>
    <n v="318649.5"/>
    <n v="509839.2"/>
    <n v="356137.67"/>
    <n v="569820.28"/>
  </r>
  <r>
    <n v="5"/>
    <s v="Region V - Midwest"/>
    <x v="29"/>
    <s v="IL"/>
    <x v="202"/>
    <n v="1"/>
    <x v="0"/>
    <n v="109360.26"/>
    <n v="191380.45"/>
    <n v="141786.64000000001"/>
    <n v="248126.62"/>
    <n v="169802.59"/>
    <n v="297154.53000000003"/>
    <n v="202758.37"/>
    <n v="354827.14"/>
    <n v="238559.35999999999"/>
    <n v="417478.88"/>
    <n v="261459.35"/>
    <n v="457553.86"/>
    <n v="283211.63"/>
    <n v="495620.36"/>
  </r>
  <r>
    <n v="5"/>
    <s v="Region V - Midwest"/>
    <x v="29"/>
    <s v="IL"/>
    <x v="202"/>
    <n v="2"/>
    <x v="1"/>
    <n v="95000.13"/>
    <n v="166250.23999999999"/>
    <n v="124656.54"/>
    <n v="218148.95"/>
    <n v="151604.13"/>
    <n v="265307.24"/>
    <n v="186145.67"/>
    <n v="325754.92"/>
    <n v="220910.47"/>
    <n v="386593.32"/>
    <n v="243475.07"/>
    <n v="426081.38"/>
    <n v="264413.44"/>
    <n v="462723.53"/>
  </r>
  <r>
    <n v="5"/>
    <s v="Region V - Midwest"/>
    <x v="29"/>
    <s v="IL"/>
    <x v="202"/>
    <n v="3"/>
    <x v="2"/>
    <n v="82085.490000000005"/>
    <n v="143649.60000000001"/>
    <n v="111584.5"/>
    <n v="195272.88"/>
    <n v="140883.26999999999"/>
    <n v="246545.72"/>
    <n v="185293.72"/>
    <n v="324264.02"/>
    <n v="229351.79"/>
    <n v="401365.63"/>
    <n v="258220.41"/>
    <n v="451885.72"/>
    <n v="286686.31"/>
    <n v="501701.04"/>
  </r>
  <r>
    <n v="5"/>
    <s v="Region V - Midwest"/>
    <x v="29"/>
    <s v="IL"/>
    <x v="202"/>
    <n v="4"/>
    <x v="3"/>
    <n v="92808.25"/>
    <n v="148493.20000000001"/>
    <n v="129931.55"/>
    <n v="207890.48"/>
    <n v="167054.85"/>
    <n v="267287.76"/>
    <n v="222739.8"/>
    <n v="356383.68"/>
    <n v="278424.74"/>
    <n v="445479.6"/>
    <n v="315548.03999999998"/>
    <n v="504876.88"/>
    <n v="352671.34"/>
    <n v="564274.16"/>
  </r>
  <r>
    <n v="5"/>
    <s v="Region V - Midwest"/>
    <x v="29"/>
    <s v="IL"/>
    <x v="203"/>
    <n v="1"/>
    <x v="0"/>
    <n v="101658.61"/>
    <n v="177902.56"/>
    <n v="131828.79999999999"/>
    <n v="230700.4"/>
    <n v="157896.76999999999"/>
    <n v="276319.34999999998"/>
    <n v="188571.74"/>
    <n v="330000.55"/>
    <n v="221889.66"/>
    <n v="388306.9"/>
    <n v="243201.66"/>
    <n v="425602.91"/>
    <n v="263458.46000000002"/>
    <n v="461052.31"/>
  </r>
  <r>
    <n v="5"/>
    <s v="Region V - Midwest"/>
    <x v="29"/>
    <s v="IL"/>
    <x v="203"/>
    <n v="2"/>
    <x v="1"/>
    <n v="88188.03"/>
    <n v="154329.04999999999"/>
    <n v="115759.86"/>
    <n v="202579.76"/>
    <n v="140825.66"/>
    <n v="246444.9"/>
    <n v="172988.15"/>
    <n v="302729.26"/>
    <n v="205334.06"/>
    <n v="359334.61"/>
    <n v="226331.45"/>
    <n v="396080.05"/>
    <n v="245824.76"/>
    <n v="430193.34"/>
  </r>
  <r>
    <n v="5"/>
    <s v="Region V - Midwest"/>
    <x v="29"/>
    <s v="IL"/>
    <x v="203"/>
    <n v="3"/>
    <x v="2"/>
    <n v="76105.75"/>
    <n v="133185.06"/>
    <n v="103419.47"/>
    <n v="180984.07"/>
    <n v="130545.35"/>
    <n v="228454.36"/>
    <n v="171667.84"/>
    <n v="300418.71000000002"/>
    <n v="212459.76"/>
    <n v="371804.58"/>
    <n v="239182.15"/>
    <n v="418568.76"/>
    <n v="265526.75"/>
    <n v="464671.81"/>
  </r>
  <r>
    <n v="5"/>
    <s v="Region V - Midwest"/>
    <x v="29"/>
    <s v="IL"/>
    <x v="203"/>
    <n v="4"/>
    <x v="3"/>
    <n v="86289.49"/>
    <n v="138063.19"/>
    <n v="120805.29"/>
    <n v="193288.47"/>
    <n v="155321.09"/>
    <n v="248513.74"/>
    <n v="207094.78"/>
    <n v="331351.65999999997"/>
    <n v="258868.48000000001"/>
    <n v="414189.57"/>
    <n v="293384.28000000003"/>
    <n v="469414.85"/>
    <n v="327900.07"/>
    <n v="524640.13"/>
  </r>
  <r>
    <n v="5"/>
    <s v="Region V - Midwest"/>
    <x v="29"/>
    <s v="IL"/>
    <x v="204"/>
    <n v="1"/>
    <x v="0"/>
    <n v="117101.25"/>
    <n v="204927.19"/>
    <n v="151765.69"/>
    <n v="265589.95"/>
    <n v="181712.49"/>
    <n v="317996.86"/>
    <n v="216917.39"/>
    <n v="379605.43"/>
    <n v="255172.85"/>
    <n v="446552.48"/>
    <n v="279642.19"/>
    <n v="489373.84"/>
    <n v="302858.23"/>
    <n v="530001.9"/>
  </r>
  <r>
    <n v="5"/>
    <s v="Region V - Midwest"/>
    <x v="29"/>
    <s v="IL"/>
    <x v="204"/>
    <n v="2"/>
    <x v="1"/>
    <n v="101978.69"/>
    <n v="178462.7"/>
    <n v="133726.03"/>
    <n v="234020.55"/>
    <n v="162547.75"/>
    <n v="284458.56"/>
    <n v="199422.6"/>
    <n v="348989.56"/>
    <n v="236586.85"/>
    <n v="414026.98"/>
    <n v="260703"/>
    <n v="456230.25"/>
    <n v="283061.90000000002"/>
    <n v="495358.33"/>
  </r>
  <r>
    <n v="5"/>
    <s v="Region V - Midwest"/>
    <x v="29"/>
    <s v="IL"/>
    <x v="204"/>
    <n v="3"/>
    <x v="2"/>
    <n v="88310.82"/>
    <n v="154543.94"/>
    <n v="120122.88"/>
    <n v="210215.04000000001"/>
    <n v="151724.06"/>
    <n v="265517.11"/>
    <n v="199612.68"/>
    <n v="349322.19"/>
    <n v="247130.2"/>
    <n v="432477.85"/>
    <n v="278278.40000000002"/>
    <n v="486987.2"/>
    <n v="309002.48"/>
    <n v="540754.34"/>
  </r>
  <r>
    <n v="5"/>
    <s v="Region V - Midwest"/>
    <x v="29"/>
    <s v="IL"/>
    <x v="204"/>
    <n v="4"/>
    <x v="3"/>
    <n v="99341.67"/>
    <n v="158946.68"/>
    <n v="139078.34"/>
    <n v="222525.35"/>
    <n v="178815.01"/>
    <n v="286104.02"/>
    <n v="238420.02"/>
    <n v="381472.03"/>
    <n v="298025.02"/>
    <n v="476840.04"/>
    <n v="337761.69"/>
    <n v="540418.71"/>
    <n v="377498.36"/>
    <n v="603997.39"/>
  </r>
  <r>
    <n v="5"/>
    <s v="Region V - Midwest"/>
    <x v="29"/>
    <s v="IL"/>
    <x v="18"/>
    <n v="1"/>
    <x v="0"/>
    <n v="109517.61"/>
    <n v="191655.82"/>
    <n v="141871.46"/>
    <n v="248275.06"/>
    <n v="169818.93"/>
    <n v="297183.12"/>
    <n v="202647.94"/>
    <n v="354633.9"/>
    <n v="238334.48"/>
    <n v="417085.34"/>
    <n v="261159.94"/>
    <n v="457029.9"/>
    <n v="282785.3"/>
    <n v="494874.27"/>
  </r>
  <r>
    <n v="5"/>
    <s v="Region V - Midwest"/>
    <x v="29"/>
    <s v="IL"/>
    <x v="18"/>
    <n v="2"/>
    <x v="1"/>
    <n v="95665.9"/>
    <n v="167415.32"/>
    <n v="125347.74"/>
    <n v="219358.55"/>
    <n v="152264.67000000001"/>
    <n v="266463.17"/>
    <n v="186623.31"/>
    <n v="326590.78999999998"/>
    <n v="221310.33"/>
    <n v="387293.08"/>
    <n v="243812.28"/>
    <n v="426671.48"/>
    <n v="264652.53000000003"/>
    <n v="463141.93"/>
  </r>
  <r>
    <n v="5"/>
    <s v="Region V - Midwest"/>
    <x v="29"/>
    <s v="IL"/>
    <x v="18"/>
    <n v="3"/>
    <x v="2"/>
    <n v="83067.86"/>
    <n v="145368.75"/>
    <n v="113077.88"/>
    <n v="197886.29"/>
    <n v="142894.74"/>
    <n v="250065.8"/>
    <n v="188065.98"/>
    <n v="329115.46000000002"/>
    <n v="232897.3"/>
    <n v="407570.27"/>
    <n v="262299.25"/>
    <n v="459023.68"/>
    <n v="291312.71999999997"/>
    <n v="509797.26"/>
  </r>
  <r>
    <n v="5"/>
    <s v="Region V - Midwest"/>
    <x v="29"/>
    <s v="IL"/>
    <x v="18"/>
    <n v="4"/>
    <x v="3"/>
    <n v="92866.92"/>
    <n v="148587.07"/>
    <n v="130013.69"/>
    <n v="208021.9"/>
    <n v="167160.45000000001"/>
    <n v="267456.73"/>
    <n v="222880.61"/>
    <n v="356608.97"/>
    <n v="278600.76"/>
    <n v="445761.22"/>
    <n v="315747.52"/>
    <n v="505196.05"/>
    <n v="352894.29"/>
    <n v="564630.88"/>
  </r>
  <r>
    <n v="5"/>
    <s v="Region V - Midwest"/>
    <x v="30"/>
    <s v="IN"/>
    <x v="205"/>
    <n v="1"/>
    <x v="0"/>
    <n v="95591.7"/>
    <n v="167285.47"/>
    <n v="123913.43"/>
    <n v="216848.5"/>
    <n v="148381.93"/>
    <n v="259668.38"/>
    <n v="177156.19"/>
    <n v="310023.34000000003"/>
    <n v="208418.98"/>
    <n v="364733.22"/>
    <n v="228415.88"/>
    <n v="399727.78"/>
    <n v="247400.13"/>
    <n v="432950.24"/>
  </r>
  <r>
    <n v="5"/>
    <s v="Region V - Midwest"/>
    <x v="30"/>
    <s v="IN"/>
    <x v="205"/>
    <n v="2"/>
    <x v="1"/>
    <n v="83137.8"/>
    <n v="145491.15"/>
    <n v="109057.24"/>
    <n v="190850.17"/>
    <n v="132599.20000000001"/>
    <n v="232048.61"/>
    <n v="162748.72"/>
    <n v="284810.26"/>
    <n v="193112.86"/>
    <n v="337947.51"/>
    <n v="212818.89"/>
    <n v="372433.06"/>
    <n v="231097.28"/>
    <n v="404420.24"/>
  </r>
  <r>
    <n v="5"/>
    <s v="Region V - Midwest"/>
    <x v="30"/>
    <s v="IN"/>
    <x v="205"/>
    <n v="3"/>
    <x v="2"/>
    <n v="71911.38"/>
    <n v="125844.92"/>
    <n v="97783.48"/>
    <n v="171121.08"/>
    <n v="123481.91"/>
    <n v="216093.33"/>
    <n v="162430.48000000001"/>
    <n v="284253.34999999998"/>
    <n v="201073.45"/>
    <n v="351878.54"/>
    <n v="226398.84"/>
    <n v="396197.97"/>
    <n v="251374.95"/>
    <n v="439906.17"/>
  </r>
  <r>
    <n v="5"/>
    <s v="Region V - Midwest"/>
    <x v="30"/>
    <s v="IN"/>
    <x v="205"/>
    <n v="4"/>
    <x v="3"/>
    <n v="81109.7"/>
    <n v="129775.51"/>
    <n v="113553.57"/>
    <n v="181685.72"/>
    <n v="145997.45000000001"/>
    <n v="233595.93"/>
    <n v="194663.27"/>
    <n v="311461.23"/>
    <n v="243329.09"/>
    <n v="389326.54"/>
    <n v="275772.96000000002"/>
    <n v="441236.75"/>
    <n v="308216.84000000003"/>
    <n v="493146.95"/>
  </r>
  <r>
    <n v="5"/>
    <s v="Region V - Midwest"/>
    <x v="30"/>
    <s v="IN"/>
    <x v="191"/>
    <n v="1"/>
    <x v="0"/>
    <n v="98703.83"/>
    <n v="172731.7"/>
    <n v="127913.53"/>
    <n v="223848.67"/>
    <n v="153147.51999999999"/>
    <n v="268008.17"/>
    <n v="182808.76"/>
    <n v="319915.33"/>
    <n v="215041.88"/>
    <n v="376323.3"/>
    <n v="235659.07"/>
    <n v="412403.37"/>
    <n v="255216.13"/>
    <n v="446628.23"/>
  </r>
  <r>
    <n v="5"/>
    <s v="Region V - Midwest"/>
    <x v="30"/>
    <s v="IN"/>
    <x v="191"/>
    <n v="2"/>
    <x v="1"/>
    <n v="85995.8"/>
    <n v="150492.65"/>
    <n v="112754.15"/>
    <n v="197319.76"/>
    <n v="137042.70000000001"/>
    <n v="239824.72"/>
    <n v="168107.26"/>
    <n v="294187.7"/>
    <n v="199423.4"/>
    <n v="348990.94"/>
    <n v="219743.78"/>
    <n v="384551.61"/>
    <n v="238580.57"/>
    <n v="417516"/>
  </r>
  <r>
    <n v="5"/>
    <s v="Region V - Midwest"/>
    <x v="30"/>
    <s v="IN"/>
    <x v="191"/>
    <n v="3"/>
    <x v="2"/>
    <n v="74499.75"/>
    <n v="130374.57"/>
    <n v="101348.17"/>
    <n v="177359.29"/>
    <n v="128019.37"/>
    <n v="224033.9"/>
    <n v="168435.29"/>
    <n v="294761.76"/>
    <n v="208539.36"/>
    <n v="364943.89"/>
    <n v="234829.91"/>
    <n v="410952.35"/>
    <n v="260764.06"/>
    <n v="456337.11"/>
  </r>
  <r>
    <n v="5"/>
    <s v="Region V - Midwest"/>
    <x v="30"/>
    <s v="IN"/>
    <x v="191"/>
    <n v="4"/>
    <x v="3"/>
    <n v="83728.929999999993"/>
    <n v="133966.29"/>
    <n v="117220.5"/>
    <n v="187552.81"/>
    <n v="150712.07999999999"/>
    <n v="241139.32"/>
    <n v="200949.43"/>
    <n v="321519.09999999998"/>
    <n v="251186.79"/>
    <n v="401898.87"/>
    <n v="284678.36"/>
    <n v="455485.39"/>
    <n v="318169.94"/>
    <n v="509071.91"/>
  </r>
  <r>
    <n v="5"/>
    <s v="Region V - Midwest"/>
    <x v="30"/>
    <s v="IN"/>
    <x v="154"/>
    <n v="1"/>
    <x v="0"/>
    <n v="96162.84"/>
    <n v="168284.97"/>
    <n v="124608.39"/>
    <n v="218064.68"/>
    <n v="149181.65"/>
    <n v="261067.88"/>
    <n v="178061.48"/>
    <n v="311607.59999999998"/>
    <n v="209447.84"/>
    <n v="366533.73"/>
    <n v="229523.28"/>
    <n v="401665.74"/>
    <n v="248560.7"/>
    <n v="434981.22"/>
  </r>
  <r>
    <n v="5"/>
    <s v="Region V - Midwest"/>
    <x v="30"/>
    <s v="IN"/>
    <x v="154"/>
    <n v="2"/>
    <x v="1"/>
    <n v="83836.06"/>
    <n v="146713.1"/>
    <n v="109903.79"/>
    <n v="192331.64"/>
    <n v="133559.97"/>
    <n v="233729.94"/>
    <n v="163801.03"/>
    <n v="286651.8"/>
    <n v="194297.91"/>
    <n v="340021.34"/>
    <n v="214085.45"/>
    <n v="374649.53"/>
    <n v="232424.2"/>
    <n v="406742.35"/>
  </r>
  <r>
    <n v="5"/>
    <s v="Region V - Midwest"/>
    <x v="30"/>
    <s v="IN"/>
    <x v="154"/>
    <n v="3"/>
    <x v="2"/>
    <n v="72670.240000000005"/>
    <n v="127172.91"/>
    <n v="98875.39"/>
    <n v="173031.93"/>
    <n v="124908.65"/>
    <n v="218590.13"/>
    <n v="164355.38"/>
    <n v="287621.90999999997"/>
    <n v="203499.61"/>
    <n v="356124.32"/>
    <n v="229163.64"/>
    <n v="401036.36"/>
    <n v="254481.95"/>
    <n v="445343.41"/>
  </r>
  <r>
    <n v="5"/>
    <s v="Region V - Midwest"/>
    <x v="30"/>
    <s v="IN"/>
    <x v="154"/>
    <n v="4"/>
    <x v="3"/>
    <n v="81565.789999999994"/>
    <n v="130505.27"/>
    <n v="114192.11"/>
    <n v="182707.38"/>
    <n v="146818.43"/>
    <n v="234909.49"/>
    <n v="195757.9"/>
    <n v="313212.65000000002"/>
    <n v="244697.38"/>
    <n v="391515.81"/>
    <n v="277323.7"/>
    <n v="443717.92"/>
    <n v="309950.02"/>
    <n v="495920.03"/>
  </r>
  <r>
    <n v="5"/>
    <s v="Region V - Midwest"/>
    <x v="30"/>
    <s v="IN"/>
    <x v="206"/>
    <n v="1"/>
    <x v="0"/>
    <n v="98546.47"/>
    <n v="172456.33"/>
    <n v="127828.7"/>
    <n v="223700.22"/>
    <n v="153131.18"/>
    <n v="267979.57"/>
    <n v="182919.18"/>
    <n v="320108.56"/>
    <n v="215266.75"/>
    <n v="376716.82"/>
    <n v="235958.47"/>
    <n v="412927.32"/>
    <n v="255642.46"/>
    <n v="447374.31"/>
  </r>
  <r>
    <n v="5"/>
    <s v="Region V - Midwest"/>
    <x v="30"/>
    <s v="IN"/>
    <x v="206"/>
    <n v="2"/>
    <x v="1"/>
    <n v="85330.03"/>
    <n v="149327.54999999999"/>
    <n v="112062.95"/>
    <n v="196110.16"/>
    <n v="136382.16"/>
    <n v="238668.79"/>
    <n v="167629.62"/>
    <n v="293351.83"/>
    <n v="199023.53"/>
    <n v="348291.17"/>
    <n v="219406.57"/>
    <n v="383961.49"/>
    <n v="238341.48"/>
    <n v="417097.58"/>
  </r>
  <r>
    <n v="5"/>
    <s v="Region V - Midwest"/>
    <x v="30"/>
    <s v="IN"/>
    <x v="206"/>
    <n v="3"/>
    <x v="2"/>
    <n v="73517.38"/>
    <n v="128655.41"/>
    <n v="99854.78"/>
    <n v="174745.87"/>
    <n v="126007.89"/>
    <n v="220513.8"/>
    <n v="165663.03"/>
    <n v="289910.3"/>
    <n v="204993.85"/>
    <n v="358739.23"/>
    <n v="230751.07"/>
    <n v="403814.37"/>
    <n v="256137.64"/>
    <n v="448240.87"/>
  </r>
  <r>
    <n v="5"/>
    <s v="Region V - Midwest"/>
    <x v="30"/>
    <s v="IN"/>
    <x v="206"/>
    <n v="4"/>
    <x v="3"/>
    <n v="83670.259999999995"/>
    <n v="133872.41"/>
    <n v="117138.36"/>
    <n v="187421.38"/>
    <n v="150606.46"/>
    <n v="240970.34"/>
    <n v="200808.62"/>
    <n v="321293.78999999998"/>
    <n v="251010.77"/>
    <n v="401617.24"/>
    <n v="284478.88"/>
    <n v="455166.21"/>
    <n v="317946.98"/>
    <n v="508715.17"/>
  </r>
  <r>
    <n v="5"/>
    <s v="Region V - Midwest"/>
    <x v="30"/>
    <s v="IN"/>
    <x v="207"/>
    <n v="1"/>
    <x v="0"/>
    <n v="96005.48"/>
    <n v="168009.60000000001"/>
    <n v="124523.56"/>
    <n v="217916.23"/>
    <n v="149165.29999999999"/>
    <n v="261039.28"/>
    <n v="178171.9"/>
    <n v="311800.83"/>
    <n v="209672.71"/>
    <n v="366927.25"/>
    <n v="229822.68"/>
    <n v="402189.69"/>
    <n v="248987.02"/>
    <n v="435727.29"/>
  </r>
  <r>
    <n v="5"/>
    <s v="Region V - Midwest"/>
    <x v="30"/>
    <s v="IN"/>
    <x v="207"/>
    <n v="2"/>
    <x v="1"/>
    <n v="83170.289999999994"/>
    <n v="145548.01"/>
    <n v="109212.59"/>
    <n v="191122.04"/>
    <n v="132899.43"/>
    <n v="232574"/>
    <n v="163323.39000000001"/>
    <n v="285815.93"/>
    <n v="193898.04"/>
    <n v="339321.57"/>
    <n v="213748.24"/>
    <n v="374059.41"/>
    <n v="232185.1"/>
    <n v="406323.93"/>
  </r>
  <r>
    <n v="5"/>
    <s v="Region V - Midwest"/>
    <x v="30"/>
    <s v="IN"/>
    <x v="207"/>
    <n v="3"/>
    <x v="2"/>
    <n v="71687.86"/>
    <n v="125453.75999999999"/>
    <n v="97382"/>
    <n v="170418.51"/>
    <n v="122897.16"/>
    <n v="215070.04"/>
    <n v="161583.10999999999"/>
    <n v="282770.45"/>
    <n v="199954.1"/>
    <n v="349919.67"/>
    <n v="225084.79"/>
    <n v="393898.39"/>
    <n v="249855.53"/>
    <n v="437247.18"/>
  </r>
  <r>
    <n v="5"/>
    <s v="Region V - Midwest"/>
    <x v="30"/>
    <s v="IN"/>
    <x v="207"/>
    <n v="4"/>
    <x v="3"/>
    <n v="81507.12"/>
    <n v="130411.39"/>
    <n v="114109.97"/>
    <n v="182575.95"/>
    <n v="146712.82"/>
    <n v="234740.51"/>
    <n v="195617.09"/>
    <n v="312987.34999999998"/>
    <n v="244521.36"/>
    <n v="391234.18"/>
    <n v="277124.21000000002"/>
    <n v="443398.74"/>
    <n v="309727.06"/>
    <n v="495563.3"/>
  </r>
  <r>
    <n v="5"/>
    <s v="Region V - Midwest"/>
    <x v="30"/>
    <s v="IN"/>
    <x v="208"/>
    <n v="1"/>
    <x v="0"/>
    <n v="114777.35"/>
    <n v="200860.37"/>
    <n v="148964.65"/>
    <n v="260688.13"/>
    <n v="178509.55"/>
    <n v="312391.71000000002"/>
    <n v="213323.84"/>
    <n v="373316.73"/>
    <n v="251113.63"/>
    <n v="439448.84"/>
    <n v="275287.45"/>
    <n v="481753.04"/>
    <n v="298322.58"/>
    <n v="522064.52"/>
  </r>
  <r>
    <n v="5"/>
    <s v="Region V - Midwest"/>
    <x v="30"/>
    <s v="IN"/>
    <x v="208"/>
    <n v="2"/>
    <x v="1"/>
    <n v="99019.23"/>
    <n v="173283.64"/>
    <n v="130167.02"/>
    <n v="227792.29"/>
    <n v="158539.57"/>
    <n v="277444.24"/>
    <n v="195093.98"/>
    <n v="341414.47"/>
    <n v="231746.7"/>
    <n v="405556.73"/>
    <n v="255552.49"/>
    <n v="447216.86"/>
    <n v="277694.48"/>
    <n v="485965.34"/>
  </r>
  <r>
    <n v="5"/>
    <s v="Region V - Midwest"/>
    <x v="30"/>
    <s v="IN"/>
    <x v="208"/>
    <n v="3"/>
    <x v="2"/>
    <n v="85029.82"/>
    <n v="148802.18"/>
    <n v="115381.9"/>
    <n v="201918.33"/>
    <n v="145514.23999999999"/>
    <n v="254649.92"/>
    <n v="191220.06"/>
    <n v="334635.11"/>
    <n v="236539.19"/>
    <n v="413943.58"/>
    <n v="266199.52"/>
    <n v="465849.16"/>
    <n v="295417.90999999997"/>
    <n v="516981.35"/>
  </r>
  <r>
    <n v="5"/>
    <s v="Region V - Midwest"/>
    <x v="30"/>
    <s v="IN"/>
    <x v="208"/>
    <n v="4"/>
    <x v="3"/>
    <n v="97502.62"/>
    <n v="156004.19"/>
    <n v="136503.66"/>
    <n v="218405.87"/>
    <n v="175504.71"/>
    <n v="280807.53999999998"/>
    <n v="234006.28"/>
    <n v="374410.06"/>
    <n v="292507.84999999998"/>
    <n v="468012.57"/>
    <n v="331508.90000000002"/>
    <n v="530414.25"/>
    <n v="370509.95"/>
    <n v="592815.92000000004"/>
  </r>
  <r>
    <n v="5"/>
    <s v="Region V - Midwest"/>
    <x v="30"/>
    <s v="IN"/>
    <x v="209"/>
    <n v="1"/>
    <x v="0"/>
    <n v="98664.49"/>
    <n v="172662.86"/>
    <n v="127892.32"/>
    <n v="223811.56"/>
    <n v="153143.44"/>
    <n v="268001.02"/>
    <n v="182836.36"/>
    <n v="319963.64"/>
    <n v="215098.1"/>
    <n v="376421.68"/>
    <n v="235733.92"/>
    <n v="412534.36"/>
    <n v="255322.72"/>
    <n v="446814.76"/>
  </r>
  <r>
    <n v="5"/>
    <s v="Region V - Midwest"/>
    <x v="30"/>
    <s v="IN"/>
    <x v="209"/>
    <n v="2"/>
    <x v="1"/>
    <n v="85829.36"/>
    <n v="150201.37"/>
    <n v="112581.35"/>
    <n v="197017.37"/>
    <n v="136877.57"/>
    <n v="239535.74"/>
    <n v="167987.85"/>
    <n v="293978.73"/>
    <n v="199323.43"/>
    <n v="348816"/>
    <n v="219659.48"/>
    <n v="384404.09"/>
    <n v="238520.8"/>
    <n v="417411.4"/>
  </r>
  <r>
    <n v="5"/>
    <s v="Region V - Midwest"/>
    <x v="30"/>
    <s v="IN"/>
    <x v="209"/>
    <n v="3"/>
    <x v="2"/>
    <n v="74254.16"/>
    <n v="129944.78"/>
    <n v="100974.82"/>
    <n v="176705.94"/>
    <n v="127516.5"/>
    <n v="223153.87"/>
    <n v="167742.23000000001"/>
    <n v="293548.90000000002"/>
    <n v="207652.99"/>
    <n v="363392.73"/>
    <n v="233810.21"/>
    <n v="409167.86"/>
    <n v="259607.46"/>
    <n v="454313.05"/>
  </r>
  <r>
    <n v="5"/>
    <s v="Region V - Midwest"/>
    <x v="30"/>
    <s v="IN"/>
    <x v="209"/>
    <n v="4"/>
    <x v="3"/>
    <n v="83714.259999999995"/>
    <n v="133942.82"/>
    <n v="117199.97"/>
    <n v="187519.95"/>
    <n v="150685.67000000001"/>
    <n v="241097.08"/>
    <n v="200914.23"/>
    <n v="321462.78000000003"/>
    <n v="251142.79"/>
    <n v="401828.47"/>
    <n v="284628.49"/>
    <n v="455405.6"/>
    <n v="318114.2"/>
    <n v="508982.73"/>
  </r>
  <r>
    <n v="5"/>
    <s v="Region V - Midwest"/>
    <x v="30"/>
    <s v="IN"/>
    <x v="210"/>
    <n v="1"/>
    <x v="0"/>
    <n v="96576.62"/>
    <n v="169009.09"/>
    <n v="125218.52"/>
    <n v="219132.41"/>
    <n v="149965.01999999999"/>
    <n v="262438.78000000003"/>
    <n v="179077.19"/>
    <n v="313385.08"/>
    <n v="210701.57"/>
    <n v="368727.75"/>
    <n v="230930.07"/>
    <n v="404127.63"/>
    <n v="250147.58"/>
    <n v="437758.26"/>
  </r>
  <r>
    <n v="5"/>
    <s v="Region V - Midwest"/>
    <x v="30"/>
    <s v="IN"/>
    <x v="210"/>
    <n v="2"/>
    <x v="1"/>
    <n v="83868.539999999994"/>
    <n v="146769.95000000001"/>
    <n v="110059.14"/>
    <n v="192603.5"/>
    <n v="133860.19"/>
    <n v="234255.33"/>
    <n v="164375.69"/>
    <n v="287657.45"/>
    <n v="195083.08"/>
    <n v="341395.4"/>
    <n v="215014.78"/>
    <n v="376275.87"/>
    <n v="233512.01"/>
    <n v="408646.02"/>
  </r>
  <r>
    <n v="5"/>
    <s v="Region V - Midwest"/>
    <x v="30"/>
    <s v="IN"/>
    <x v="210"/>
    <n v="3"/>
    <x v="2"/>
    <n v="72446.710000000006"/>
    <n v="126781.75"/>
    <n v="98473.91"/>
    <n v="172329.34"/>
    <n v="124323.9"/>
    <n v="217566.82"/>
    <n v="163508"/>
    <n v="286139"/>
    <n v="202380.25"/>
    <n v="354165.44"/>
    <n v="227849.58"/>
    <n v="398736.77"/>
    <n v="252962.52"/>
    <n v="442684.4"/>
  </r>
  <r>
    <n v="5"/>
    <s v="Region V - Midwest"/>
    <x v="30"/>
    <s v="IN"/>
    <x v="210"/>
    <n v="4"/>
    <x v="3"/>
    <n v="81963.22"/>
    <n v="131141.15"/>
    <n v="114748.5"/>
    <n v="183597.61"/>
    <n v="147533.79"/>
    <n v="236054.07"/>
    <n v="196711.72"/>
    <n v="314738.75"/>
    <n v="245889.65"/>
    <n v="393423.44"/>
    <n v="278674.93"/>
    <n v="445879.9"/>
    <n v="311460.21999999997"/>
    <n v="498336.36"/>
  </r>
  <r>
    <n v="5"/>
    <s v="Region V - Midwest"/>
    <x v="30"/>
    <s v="IN"/>
    <x v="211"/>
    <n v="1"/>
    <x v="0"/>
    <n v="97147.77"/>
    <n v="170008.59"/>
    <n v="125913.48"/>
    <n v="220348.59"/>
    <n v="150764.73000000001"/>
    <n v="263838.28000000003"/>
    <n v="179982.48"/>
    <n v="314969.34000000003"/>
    <n v="211730.44"/>
    <n v="370528.26"/>
    <n v="232037.48"/>
    <n v="406065.58"/>
    <n v="251308.14"/>
    <n v="439789.24"/>
  </r>
  <r>
    <n v="5"/>
    <s v="Region V - Midwest"/>
    <x v="30"/>
    <s v="IN"/>
    <x v="211"/>
    <n v="2"/>
    <x v="1"/>
    <n v="84566.8"/>
    <n v="147991.9"/>
    <n v="110905.7"/>
    <n v="194084.97"/>
    <n v="134820.95000000001"/>
    <n v="235936.67"/>
    <n v="165427.99"/>
    <n v="289498.99"/>
    <n v="196268.13"/>
    <n v="343469.23"/>
    <n v="216281.34"/>
    <n v="378492.34"/>
    <n v="234838.93"/>
    <n v="410968.13"/>
  </r>
  <r>
    <n v="5"/>
    <s v="Region V - Midwest"/>
    <x v="30"/>
    <s v="IN"/>
    <x v="211"/>
    <n v="3"/>
    <x v="2"/>
    <n v="73205.570000000007"/>
    <n v="128109.74"/>
    <n v="99565.82"/>
    <n v="174240.19"/>
    <n v="125750.64"/>
    <n v="220063.62"/>
    <n v="165432.89000000001"/>
    <n v="289507.56"/>
    <n v="204806.41"/>
    <n v="358411.22"/>
    <n v="230614.38"/>
    <n v="403575.17"/>
    <n v="256069.51"/>
    <n v="448121.65"/>
  </r>
  <r>
    <n v="5"/>
    <s v="Region V - Midwest"/>
    <x v="30"/>
    <s v="IN"/>
    <x v="211"/>
    <n v="4"/>
    <x v="3"/>
    <n v="82419.31"/>
    <n v="131870.9"/>
    <n v="115387.04"/>
    <n v="184619.27"/>
    <n v="148354.76999999999"/>
    <n v="237367.63"/>
    <n v="197806.35"/>
    <n v="316490.17"/>
    <n v="247257.94"/>
    <n v="395612.71"/>
    <n v="280225.67"/>
    <n v="448361.08"/>
    <n v="313193.39"/>
    <n v="501109.44"/>
  </r>
  <r>
    <n v="5"/>
    <s v="Region V - Midwest"/>
    <x v="30"/>
    <s v="IN"/>
    <x v="212"/>
    <n v="1"/>
    <x v="0"/>
    <n v="96615.96"/>
    <n v="169077.93"/>
    <n v="125239.72"/>
    <n v="219169.52"/>
    <n v="149969.1"/>
    <n v="262445.92"/>
    <n v="179049.58"/>
    <n v="313336.77"/>
    <n v="210645.35"/>
    <n v="368629.37"/>
    <n v="230855.22"/>
    <n v="403996.64"/>
    <n v="250040.99"/>
    <n v="437571.74"/>
  </r>
  <r>
    <n v="5"/>
    <s v="Region V - Midwest"/>
    <x v="30"/>
    <s v="IN"/>
    <x v="212"/>
    <n v="2"/>
    <x v="1"/>
    <n v="84034.98"/>
    <n v="147061.22"/>
    <n v="110231.94"/>
    <n v="192905.9"/>
    <n v="134025.32"/>
    <n v="234544.31"/>
    <n v="164495.1"/>
    <n v="287866.42"/>
    <n v="195183.05"/>
    <n v="341570.34"/>
    <n v="215099.08"/>
    <n v="376423.4"/>
    <n v="233571.78"/>
    <n v="408750.62"/>
  </r>
  <r>
    <n v="5"/>
    <s v="Region V - Midwest"/>
    <x v="30"/>
    <s v="IN"/>
    <x v="212"/>
    <n v="3"/>
    <x v="2"/>
    <n v="72692.31"/>
    <n v="127211.54"/>
    <n v="98847.26"/>
    <n v="172982.7"/>
    <n v="124826.77"/>
    <n v="218446.84"/>
    <n v="164201.06"/>
    <n v="287351.86"/>
    <n v="203266.63"/>
    <n v="355716.6"/>
    <n v="228869.29"/>
    <n v="400521.26"/>
    <n v="254119.12"/>
    <n v="444708.46"/>
  </r>
  <r>
    <n v="5"/>
    <s v="Region V - Midwest"/>
    <x v="30"/>
    <s v="IN"/>
    <x v="212"/>
    <n v="4"/>
    <x v="3"/>
    <n v="81977.88"/>
    <n v="131164.62"/>
    <n v="114769.04"/>
    <n v="183630.46"/>
    <n v="147560.19"/>
    <n v="236096.31"/>
    <n v="196746.92"/>
    <n v="314795.08"/>
    <n v="245933.65"/>
    <n v="393493.85"/>
    <n v="278724.8"/>
    <n v="445959.69"/>
    <n v="311515.96000000002"/>
    <n v="498425.54"/>
  </r>
  <r>
    <n v="5"/>
    <s v="Region V - Midwest"/>
    <x v="30"/>
    <s v="IN"/>
    <x v="213"/>
    <n v="1"/>
    <x v="0"/>
    <n v="98093.35"/>
    <n v="171663.35999999999"/>
    <n v="127197.36"/>
    <n v="222595.38"/>
    <n v="152343.72"/>
    <n v="266601.52"/>
    <n v="181931.07"/>
    <n v="318379.38"/>
    <n v="214069.24"/>
    <n v="374621.17"/>
    <n v="234626.52"/>
    <n v="410596.41"/>
    <n v="254162.16"/>
    <n v="444783.77"/>
  </r>
  <r>
    <n v="5"/>
    <s v="Region V - Midwest"/>
    <x v="30"/>
    <s v="IN"/>
    <x v="213"/>
    <n v="2"/>
    <x v="1"/>
    <n v="85131.1"/>
    <n v="148979.42000000001"/>
    <n v="111734.8"/>
    <n v="195535.9"/>
    <n v="135916.79999999999"/>
    <n v="237854.4"/>
    <n v="166935.54"/>
    <n v="292137.2"/>
    <n v="198138.38"/>
    <n v="346742.17"/>
    <n v="218392.92"/>
    <n v="382187.61"/>
    <n v="237193.88"/>
    <n v="415089.29"/>
  </r>
  <r>
    <n v="5"/>
    <s v="Region V - Midwest"/>
    <x v="30"/>
    <s v="IN"/>
    <x v="213"/>
    <n v="3"/>
    <x v="2"/>
    <n v="73495.3"/>
    <n v="128616.78"/>
    <n v="99882.91"/>
    <n v="174795.09"/>
    <n v="126089.76"/>
    <n v="220657.08"/>
    <n v="165817.34"/>
    <n v="290180.34000000003"/>
    <n v="205226.82"/>
    <n v="359146.94"/>
    <n v="231045.41"/>
    <n v="404329.46"/>
    <n v="256500.46"/>
    <n v="448875.81"/>
  </r>
  <r>
    <n v="5"/>
    <s v="Region V - Midwest"/>
    <x v="30"/>
    <s v="IN"/>
    <x v="213"/>
    <n v="4"/>
    <x v="3"/>
    <n v="83258.16"/>
    <n v="133213.07"/>
    <n v="116561.43"/>
    <n v="186498.29"/>
    <n v="149864.70000000001"/>
    <n v="239783.52"/>
    <n v="199819.6"/>
    <n v="319711.35999999999"/>
    <n v="249774.49"/>
    <n v="399639.2"/>
    <n v="283077.76000000001"/>
    <n v="452924.42"/>
    <n v="316381.03000000003"/>
    <n v="506209.65"/>
  </r>
  <r>
    <n v="5"/>
    <s v="Region V - Midwest"/>
    <x v="30"/>
    <s v="IN"/>
    <x v="214"/>
    <n v="1"/>
    <x v="0"/>
    <n v="95099.24"/>
    <n v="166423.66"/>
    <n v="123260.88"/>
    <n v="215706.54"/>
    <n v="147590.39000000001"/>
    <n v="258283.18"/>
    <n v="176195.7"/>
    <n v="308342.46999999997"/>
    <n v="207277.68"/>
    <n v="362735.95"/>
    <n v="227158.78"/>
    <n v="397527.86"/>
    <n v="246026.41"/>
    <n v="430546.22"/>
  </r>
  <r>
    <n v="5"/>
    <s v="Region V - Midwest"/>
    <x v="30"/>
    <s v="IN"/>
    <x v="214"/>
    <n v="2"/>
    <x v="1"/>
    <n v="82772.429999999993"/>
    <n v="144851.75"/>
    <n v="108556.29"/>
    <n v="189973.5"/>
    <n v="131968.71"/>
    <n v="230945.24"/>
    <n v="161935.24"/>
    <n v="283386.67"/>
    <n v="192127.75"/>
    <n v="336223.56"/>
    <n v="211720.95"/>
    <n v="370511.65"/>
    <n v="229889.92000000001"/>
    <n v="402307.35"/>
  </r>
  <r>
    <n v="5"/>
    <s v="Region V - Midwest"/>
    <x v="30"/>
    <s v="IN"/>
    <x v="214"/>
    <n v="3"/>
    <x v="2"/>
    <n v="71643.710000000006"/>
    <n v="125376.5"/>
    <n v="97438.26"/>
    <n v="170516.95"/>
    <n v="123060.91"/>
    <n v="215356.59"/>
    <n v="161891.73000000001"/>
    <n v="283310.52"/>
    <n v="200420.05"/>
    <n v="350735.09"/>
    <n v="225673.47"/>
    <n v="394928.56"/>
    <n v="250581.17"/>
    <n v="438517.05"/>
  </r>
  <r>
    <n v="5"/>
    <s v="Region V - Midwest"/>
    <x v="30"/>
    <s v="IN"/>
    <x v="214"/>
    <n v="4"/>
    <x v="3"/>
    <n v="80682.929999999993"/>
    <n v="129092.7"/>
    <n v="112956.11"/>
    <n v="180729.78"/>
    <n v="145229.28"/>
    <n v="232366.86"/>
    <n v="193639.04000000001"/>
    <n v="309822.46999999997"/>
    <n v="242048.8"/>
    <n v="387278.09"/>
    <n v="274321.98"/>
    <n v="438915.17"/>
    <n v="306595.15000000002"/>
    <n v="490552.25"/>
  </r>
  <r>
    <n v="5"/>
    <s v="Region V - Midwest"/>
    <x v="31"/>
    <s v="MI"/>
    <x v="215"/>
    <n v="1"/>
    <x v="0"/>
    <n v="106819.27"/>
    <n v="186933.72"/>
    <n v="138481.5"/>
    <n v="242342.62"/>
    <n v="165836.71"/>
    <n v="290214.24"/>
    <n v="198011.09"/>
    <n v="346519.41"/>
    <n v="232965.32"/>
    <n v="407689.31"/>
    <n v="255323.56"/>
    <n v="446816.23"/>
    <n v="276556.19"/>
    <n v="483973.34"/>
  </r>
  <r>
    <n v="5"/>
    <s v="Region V - Midwest"/>
    <x v="31"/>
    <s v="MI"/>
    <x v="215"/>
    <n v="2"/>
    <x v="1"/>
    <n v="92840.39"/>
    <n v="162470.69"/>
    <n v="121806.19"/>
    <n v="213160.83"/>
    <n v="148121.4"/>
    <n v="259212.45"/>
    <n v="181839.44"/>
    <n v="318219.02"/>
    <n v="215784.98"/>
    <n v="377623.72"/>
    <n v="237816.74"/>
    <n v="416179.3"/>
    <n v="258257.07"/>
    <n v="451949.88"/>
  </r>
  <r>
    <n v="5"/>
    <s v="Region V - Midwest"/>
    <x v="31"/>
    <s v="MI"/>
    <x v="215"/>
    <n v="3"/>
    <x v="2"/>
    <n v="80255.97"/>
    <n v="140447.95000000001"/>
    <n v="109111.72"/>
    <n v="190945.52"/>
    <n v="137772.54999999999"/>
    <n v="241101.96"/>
    <n v="181213.81"/>
    <n v="317124.15999999997"/>
    <n v="224312.04"/>
    <n v="392546.06"/>
    <n v="252554.14"/>
    <n v="441969.74"/>
    <n v="280404.2"/>
    <n v="490707.35"/>
  </r>
  <r>
    <n v="5"/>
    <s v="Region V - Midwest"/>
    <x v="31"/>
    <s v="MI"/>
    <x v="215"/>
    <n v="4"/>
    <x v="3"/>
    <n v="90645.11"/>
    <n v="145032.18"/>
    <n v="126903.16"/>
    <n v="203045.05"/>
    <n v="163161.20000000001"/>
    <n v="261057.92000000001"/>
    <n v="217548.27"/>
    <n v="348077.23"/>
    <n v="271935.33"/>
    <n v="435096.54"/>
    <n v="308193.38"/>
    <n v="493109.41"/>
    <n v="344451.42"/>
    <n v="551122.28"/>
  </r>
  <r>
    <n v="5"/>
    <s v="Region V - Midwest"/>
    <x v="31"/>
    <s v="MI"/>
    <x v="216"/>
    <n v="1"/>
    <x v="0"/>
    <n v="95513.02"/>
    <n v="167147.79"/>
    <n v="123871.02"/>
    <n v="216774.28"/>
    <n v="148373.76000000001"/>
    <n v="259654.08"/>
    <n v="177211.41"/>
    <n v="310119.96000000002"/>
    <n v="208531.42"/>
    <n v="364929.98"/>
    <n v="228565.58"/>
    <n v="399989.76000000001"/>
    <n v="247613.3"/>
    <n v="433323.28"/>
  </r>
  <r>
    <n v="5"/>
    <s v="Region V - Midwest"/>
    <x v="31"/>
    <s v="MI"/>
    <x v="216"/>
    <n v="2"/>
    <x v="1"/>
    <n v="82804.92"/>
    <n v="144908.60999999999"/>
    <n v="108711.64"/>
    <n v="190245.37"/>
    <n v="132268.94"/>
    <n v="231470.64"/>
    <n v="162509.91"/>
    <n v="284392.33"/>
    <n v="192912.93"/>
    <n v="337597.63"/>
    <n v="212650.29"/>
    <n v="372138.01"/>
    <n v="230977.74"/>
    <n v="404211.04"/>
  </r>
  <r>
    <n v="5"/>
    <s v="Region V - Midwest"/>
    <x v="31"/>
    <s v="MI"/>
    <x v="216"/>
    <n v="3"/>
    <x v="2"/>
    <n v="71420.2"/>
    <n v="124985.34"/>
    <n v="97036.79"/>
    <n v="169814.38"/>
    <n v="122476.17"/>
    <n v="214333.29"/>
    <n v="161044.35999999999"/>
    <n v="281827.62"/>
    <n v="199300.7"/>
    <n v="348776.22"/>
    <n v="224359.42"/>
    <n v="392628.99"/>
    <n v="249061.75"/>
    <n v="435858.06"/>
  </r>
  <r>
    <n v="5"/>
    <s v="Region V - Midwest"/>
    <x v="31"/>
    <s v="MI"/>
    <x v="216"/>
    <n v="4"/>
    <x v="3"/>
    <n v="81080.36"/>
    <n v="129728.58"/>
    <n v="113512.5"/>
    <n v="181620.01"/>
    <n v="145944.65"/>
    <n v="233511.44"/>
    <n v="194592.86"/>
    <n v="311348.59000000003"/>
    <n v="243241.08"/>
    <n v="389185.73"/>
    <n v="275673.21999999997"/>
    <n v="441077.16"/>
    <n v="308105.37"/>
    <n v="492968.59"/>
  </r>
  <r>
    <n v="5"/>
    <s v="Region V - Midwest"/>
    <x v="31"/>
    <s v="MI"/>
    <x v="217"/>
    <n v="1"/>
    <x v="0"/>
    <n v="98546.47"/>
    <n v="172456.33"/>
    <n v="127828.7"/>
    <n v="223700.22"/>
    <n v="153131.18"/>
    <n v="267979.57"/>
    <n v="182919.18"/>
    <n v="320108.56"/>
    <n v="215266.75"/>
    <n v="376716.82"/>
    <n v="235958.47"/>
    <n v="412927.32"/>
    <n v="255642.46"/>
    <n v="447374.31"/>
  </r>
  <r>
    <n v="5"/>
    <s v="Region V - Midwest"/>
    <x v="31"/>
    <s v="MI"/>
    <x v="217"/>
    <n v="2"/>
    <x v="1"/>
    <n v="85330.03"/>
    <n v="149327.54999999999"/>
    <n v="112062.95"/>
    <n v="196110.16"/>
    <n v="136382.16"/>
    <n v="238668.79"/>
    <n v="167629.62"/>
    <n v="293351.83"/>
    <n v="199023.53"/>
    <n v="348291.17"/>
    <n v="219406.57"/>
    <n v="383961.49"/>
    <n v="238341.48"/>
    <n v="417097.58"/>
  </r>
  <r>
    <n v="5"/>
    <s v="Region V - Midwest"/>
    <x v="31"/>
    <s v="MI"/>
    <x v="217"/>
    <n v="3"/>
    <x v="2"/>
    <n v="73517.38"/>
    <n v="128655.41"/>
    <n v="99854.78"/>
    <n v="174745.87"/>
    <n v="126007.89"/>
    <n v="220513.8"/>
    <n v="165663.03"/>
    <n v="289910.3"/>
    <n v="204993.85"/>
    <n v="358739.23"/>
    <n v="230751.07"/>
    <n v="403814.37"/>
    <n v="256137.64"/>
    <n v="448240.87"/>
  </r>
  <r>
    <n v="5"/>
    <s v="Region V - Midwest"/>
    <x v="31"/>
    <s v="MI"/>
    <x v="217"/>
    <n v="4"/>
    <x v="3"/>
    <n v="83670.259999999995"/>
    <n v="133872.41"/>
    <n v="117138.36"/>
    <n v="187421.38"/>
    <n v="150606.46"/>
    <n v="240970.34"/>
    <n v="200808.62"/>
    <n v="321293.78999999998"/>
    <n v="251010.77"/>
    <n v="401617.24"/>
    <n v="284478.88"/>
    <n v="455166.21"/>
    <n v="317946.98"/>
    <n v="508715.17"/>
  </r>
  <r>
    <n v="5"/>
    <s v="Region V - Midwest"/>
    <x v="31"/>
    <s v="MI"/>
    <x v="218"/>
    <n v="1"/>
    <x v="0"/>
    <n v="108828.46"/>
    <n v="190449.8"/>
    <n v="141112.89000000001"/>
    <n v="246947.55"/>
    <n v="169006.96"/>
    <n v="295762.18"/>
    <n v="201825.47"/>
    <n v="353194.58"/>
    <n v="237474.28"/>
    <n v="415580"/>
    <n v="260277.1"/>
    <n v="455484.93"/>
    <n v="281944.49"/>
    <n v="493402.87"/>
  </r>
  <r>
    <n v="5"/>
    <s v="Region V - Midwest"/>
    <x v="31"/>
    <s v="MI"/>
    <x v="218"/>
    <n v="2"/>
    <x v="1"/>
    <n v="94468.32"/>
    <n v="165319.56"/>
    <n v="123982.79"/>
    <n v="216969.89"/>
    <n v="150808.51"/>
    <n v="263914.89"/>
    <n v="185212.78"/>
    <n v="324122.36"/>
    <n v="219825.39"/>
    <n v="384694.44"/>
    <n v="242292.83"/>
    <n v="424012.44"/>
    <n v="263146.31"/>
    <n v="460506.04"/>
  </r>
  <r>
    <n v="5"/>
    <s v="Region V - Midwest"/>
    <x v="31"/>
    <s v="MI"/>
    <x v="218"/>
    <n v="3"/>
    <x v="2"/>
    <n v="81572.23"/>
    <n v="142751.4"/>
    <n v="110865.94"/>
    <n v="194015.39"/>
    <n v="139959.4"/>
    <n v="244928.96"/>
    <n v="184061.9"/>
    <n v="322108.33"/>
    <n v="227812.01"/>
    <n v="398671.02"/>
    <n v="256475.33"/>
    <n v="448831.83"/>
    <n v="284735.93"/>
    <n v="498287.87"/>
  </r>
  <r>
    <n v="5"/>
    <s v="Region V - Midwest"/>
    <x v="31"/>
    <s v="MI"/>
    <x v="218"/>
    <n v="4"/>
    <x v="3"/>
    <n v="92366.82"/>
    <n v="147786.91"/>
    <n v="129313.55"/>
    <n v="206901.68"/>
    <n v="166260.28"/>
    <n v="266016.45"/>
    <n v="221680.37"/>
    <n v="354688.59"/>
    <n v="277100.46000000002"/>
    <n v="443360.74"/>
    <n v="314047.19"/>
    <n v="502475.51"/>
    <n v="350993.91999999998"/>
    <n v="561590.28"/>
  </r>
  <r>
    <n v="5"/>
    <s v="Region V - Midwest"/>
    <x v="31"/>
    <s v="MI"/>
    <x v="219"/>
    <n v="1"/>
    <x v="0"/>
    <n v="100141.88"/>
    <n v="175248.29"/>
    <n v="129849.96"/>
    <n v="227237.43"/>
    <n v="155518.06"/>
    <n v="272156.61"/>
    <n v="185717.85"/>
    <n v="325006.25"/>
    <n v="218521.99"/>
    <n v="382413.48"/>
    <n v="239505.22"/>
    <n v="419134.13"/>
    <n v="259443.88"/>
    <n v="454026.79"/>
  </r>
  <r>
    <n v="5"/>
    <s v="Region V - Midwest"/>
    <x v="31"/>
    <s v="MI"/>
    <x v="219"/>
    <n v="2"/>
    <x v="1"/>
    <n v="86925.47"/>
    <n v="152119.57"/>
    <n v="114084.21"/>
    <n v="199647.35999999999"/>
    <n v="138769.04999999999"/>
    <n v="242845.83"/>
    <n v="170428.3"/>
    <n v="298249.52"/>
    <n v="202278.76"/>
    <n v="353987.84000000003"/>
    <n v="222953.32"/>
    <n v="390168.3"/>
    <n v="242142.9"/>
    <n v="423750.07"/>
  </r>
  <r>
    <n v="5"/>
    <s v="Region V - Midwest"/>
    <x v="31"/>
    <s v="MI"/>
    <x v="219"/>
    <n v="3"/>
    <x v="2"/>
    <n v="75057.16"/>
    <n v="131350.01999999999"/>
    <n v="102010.47"/>
    <n v="178518.33"/>
    <n v="128779.49"/>
    <n v="225364.11"/>
    <n v="169358.5"/>
    <n v="296377.38"/>
    <n v="209613.19"/>
    <n v="366823.07"/>
    <n v="235986.32"/>
    <n v="412976.06"/>
    <n v="261988.8"/>
    <n v="458480.41"/>
  </r>
  <r>
    <n v="5"/>
    <s v="Region V - Midwest"/>
    <x v="31"/>
    <s v="MI"/>
    <x v="219"/>
    <n v="4"/>
    <x v="3"/>
    <n v="84994.54"/>
    <n v="135991.26999999999"/>
    <n v="118992.36"/>
    <n v="190387.78"/>
    <n v="152990.18"/>
    <n v="244784.29"/>
    <n v="203986.91"/>
    <n v="326379.05"/>
    <n v="254983.63"/>
    <n v="407973.82"/>
    <n v="288981.45"/>
    <n v="462370.33"/>
    <n v="322979.27"/>
    <n v="516766.84"/>
  </r>
  <r>
    <n v="5"/>
    <s v="Region V - Midwest"/>
    <x v="31"/>
    <s v="MI"/>
    <x v="220"/>
    <n v="1"/>
    <x v="0"/>
    <n v="95552.36"/>
    <n v="167216.63"/>
    <n v="123892.22"/>
    <n v="216811.39"/>
    <n v="148377.85"/>
    <n v="259661.23"/>
    <n v="177183.8"/>
    <n v="310071.65000000002"/>
    <n v="208475.2"/>
    <n v="364831.6"/>
    <n v="228490.73"/>
    <n v="399858.77"/>
    <n v="247506.72"/>
    <n v="433136.76"/>
  </r>
  <r>
    <n v="5"/>
    <s v="Region V - Midwest"/>
    <x v="31"/>
    <s v="MI"/>
    <x v="220"/>
    <n v="2"/>
    <x v="1"/>
    <n v="82971.360000000001"/>
    <n v="145199.88"/>
    <n v="108884.44"/>
    <n v="190547.77"/>
    <n v="132434.07"/>
    <n v="231759.62"/>
    <n v="162629.31"/>
    <n v="284601.3"/>
    <n v="193012.9"/>
    <n v="337772.57"/>
    <n v="212734.59"/>
    <n v="372285.53"/>
    <n v="231037.51"/>
    <n v="404315.64"/>
  </r>
  <r>
    <n v="5"/>
    <s v="Region V - Midwest"/>
    <x v="31"/>
    <s v="MI"/>
    <x v="220"/>
    <n v="3"/>
    <x v="2"/>
    <n v="71665.789999999994"/>
    <n v="125415.13"/>
    <n v="97410.13"/>
    <n v="170467.73"/>
    <n v="122979.04"/>
    <n v="215213.31"/>
    <n v="161737.42000000001"/>
    <n v="283040.49"/>
    <n v="200187.07"/>
    <n v="350327.38"/>
    <n v="225379.13"/>
    <n v="394413.48"/>
    <n v="250218.35"/>
    <n v="437882.11"/>
  </r>
  <r>
    <n v="5"/>
    <s v="Region V - Midwest"/>
    <x v="31"/>
    <s v="MI"/>
    <x v="220"/>
    <n v="4"/>
    <x v="3"/>
    <n v="81095.03"/>
    <n v="129752.05"/>
    <n v="113533.04"/>
    <n v="181652.86"/>
    <n v="145971.04999999999"/>
    <n v="233553.68"/>
    <n v="194628.07"/>
    <n v="311404.90999999997"/>
    <n v="243285.08"/>
    <n v="389256.14"/>
    <n v="275723.09000000003"/>
    <n v="441156.96"/>
    <n v="308161.09999999998"/>
    <n v="493057.77"/>
  </r>
  <r>
    <n v="5"/>
    <s v="Region V - Midwest"/>
    <x v="31"/>
    <s v="MI"/>
    <x v="168"/>
    <n v="1"/>
    <x v="0"/>
    <n v="98014.67"/>
    <n v="171525.68"/>
    <n v="127154.95"/>
    <n v="222521.16"/>
    <n v="152335.54999999999"/>
    <n v="266587.21999999997"/>
    <n v="181986.28"/>
    <n v="318476"/>
    <n v="214181.68"/>
    <n v="374817.94"/>
    <n v="234776.22"/>
    <n v="410858.39"/>
    <n v="254375.32"/>
    <n v="445156.82"/>
  </r>
  <r>
    <n v="5"/>
    <s v="Region V - Midwest"/>
    <x v="31"/>
    <s v="MI"/>
    <x v="168"/>
    <n v="2"/>
    <x v="1"/>
    <n v="84798.22"/>
    <n v="148396.88"/>
    <n v="111389.2"/>
    <n v="194931.1"/>
    <n v="135586.54"/>
    <n v="237276.44"/>
    <n v="166696.73000000001"/>
    <n v="291719.27"/>
    <n v="197938.45"/>
    <n v="346392.29"/>
    <n v="218224.32"/>
    <n v="381892.56"/>
    <n v="237074.34"/>
    <n v="414880.09"/>
  </r>
  <r>
    <n v="5"/>
    <s v="Region V - Midwest"/>
    <x v="31"/>
    <s v="MI"/>
    <x v="168"/>
    <n v="3"/>
    <x v="2"/>
    <n v="73004.12"/>
    <n v="127757.21"/>
    <n v="99136.22"/>
    <n v="173488.38"/>
    <n v="125084.02"/>
    <n v="218897.04"/>
    <n v="164431.21"/>
    <n v="287754.61"/>
    <n v="203454.07"/>
    <n v="356044.62"/>
    <n v="229005.99"/>
    <n v="400760.48"/>
    <n v="254187.26"/>
    <n v="444827.7"/>
  </r>
  <r>
    <n v="5"/>
    <s v="Region V - Midwest"/>
    <x v="31"/>
    <s v="MI"/>
    <x v="168"/>
    <n v="4"/>
    <x v="3"/>
    <n v="83228.83"/>
    <n v="133166.13"/>
    <n v="116520.36"/>
    <n v="186432.58"/>
    <n v="149811.89000000001"/>
    <n v="239699.03"/>
    <n v="199749.19"/>
    <n v="319598.71000000002"/>
    <n v="249686.49"/>
    <n v="399498.39"/>
    <n v="282978.02"/>
    <n v="452764.84"/>
    <n v="316269.55"/>
    <n v="506031.29"/>
  </r>
  <r>
    <n v="5"/>
    <s v="Region V - Midwest"/>
    <x v="31"/>
    <s v="MI"/>
    <x v="221"/>
    <n v="1"/>
    <x v="0"/>
    <n v="97522.21"/>
    <n v="170663.87"/>
    <n v="126502.39999999999"/>
    <n v="221379.21"/>
    <n v="151544.01"/>
    <n v="265202.02"/>
    <n v="181025.79"/>
    <n v="316795.13"/>
    <n v="213040.38"/>
    <n v="372820.67"/>
    <n v="233519.12"/>
    <n v="408658.47"/>
    <n v="253001.60000000001"/>
    <n v="442752.81"/>
  </r>
  <r>
    <n v="5"/>
    <s v="Region V - Midwest"/>
    <x v="31"/>
    <s v="MI"/>
    <x v="221"/>
    <n v="2"/>
    <x v="1"/>
    <n v="84432.85"/>
    <n v="147757.48000000001"/>
    <n v="110888.25"/>
    <n v="194054.43"/>
    <n v="134956.04"/>
    <n v="236173.08"/>
    <n v="165883.24"/>
    <n v="290295.67999999999"/>
    <n v="196953.34"/>
    <n v="344668.35"/>
    <n v="217126.37"/>
    <n v="379971.16"/>
    <n v="235866.97"/>
    <n v="412767.2"/>
  </r>
  <r>
    <n v="5"/>
    <s v="Region V - Midwest"/>
    <x v="31"/>
    <s v="MI"/>
    <x v="221"/>
    <n v="3"/>
    <x v="2"/>
    <n v="72736.45"/>
    <n v="127288.79"/>
    <n v="98791"/>
    <n v="172884.25"/>
    <n v="124663.02"/>
    <n v="218160.29"/>
    <n v="163892.45000000001"/>
    <n v="286811.78999999998"/>
    <n v="202800.67"/>
    <n v="354901.17"/>
    <n v="228280.62"/>
    <n v="399491.08"/>
    <n v="253393.48"/>
    <n v="443438.58"/>
  </r>
  <r>
    <n v="5"/>
    <s v="Region V - Midwest"/>
    <x v="31"/>
    <s v="MI"/>
    <x v="221"/>
    <n v="4"/>
    <x v="3"/>
    <n v="82802.070000000007"/>
    <n v="132483.31"/>
    <n v="115922.9"/>
    <n v="185476.64"/>
    <n v="149043.72"/>
    <n v="238469.96"/>
    <n v="198724.97"/>
    <n v="317959.95"/>
    <n v="248406.21"/>
    <n v="397449.94"/>
    <n v="281527.03000000003"/>
    <n v="450443.26"/>
    <n v="314647.86"/>
    <n v="503436.59"/>
  </r>
  <r>
    <n v="5"/>
    <s v="Region V - Midwest"/>
    <x v="31"/>
    <s v="MI"/>
    <x v="222"/>
    <n v="1"/>
    <x v="0"/>
    <n v="97147.77"/>
    <n v="170008.59"/>
    <n v="125913.48"/>
    <n v="220348.59"/>
    <n v="150764.73000000001"/>
    <n v="263838.28000000003"/>
    <n v="179982.48"/>
    <n v="314969.34000000003"/>
    <n v="211730.44"/>
    <n v="370528.26"/>
    <n v="232037.48"/>
    <n v="406065.58"/>
    <n v="251308.14"/>
    <n v="439789.24"/>
  </r>
  <r>
    <n v="5"/>
    <s v="Region V - Midwest"/>
    <x v="31"/>
    <s v="MI"/>
    <x v="222"/>
    <n v="2"/>
    <x v="1"/>
    <n v="84566.8"/>
    <n v="147991.9"/>
    <n v="110905.7"/>
    <n v="194084.97"/>
    <n v="134820.95000000001"/>
    <n v="235936.67"/>
    <n v="165427.99"/>
    <n v="289498.99"/>
    <n v="196268.13"/>
    <n v="343469.23"/>
    <n v="216281.34"/>
    <n v="378492.34"/>
    <n v="234838.93"/>
    <n v="410968.13"/>
  </r>
  <r>
    <n v="5"/>
    <s v="Region V - Midwest"/>
    <x v="31"/>
    <s v="MI"/>
    <x v="222"/>
    <n v="3"/>
    <x v="2"/>
    <n v="73205.570000000007"/>
    <n v="128109.74"/>
    <n v="99565.82"/>
    <n v="174240.19"/>
    <n v="125750.64"/>
    <n v="220063.62"/>
    <n v="165432.89000000001"/>
    <n v="289507.56"/>
    <n v="204806.41"/>
    <n v="358411.22"/>
    <n v="230614.38"/>
    <n v="403575.17"/>
    <n v="256069.51"/>
    <n v="448121.65"/>
  </r>
  <r>
    <n v="5"/>
    <s v="Region V - Midwest"/>
    <x v="31"/>
    <s v="MI"/>
    <x v="222"/>
    <n v="4"/>
    <x v="3"/>
    <n v="82419.31"/>
    <n v="131870.9"/>
    <n v="115387.04"/>
    <n v="184619.27"/>
    <n v="148354.76999999999"/>
    <n v="237367.63"/>
    <n v="197806.35"/>
    <n v="316490.17"/>
    <n v="247257.94"/>
    <n v="395612.71"/>
    <n v="280225.67"/>
    <n v="448361.08"/>
    <n v="313193.39"/>
    <n v="501109.44"/>
  </r>
  <r>
    <n v="5"/>
    <s v="Region V - Midwest"/>
    <x v="31"/>
    <s v="MI"/>
    <x v="223"/>
    <n v="1"/>
    <x v="0"/>
    <n v="95473.68"/>
    <n v="167078.95000000001"/>
    <n v="123849.81"/>
    <n v="216737.17"/>
    <n v="148369.68"/>
    <n v="259646.94"/>
    <n v="177239.01"/>
    <n v="310168.27"/>
    <n v="208587.64"/>
    <n v="365028.37"/>
    <n v="228640.43"/>
    <n v="400120.76"/>
    <n v="247719.89"/>
    <n v="433509.8"/>
  </r>
  <r>
    <n v="5"/>
    <s v="Region V - Midwest"/>
    <x v="31"/>
    <s v="MI"/>
    <x v="223"/>
    <n v="2"/>
    <x v="1"/>
    <n v="82638.48"/>
    <n v="144617.34"/>
    <n v="108538.84"/>
    <n v="189942.97"/>
    <n v="132103.79999999999"/>
    <n v="231181.66"/>
    <n v="162390.5"/>
    <n v="284183.37"/>
    <n v="192812.97"/>
    <n v="337422.69"/>
    <n v="212565.99"/>
    <n v="371990.48"/>
    <n v="230917.97"/>
    <n v="404106.44"/>
  </r>
  <r>
    <n v="5"/>
    <s v="Region V - Midwest"/>
    <x v="31"/>
    <s v="MI"/>
    <x v="223"/>
    <n v="3"/>
    <x v="2"/>
    <n v="71174.600000000006"/>
    <n v="124555.55"/>
    <n v="96663.44"/>
    <n v="169161.02"/>
    <n v="121973.3"/>
    <n v="213453.27"/>
    <n v="160351.29"/>
    <n v="280614.76"/>
    <n v="198414.32"/>
    <n v="347225.06"/>
    <n v="223339.71"/>
    <n v="390844.5"/>
    <n v="247905.15"/>
    <n v="433834"/>
  </r>
  <r>
    <n v="5"/>
    <s v="Region V - Midwest"/>
    <x v="31"/>
    <s v="MI"/>
    <x v="223"/>
    <n v="4"/>
    <x v="3"/>
    <n v="81065.69"/>
    <n v="129705.11"/>
    <n v="113491.97"/>
    <n v="181587.15"/>
    <n v="145918.25"/>
    <n v="233469.2"/>
    <n v="194557.66"/>
    <n v="311292.26"/>
    <n v="243197.08"/>
    <n v="389115.33"/>
    <n v="275623.34999999998"/>
    <n v="440997.37"/>
    <n v="308049.63"/>
    <n v="492879.41"/>
  </r>
  <r>
    <n v="5"/>
    <s v="Region V - Midwest"/>
    <x v="31"/>
    <s v="MI"/>
    <x v="224"/>
    <n v="1"/>
    <x v="0"/>
    <n v="97561.55"/>
    <n v="170732.71"/>
    <n v="126523.61"/>
    <n v="221416.32000000001"/>
    <n v="151548.1"/>
    <n v="265209.17"/>
    <n v="180998.18"/>
    <n v="316746.82"/>
    <n v="212984.16"/>
    <n v="372722.29"/>
    <n v="233444.27"/>
    <n v="408527.47"/>
    <n v="252895.02"/>
    <n v="442566.28"/>
  </r>
  <r>
    <n v="5"/>
    <s v="Region V - Midwest"/>
    <x v="31"/>
    <s v="MI"/>
    <x v="224"/>
    <n v="2"/>
    <x v="1"/>
    <n v="84599.29"/>
    <n v="148048.75"/>
    <n v="111061.05"/>
    <n v="194356.83"/>
    <n v="135121.18"/>
    <n v="236462.06"/>
    <n v="166002.65"/>
    <n v="290504.64"/>
    <n v="197053.31"/>
    <n v="344843.29"/>
    <n v="217210.68"/>
    <n v="380118.68"/>
    <n v="235926.74"/>
    <n v="412871.8"/>
  </r>
  <r>
    <n v="5"/>
    <s v="Region V - Midwest"/>
    <x v="31"/>
    <s v="MI"/>
    <x v="224"/>
    <n v="3"/>
    <x v="2"/>
    <n v="72982.05"/>
    <n v="127718.58"/>
    <n v="99164.35"/>
    <n v="173537.61"/>
    <n v="125165.89"/>
    <n v="219040.31"/>
    <n v="164585.51"/>
    <n v="288024.65000000002"/>
    <n v="203687.05"/>
    <n v="356452.33"/>
    <n v="229300.33"/>
    <n v="401275.57"/>
    <n v="254550.08"/>
    <n v="445462.64"/>
  </r>
  <r>
    <n v="5"/>
    <s v="Region V - Midwest"/>
    <x v="31"/>
    <s v="MI"/>
    <x v="224"/>
    <n v="4"/>
    <x v="3"/>
    <n v="82816.740000000005"/>
    <n v="132506.78"/>
    <n v="115943.43"/>
    <n v="185509.49"/>
    <n v="149070.13"/>
    <n v="238512.21"/>
    <n v="198760.17"/>
    <n v="318016.27"/>
    <n v="248450.21"/>
    <n v="397520.34"/>
    <n v="281576.90000000002"/>
    <n v="450523.05"/>
    <n v="314703.59999999998"/>
    <n v="503525.77"/>
  </r>
  <r>
    <n v="5"/>
    <s v="Region V - Midwest"/>
    <x v="31"/>
    <s v="MI"/>
    <x v="225"/>
    <n v="1"/>
    <x v="0"/>
    <n v="94331.4"/>
    <n v="165079.96"/>
    <n v="122459.89"/>
    <n v="214304.81"/>
    <n v="146770.25"/>
    <n v="256847.94"/>
    <n v="175428.44"/>
    <n v="306999.76"/>
    <n v="206529.92000000001"/>
    <n v="361427.36"/>
    <n v="226425.63"/>
    <n v="396244.86"/>
    <n v="245398.77"/>
    <n v="429447.85"/>
  </r>
  <r>
    <n v="5"/>
    <s v="Region V - Midwest"/>
    <x v="31"/>
    <s v="MI"/>
    <x v="225"/>
    <n v="2"/>
    <x v="1"/>
    <n v="81241.97"/>
    <n v="142173.44"/>
    <n v="106845.74"/>
    <n v="186980.04"/>
    <n v="130182.28"/>
    <n v="227818.99"/>
    <n v="160285.89000000001"/>
    <n v="280500.31"/>
    <n v="190442.88"/>
    <n v="333275.03000000003"/>
    <n v="210032.89"/>
    <n v="367557.55"/>
    <n v="228264.14"/>
    <n v="399462.25"/>
  </r>
  <r>
    <n v="5"/>
    <s v="Region V - Midwest"/>
    <x v="31"/>
    <s v="MI"/>
    <x v="225"/>
    <n v="3"/>
    <x v="2"/>
    <n v="69656.899999999994"/>
    <n v="121899.57"/>
    <n v="94479.62"/>
    <n v="165339.34"/>
    <n v="119119.82"/>
    <n v="208459.69"/>
    <n v="156501.51999999999"/>
    <n v="273877.65000000002"/>
    <n v="193562"/>
    <n v="338733.5"/>
    <n v="217810.13"/>
    <n v="381167.72"/>
    <n v="241691.16"/>
    <n v="422959.53"/>
  </r>
  <r>
    <n v="5"/>
    <s v="Region V - Midwest"/>
    <x v="31"/>
    <s v="MI"/>
    <x v="225"/>
    <n v="4"/>
    <x v="3"/>
    <n v="80153.5"/>
    <n v="128245.6"/>
    <n v="112214.9"/>
    <n v="179543.84"/>
    <n v="144276.29999999999"/>
    <n v="230842.08"/>
    <n v="192368.39"/>
    <n v="307789.44"/>
    <n v="240460.49"/>
    <n v="384736.79"/>
    <n v="272521.89"/>
    <n v="436035.03"/>
    <n v="304583.28999999998"/>
    <n v="487333.27"/>
  </r>
  <r>
    <n v="5"/>
    <s v="Region V - Midwest"/>
    <x v="32"/>
    <s v="MN"/>
    <x v="226"/>
    <n v="1"/>
    <x v="0"/>
    <n v="102111.74"/>
    <n v="178695.54"/>
    <n v="132460.15"/>
    <n v="231805.26"/>
    <n v="158684.24"/>
    <n v="277697.42"/>
    <n v="189559.85"/>
    <n v="331729.75"/>
    <n v="223087.19"/>
    <n v="390402.58"/>
    <n v="244533.63"/>
    <n v="427933.85"/>
    <n v="264938.78000000003"/>
    <n v="463642.87"/>
  </r>
  <r>
    <n v="5"/>
    <s v="Region V - Midwest"/>
    <x v="32"/>
    <s v="MN"/>
    <x v="226"/>
    <n v="2"/>
    <x v="1"/>
    <n v="88386.96"/>
    <n v="154677.18"/>
    <n v="116088.02"/>
    <n v="203154.04"/>
    <n v="141291.03"/>
    <n v="247259.3"/>
    <n v="173682.23"/>
    <n v="303943.90999999997"/>
    <n v="206219.22"/>
    <n v="360883.63"/>
    <n v="227345.11"/>
    <n v="397853.95"/>
    <n v="246972.37"/>
    <n v="432201.65"/>
  </r>
  <r>
    <n v="5"/>
    <s v="Region V - Midwest"/>
    <x v="32"/>
    <s v="MN"/>
    <x v="226"/>
    <n v="3"/>
    <x v="2"/>
    <n v="76127.820000000007"/>
    <n v="133223.69"/>
    <n v="103391.35"/>
    <n v="180934.86"/>
    <n v="130463.48"/>
    <n v="228311.1"/>
    <n v="171513.54"/>
    <n v="300148.69"/>
    <n v="212226.79"/>
    <n v="371396.88"/>
    <n v="238887.82"/>
    <n v="418053.69"/>
    <n v="265163.94"/>
    <n v="464036.89"/>
  </r>
  <r>
    <n v="5"/>
    <s v="Region V - Midwest"/>
    <x v="32"/>
    <s v="MN"/>
    <x v="226"/>
    <n v="4"/>
    <x v="3"/>
    <n v="86701.59"/>
    <n v="138722.54999999999"/>
    <n v="121382.23"/>
    <n v="194211.57"/>
    <n v="156062.85999999999"/>
    <n v="249700.59"/>
    <n v="208083.82"/>
    <n v="332934.11"/>
    <n v="260104.77"/>
    <n v="416167.64"/>
    <n v="294785.40999999997"/>
    <n v="471656.66"/>
    <n v="329466.05"/>
    <n v="527145.68000000005"/>
  </r>
  <r>
    <n v="5"/>
    <s v="Region V - Midwest"/>
    <x v="32"/>
    <s v="MN"/>
    <x v="227"/>
    <n v="1"/>
    <x v="0"/>
    <n v="106366.15"/>
    <n v="186140.75"/>
    <n v="137850.16"/>
    <n v="241237.78"/>
    <n v="165049.25"/>
    <n v="288836.19"/>
    <n v="197022.99"/>
    <n v="344790.23"/>
    <n v="231767.8"/>
    <n v="405593.66"/>
    <n v="253991.61"/>
    <n v="444485.32"/>
    <n v="275075.89"/>
    <n v="481382.81"/>
  </r>
  <r>
    <n v="5"/>
    <s v="Region V - Midwest"/>
    <x v="32"/>
    <s v="MN"/>
    <x v="227"/>
    <n v="2"/>
    <x v="1"/>
    <n v="92641.46"/>
    <n v="162122.56"/>
    <n v="121478.03"/>
    <n v="212586.56"/>
    <n v="147656.04"/>
    <n v="258398.07"/>
    <n v="181145.37"/>
    <n v="317004.39"/>
    <n v="214899.84"/>
    <n v="376074.72"/>
    <n v="236803.1"/>
    <n v="414405.42"/>
    <n v="257109.48"/>
    <n v="449941.59"/>
  </r>
  <r>
    <n v="5"/>
    <s v="Region V - Midwest"/>
    <x v="32"/>
    <s v="MN"/>
    <x v="227"/>
    <n v="3"/>
    <x v="2"/>
    <n v="80233.899999999994"/>
    <n v="140409.32"/>
    <n v="109139.85"/>
    <n v="190994.74"/>
    <n v="137854.42000000001"/>
    <n v="241245.23"/>
    <n v="181368.11"/>
    <n v="317394.2"/>
    <n v="224545.01"/>
    <n v="392953.77"/>
    <n v="252848.47"/>
    <n v="442484.83"/>
    <n v="280767.02"/>
    <n v="491342.28"/>
  </r>
  <r>
    <n v="5"/>
    <s v="Region V - Midwest"/>
    <x v="32"/>
    <s v="MN"/>
    <x v="227"/>
    <n v="4"/>
    <x v="3"/>
    <n v="90233.02"/>
    <n v="144372.82999999999"/>
    <n v="126326.23"/>
    <n v="202121.96"/>
    <n v="162419.43"/>
    <n v="259871.1"/>
    <n v="216559.24"/>
    <n v="346494.8"/>
    <n v="270699.05"/>
    <n v="433118.49"/>
    <n v="306792.26"/>
    <n v="490867.63"/>
    <n v="342885.47"/>
    <n v="548616.76"/>
  </r>
  <r>
    <n v="5"/>
    <s v="Region V - Midwest"/>
    <x v="32"/>
    <s v="MN"/>
    <x v="228"/>
    <n v="1"/>
    <x v="0"/>
    <n v="105341.88"/>
    <n v="184348.29"/>
    <n v="136523.85999999999"/>
    <n v="238916.76"/>
    <n v="163462.09"/>
    <n v="286058.65000000002"/>
    <n v="195129.60000000001"/>
    <n v="341476.8"/>
    <n v="229541.43"/>
    <n v="401697.51"/>
    <n v="251552.26"/>
    <n v="440216.46"/>
    <n v="272435.03000000003"/>
    <n v="476761.3"/>
  </r>
  <r>
    <n v="5"/>
    <s v="Region V - Midwest"/>
    <x v="32"/>
    <s v="MN"/>
    <x v="228"/>
    <n v="2"/>
    <x v="1"/>
    <n v="91744.28"/>
    <n v="160552.49"/>
    <n v="120303.33"/>
    <n v="210530.83"/>
    <n v="146229.92000000001"/>
    <n v="255902.36"/>
    <n v="179398.99"/>
    <n v="313948.24"/>
    <n v="212829.65"/>
    <n v="372451.89"/>
    <n v="234522.9"/>
    <n v="410415.08"/>
    <n v="254634.98"/>
    <n v="445611.21"/>
  </r>
  <r>
    <n v="5"/>
    <s v="Region V - Midwest"/>
    <x v="32"/>
    <s v="MN"/>
    <x v="228"/>
    <n v="3"/>
    <x v="2"/>
    <n v="79452.97"/>
    <n v="139042.70000000001"/>
    <n v="108076.07"/>
    <n v="189133.13"/>
    <n v="136509.54999999999"/>
    <n v="238891.72"/>
    <n v="179597.54"/>
    <n v="314295.69"/>
    <n v="222351.84"/>
    <n v="389115.71"/>
    <n v="250378.02"/>
    <n v="438161.53"/>
    <n v="278022.84999999998"/>
    <n v="486539.99"/>
  </r>
  <r>
    <n v="5"/>
    <s v="Region V - Midwest"/>
    <x v="32"/>
    <s v="MN"/>
    <x v="228"/>
    <n v="4"/>
    <x v="3"/>
    <n v="89364.83"/>
    <n v="142983.73000000001"/>
    <n v="125110.76"/>
    <n v="200177.22"/>
    <n v="160856.69"/>
    <n v="257370.71"/>
    <n v="214475.59"/>
    <n v="343160.95"/>
    <n v="268094.49"/>
    <n v="428951.19"/>
    <n v="303840.42"/>
    <n v="486144.68"/>
    <n v="339586.35"/>
    <n v="543338.17000000004"/>
  </r>
  <r>
    <n v="5"/>
    <s v="Region V - Midwest"/>
    <x v="32"/>
    <s v="MN"/>
    <x v="229"/>
    <n v="1"/>
    <x v="0"/>
    <n v="115092.06"/>
    <n v="201411.1"/>
    <n v="149134.29"/>
    <n v="260985.01"/>
    <n v="178542.23"/>
    <n v="312448.90000000002"/>
    <n v="213103"/>
    <n v="372930.24"/>
    <n v="250663.87"/>
    <n v="438661.77"/>
    <n v="274688.64000000001"/>
    <n v="480705.11"/>
    <n v="297469.90999999997"/>
    <n v="520572.34"/>
  </r>
  <r>
    <n v="5"/>
    <s v="Region V - Midwest"/>
    <x v="32"/>
    <s v="MN"/>
    <x v="229"/>
    <n v="2"/>
    <x v="1"/>
    <n v="100350.76"/>
    <n v="175613.82"/>
    <n v="131549.42000000001"/>
    <n v="230211.48"/>
    <n v="159860.63"/>
    <n v="279756.11"/>
    <n v="196049.26"/>
    <n v="343086.2"/>
    <n v="232546.43"/>
    <n v="406956.25"/>
    <n v="256226.9"/>
    <n v="448397.07"/>
    <n v="278172.65999999997"/>
    <n v="486802.15"/>
  </r>
  <r>
    <n v="5"/>
    <s v="Region V - Midwest"/>
    <x v="32"/>
    <s v="MN"/>
    <x v="229"/>
    <n v="3"/>
    <x v="2"/>
    <n v="86994.559999999998"/>
    <n v="152240.48000000001"/>
    <n v="118368.66"/>
    <n v="207145.16"/>
    <n v="149537.20000000001"/>
    <n v="261690.1"/>
    <n v="196764.58"/>
    <n v="344338.02"/>
    <n v="243630.22"/>
    <n v="426352.88"/>
    <n v="274357.19"/>
    <n v="480125.09"/>
    <n v="304670.75"/>
    <n v="533173.81000000006"/>
  </r>
  <r>
    <n v="5"/>
    <s v="Region V - Midwest"/>
    <x v="32"/>
    <s v="MN"/>
    <x v="229"/>
    <n v="4"/>
    <x v="3"/>
    <n v="97619.96"/>
    <n v="156191.94"/>
    <n v="136667.94"/>
    <n v="218668.71"/>
    <n v="175715.93"/>
    <n v="281145.49"/>
    <n v="234287.9"/>
    <n v="374860.65"/>
    <n v="292859.88"/>
    <n v="468575.81"/>
    <n v="331907.86"/>
    <n v="531052.59"/>
    <n v="370955.85"/>
    <n v="593529.36"/>
  </r>
  <r>
    <n v="5"/>
    <s v="Region V - Midwest"/>
    <x v="32"/>
    <s v="MN"/>
    <x v="79"/>
    <n v="1"/>
    <x v="0"/>
    <n v="109931.4"/>
    <n v="192379.95"/>
    <n v="142481.60000000001"/>
    <n v="249342.79"/>
    <n v="170602.3"/>
    <n v="298554.02"/>
    <n v="203663.65"/>
    <n v="356411.39"/>
    <n v="239588.22"/>
    <n v="419279.38"/>
    <n v="262566.74"/>
    <n v="459491.8"/>
    <n v="284372.19"/>
    <n v="497651.32"/>
  </r>
  <r>
    <n v="5"/>
    <s v="Region V - Midwest"/>
    <x v="32"/>
    <s v="MN"/>
    <x v="79"/>
    <n v="2"/>
    <x v="1"/>
    <n v="95698.39"/>
    <n v="167472.18"/>
    <n v="125503.09"/>
    <n v="219630.42"/>
    <n v="152564.89000000001"/>
    <n v="266988.56"/>
    <n v="187197.97"/>
    <n v="327596.45"/>
    <n v="222095.51"/>
    <n v="388667.14"/>
    <n v="244741.62"/>
    <n v="428297.84"/>
    <n v="265740.34999999998"/>
    <n v="465045.62"/>
  </r>
  <r>
    <n v="5"/>
    <s v="Region V - Midwest"/>
    <x v="32"/>
    <s v="MN"/>
    <x v="79"/>
    <n v="3"/>
    <x v="2"/>
    <n v="82844.34"/>
    <n v="144977.59"/>
    <n v="112676.41"/>
    <n v="197183.72"/>
    <n v="142310"/>
    <n v="249042.51"/>
    <n v="187218.61"/>
    <n v="327632.56"/>
    <n v="231777.94"/>
    <n v="405611.4"/>
    <n v="260985.2"/>
    <n v="456724.1"/>
    <n v="289793.3"/>
    <n v="507138.27"/>
  </r>
  <r>
    <n v="5"/>
    <s v="Region V - Midwest"/>
    <x v="32"/>
    <s v="MN"/>
    <x v="79"/>
    <n v="4"/>
    <x v="3"/>
    <n v="93264.34"/>
    <n v="149222.95000000001"/>
    <n v="130570.08"/>
    <n v="208912.13"/>
    <n v="167875.82"/>
    <n v="268601.31"/>
    <n v="223834.43"/>
    <n v="358135.09"/>
    <n v="279793.03000000003"/>
    <n v="447668.86"/>
    <n v="317098.77"/>
    <n v="507358.04"/>
    <n v="354404.51"/>
    <n v="567047.22"/>
  </r>
  <r>
    <n v="5"/>
    <s v="Region V - Midwest"/>
    <x v="32"/>
    <s v="MN"/>
    <x v="230"/>
    <n v="1"/>
    <x v="0"/>
    <n v="115092.06"/>
    <n v="201411.1"/>
    <n v="149134.29"/>
    <n v="260985.01"/>
    <n v="178542.23"/>
    <n v="312448.90000000002"/>
    <n v="213103"/>
    <n v="372930.24"/>
    <n v="250663.87"/>
    <n v="438661.77"/>
    <n v="274688.64000000001"/>
    <n v="480705.11"/>
    <n v="297469.90999999997"/>
    <n v="520572.34"/>
  </r>
  <r>
    <n v="5"/>
    <s v="Region V - Midwest"/>
    <x v="32"/>
    <s v="MN"/>
    <x v="230"/>
    <n v="2"/>
    <x v="1"/>
    <n v="100350.76"/>
    <n v="175613.82"/>
    <n v="131549.42000000001"/>
    <n v="230211.48"/>
    <n v="159860.63"/>
    <n v="279756.11"/>
    <n v="196049.26"/>
    <n v="343086.2"/>
    <n v="232546.43"/>
    <n v="406956.25"/>
    <n v="256226.9"/>
    <n v="448397.07"/>
    <n v="278172.65999999997"/>
    <n v="486802.15"/>
  </r>
  <r>
    <n v="5"/>
    <s v="Region V - Midwest"/>
    <x v="32"/>
    <s v="MN"/>
    <x v="230"/>
    <n v="3"/>
    <x v="2"/>
    <n v="86994.559999999998"/>
    <n v="152240.48000000001"/>
    <n v="118368.66"/>
    <n v="207145.16"/>
    <n v="149537.20000000001"/>
    <n v="261690.1"/>
    <n v="196764.58"/>
    <n v="344338.02"/>
    <n v="243630.22"/>
    <n v="426352.88"/>
    <n v="274357.19"/>
    <n v="480125.09"/>
    <n v="304670.75"/>
    <n v="533173.81000000006"/>
  </r>
  <r>
    <n v="5"/>
    <s v="Region V - Midwest"/>
    <x v="32"/>
    <s v="MN"/>
    <x v="230"/>
    <n v="4"/>
    <x v="3"/>
    <n v="97619.96"/>
    <n v="156191.94"/>
    <n v="136667.94"/>
    <n v="218668.71"/>
    <n v="175715.93"/>
    <n v="281145.49"/>
    <n v="234287.9"/>
    <n v="374860.65"/>
    <n v="292859.88"/>
    <n v="468575.81"/>
    <n v="331907.86"/>
    <n v="531052.59"/>
    <n v="370955.85"/>
    <n v="593529.36"/>
  </r>
  <r>
    <n v="5"/>
    <s v="Region V - Midwest"/>
    <x v="32"/>
    <s v="MN"/>
    <x v="231"/>
    <n v="1"/>
    <x v="0"/>
    <n v="110423.86"/>
    <n v="193241.76"/>
    <n v="143134.14000000001"/>
    <n v="250484.75"/>
    <n v="171393.84"/>
    <n v="299939.21999999997"/>
    <n v="204624.15"/>
    <n v="358092.26"/>
    <n v="240729.51"/>
    <n v="421276.65"/>
    <n v="263823.84000000003"/>
    <n v="461691.73"/>
    <n v="285745.90999999997"/>
    <n v="500055.34"/>
  </r>
  <r>
    <n v="5"/>
    <s v="Region V - Midwest"/>
    <x v="32"/>
    <s v="MN"/>
    <x v="231"/>
    <n v="2"/>
    <x v="1"/>
    <n v="96063.76"/>
    <n v="168111.58"/>
    <n v="126004.05"/>
    <n v="220507.08"/>
    <n v="153195.39000000001"/>
    <n v="268091.93"/>
    <n v="188011.45"/>
    <n v="329020.03999999998"/>
    <n v="223080.62"/>
    <n v="390391.09"/>
    <n v="245839.57"/>
    <n v="430219.24"/>
    <n v="266947.71999999997"/>
    <n v="467158.51"/>
  </r>
  <r>
    <n v="5"/>
    <s v="Region V - Midwest"/>
    <x v="32"/>
    <s v="MN"/>
    <x v="231"/>
    <n v="3"/>
    <x v="2"/>
    <n v="83112.009999999995"/>
    <n v="145446.01"/>
    <n v="113021.63"/>
    <n v="197787.85"/>
    <n v="142731"/>
    <n v="249779.25"/>
    <n v="187757.37"/>
    <n v="328575.39"/>
    <n v="232431.34"/>
    <n v="406754.84"/>
    <n v="261710.57"/>
    <n v="457993.5"/>
    <n v="290587.08"/>
    <n v="508527.38"/>
  </r>
  <r>
    <n v="5"/>
    <s v="Region V - Midwest"/>
    <x v="32"/>
    <s v="MN"/>
    <x v="231"/>
    <n v="4"/>
    <x v="3"/>
    <n v="93691.1"/>
    <n v="149905.76999999999"/>
    <n v="131167.54999999999"/>
    <n v="209868.08"/>
    <n v="168643.99"/>
    <n v="269830.38"/>
    <n v="224858.65"/>
    <n v="359773.85"/>
    <n v="281073.31"/>
    <n v="449717.31"/>
    <n v="318549.76000000001"/>
    <n v="509679.62"/>
    <n v="356026.2"/>
    <n v="569641.92000000004"/>
  </r>
  <r>
    <n v="5"/>
    <s v="Region V - Midwest"/>
    <x v="33"/>
    <s v="OH"/>
    <x v="232"/>
    <n v="1"/>
    <x v="0"/>
    <n v="100220.56"/>
    <n v="175385.97"/>
    <n v="129892.37"/>
    <n v="227311.64"/>
    <n v="155526.23000000001"/>
    <n v="272170.90999999997"/>
    <n v="185662.64"/>
    <n v="324909.62"/>
    <n v="218409.55"/>
    <n v="382216.72"/>
    <n v="239355.51"/>
    <n v="418872.15"/>
    <n v="259230.71"/>
    <n v="453653.75"/>
  </r>
  <r>
    <n v="5"/>
    <s v="Region V - Midwest"/>
    <x v="33"/>
    <s v="OH"/>
    <x v="232"/>
    <n v="2"/>
    <x v="1"/>
    <n v="87258.35"/>
    <n v="152702.12"/>
    <n v="114429.81"/>
    <n v="200252.16"/>
    <n v="139099.31"/>
    <n v="243423.8"/>
    <n v="170667.11"/>
    <n v="298667.45"/>
    <n v="202478.69"/>
    <n v="354337.72"/>
    <n v="223121.92000000001"/>
    <n v="390463.36"/>
    <n v="242262.44"/>
    <n v="423959.27"/>
  </r>
  <r>
    <n v="5"/>
    <s v="Region V - Midwest"/>
    <x v="33"/>
    <s v="OH"/>
    <x v="232"/>
    <n v="3"/>
    <x v="2"/>
    <n v="75548.34"/>
    <n v="132209.60000000001"/>
    <n v="102757.16"/>
    <n v="179825.04"/>
    <n v="129785.23"/>
    <n v="227124.15"/>
    <n v="170744.63"/>
    <n v="298803.09999999998"/>
    <n v="211385.94"/>
    <n v="369925.39"/>
    <n v="238025.74"/>
    <n v="416545.04"/>
    <n v="264302.01"/>
    <n v="462528.51"/>
  </r>
  <r>
    <n v="5"/>
    <s v="Region V - Midwest"/>
    <x v="33"/>
    <s v="OH"/>
    <x v="232"/>
    <n v="4"/>
    <x v="3"/>
    <n v="85023.88"/>
    <n v="136038.21"/>
    <n v="119033.43"/>
    <n v="190453.49"/>
    <n v="153042.98000000001"/>
    <n v="244868.78"/>
    <n v="204057.31"/>
    <n v="326491.7"/>
    <n v="255071.64"/>
    <n v="408114.63"/>
    <n v="289081.19"/>
    <n v="462529.91"/>
    <n v="323090.74"/>
    <n v="516945.2"/>
  </r>
  <r>
    <n v="5"/>
    <s v="Region V - Midwest"/>
    <x v="33"/>
    <s v="OH"/>
    <x v="233"/>
    <n v="1"/>
    <x v="0"/>
    <n v="96655.3"/>
    <n v="169146.78"/>
    <n v="125260.93"/>
    <n v="219206.63"/>
    <n v="149973.19"/>
    <n v="262453.08"/>
    <n v="179021.98"/>
    <n v="313288.46999999997"/>
    <n v="210589.14"/>
    <n v="368530.99"/>
    <n v="230780.38"/>
    <n v="403865.66"/>
    <n v="249934.42"/>
    <n v="437385.23"/>
  </r>
  <r>
    <n v="5"/>
    <s v="Region V - Midwest"/>
    <x v="33"/>
    <s v="OH"/>
    <x v="233"/>
    <n v="2"/>
    <x v="1"/>
    <n v="84201.43"/>
    <n v="147352.5"/>
    <n v="110404.75"/>
    <n v="193208.3"/>
    <n v="134190.46"/>
    <n v="234833.31"/>
    <n v="164614.51"/>
    <n v="288075.39"/>
    <n v="195283.02"/>
    <n v="341745.29"/>
    <n v="215183.39"/>
    <n v="376570.94"/>
    <n v="233631.56"/>
    <n v="408855.24"/>
  </r>
  <r>
    <n v="5"/>
    <s v="Region V - Midwest"/>
    <x v="33"/>
    <s v="OH"/>
    <x v="233"/>
    <n v="3"/>
    <x v="2"/>
    <n v="72937.899999999994"/>
    <n v="127641.33"/>
    <n v="99220.61"/>
    <n v="173636.06"/>
    <n v="125329.64"/>
    <n v="219326.87"/>
    <n v="164894.13"/>
    <n v="288564.73"/>
    <n v="204153.01"/>
    <n v="357267.77"/>
    <n v="229889.01"/>
    <n v="402305.76"/>
    <n v="255275.73"/>
    <n v="446732.53"/>
  </r>
  <r>
    <n v="5"/>
    <s v="Region V - Midwest"/>
    <x v="33"/>
    <s v="OH"/>
    <x v="233"/>
    <n v="4"/>
    <x v="3"/>
    <n v="81992.55"/>
    <n v="131188.09"/>
    <n v="114789.58"/>
    <n v="183663.32"/>
    <n v="147586.6"/>
    <n v="236138.56"/>
    <n v="196782.13"/>
    <n v="314851.40999999997"/>
    <n v="245977.66"/>
    <n v="393564.26"/>
    <n v="278774.68"/>
    <n v="446039.5"/>
    <n v="311571.7"/>
    <n v="498514.74"/>
  </r>
  <r>
    <n v="5"/>
    <s v="Region V - Midwest"/>
    <x v="33"/>
    <s v="OH"/>
    <x v="234"/>
    <n v="1"/>
    <x v="0"/>
    <n v="97600.89"/>
    <n v="170801.55"/>
    <n v="126544.81"/>
    <n v="221453.43"/>
    <n v="151552.18"/>
    <n v="265216.32"/>
    <n v="180970.58"/>
    <n v="316698.51"/>
    <n v="212927.94"/>
    <n v="372623.9"/>
    <n v="233369.42"/>
    <n v="408396.48"/>
    <n v="252788.44"/>
    <n v="442379.76"/>
  </r>
  <r>
    <n v="5"/>
    <s v="Region V - Midwest"/>
    <x v="33"/>
    <s v="OH"/>
    <x v="234"/>
    <n v="2"/>
    <x v="1"/>
    <n v="84765.73"/>
    <n v="148340.01999999999"/>
    <n v="111233.85"/>
    <n v="194659.23"/>
    <n v="135286.31"/>
    <n v="236751.04"/>
    <n v="166122.06"/>
    <n v="290713.61"/>
    <n v="197153.27"/>
    <n v="345018.23"/>
    <n v="217294.98"/>
    <n v="380266.21"/>
    <n v="235986.52"/>
    <n v="412976.4"/>
  </r>
  <r>
    <n v="5"/>
    <s v="Region V - Midwest"/>
    <x v="33"/>
    <s v="OH"/>
    <x v="234"/>
    <n v="3"/>
    <x v="2"/>
    <n v="73227.64"/>
    <n v="128148.37"/>
    <n v="99537.69"/>
    <n v="174190.96"/>
    <n v="125668.76"/>
    <n v="219920.33"/>
    <n v="165278.57999999999"/>
    <n v="289237.51"/>
    <n v="204573.42"/>
    <n v="358003.49"/>
    <n v="230320.03"/>
    <n v="403060.06"/>
    <n v="255706.68"/>
    <n v="447486.69"/>
  </r>
  <r>
    <n v="5"/>
    <s v="Region V - Midwest"/>
    <x v="33"/>
    <s v="OH"/>
    <x v="234"/>
    <n v="4"/>
    <x v="3"/>
    <n v="82831.399999999994"/>
    <n v="132530.25"/>
    <n v="115963.97"/>
    <n v="185542.35"/>
    <n v="149096.53"/>
    <n v="238554.45"/>
    <n v="198795.37"/>
    <n v="318072.59999999998"/>
    <n v="248494.21"/>
    <n v="397590.75"/>
    <n v="281626.77"/>
    <n v="450602.85"/>
    <n v="314759.34000000003"/>
    <n v="503614.95"/>
  </r>
  <r>
    <n v="5"/>
    <s v="Region V - Midwest"/>
    <x v="33"/>
    <s v="OH"/>
    <x v="235"/>
    <n v="1"/>
    <x v="0"/>
    <n v="102269.08"/>
    <n v="178970.89"/>
    <n v="132544.95999999999"/>
    <n v="231953.68"/>
    <n v="158700.57"/>
    <n v="277726"/>
    <n v="189449.42"/>
    <n v="331536.48"/>
    <n v="222862.3"/>
    <n v="390009.02"/>
    <n v="244234.2"/>
    <n v="427409.86"/>
    <n v="264512.43"/>
    <n v="462896.75"/>
  </r>
  <r>
    <n v="5"/>
    <s v="Region V - Midwest"/>
    <x v="33"/>
    <s v="OH"/>
    <x v="235"/>
    <n v="2"/>
    <x v="1"/>
    <n v="89052.72"/>
    <n v="155842.26"/>
    <n v="116779.21"/>
    <n v="204363.62"/>
    <n v="141951.54999999999"/>
    <n v="248415.21"/>
    <n v="174159.86"/>
    <n v="304779.75"/>
    <n v="206619.07"/>
    <n v="361583.37"/>
    <n v="227682.3"/>
    <n v="398444.03"/>
    <n v="247211.44"/>
    <n v="432620.03"/>
  </r>
  <r>
    <n v="5"/>
    <s v="Region V - Midwest"/>
    <x v="33"/>
    <s v="OH"/>
    <x v="235"/>
    <n v="3"/>
    <x v="2"/>
    <n v="77110.19"/>
    <n v="134942.84"/>
    <n v="104884.72"/>
    <n v="183548.27"/>
    <n v="132474.96"/>
    <n v="231831.17"/>
    <n v="174285.79"/>
    <n v="305000.12"/>
    <n v="215772.29"/>
    <n v="377601.51"/>
    <n v="242966.64"/>
    <n v="425191.63"/>
    <n v="269790.34000000003"/>
    <n v="472133.09"/>
  </r>
  <r>
    <n v="5"/>
    <s v="Region V - Midwest"/>
    <x v="33"/>
    <s v="OH"/>
    <x v="235"/>
    <n v="4"/>
    <x v="3"/>
    <n v="86760.26"/>
    <n v="138816.41"/>
    <n v="121464.36"/>
    <n v="194342.98"/>
    <n v="156168.46"/>
    <n v="249869.54"/>
    <n v="208224.62"/>
    <n v="333159.39"/>
    <n v="260280.77"/>
    <n v="416449.24"/>
    <n v="294984.87"/>
    <n v="471975.8"/>
    <n v="329688.98"/>
    <n v="527502.37"/>
  </r>
  <r>
    <n v="5"/>
    <s v="Region V - Midwest"/>
    <x v="33"/>
    <s v="OH"/>
    <x v="154"/>
    <n v="1"/>
    <x v="0"/>
    <n v="98625.15"/>
    <n v="172594.02"/>
    <n v="127871.12"/>
    <n v="223774.45"/>
    <n v="153139.35"/>
    <n v="267993.87"/>
    <n v="182863.97"/>
    <n v="320011.95"/>
    <n v="215154.32"/>
    <n v="376520.06"/>
    <n v="235808.77"/>
    <n v="412665.35"/>
    <n v="255429.3"/>
    <n v="447001.28"/>
  </r>
  <r>
    <n v="5"/>
    <s v="Region V - Midwest"/>
    <x v="33"/>
    <s v="OH"/>
    <x v="154"/>
    <n v="2"/>
    <x v="1"/>
    <n v="85662.92"/>
    <n v="149910.1"/>
    <n v="112408.55"/>
    <n v="196714.97"/>
    <n v="136712.43"/>
    <n v="239246.76"/>
    <n v="167868.44"/>
    <n v="293769.77"/>
    <n v="199223.47"/>
    <n v="348641.06"/>
    <n v="219575.18"/>
    <n v="384256.56"/>
    <n v="238461.03"/>
    <n v="417306.8"/>
  </r>
  <r>
    <n v="5"/>
    <s v="Region V - Midwest"/>
    <x v="33"/>
    <s v="OH"/>
    <x v="154"/>
    <n v="3"/>
    <x v="2"/>
    <n v="74008.570000000007"/>
    <n v="129514.99"/>
    <n v="100601.48"/>
    <n v="176052.58"/>
    <n v="127013.63"/>
    <n v="222273.85"/>
    <n v="167049.16"/>
    <n v="292336.03999999998"/>
    <n v="206766.61"/>
    <n v="361841.57"/>
    <n v="232790.5"/>
    <n v="407383.37"/>
    <n v="258450.86"/>
    <n v="452289"/>
  </r>
  <r>
    <n v="5"/>
    <s v="Region V - Midwest"/>
    <x v="33"/>
    <s v="OH"/>
    <x v="154"/>
    <n v="4"/>
    <x v="3"/>
    <n v="83699.600000000006"/>
    <n v="133919.35"/>
    <n v="117179.43"/>
    <n v="187487.1"/>
    <n v="150659.26999999999"/>
    <n v="241054.84"/>
    <n v="200879.03"/>
    <n v="321406.45"/>
    <n v="251098.79"/>
    <n v="401758.06"/>
    <n v="284578.62"/>
    <n v="455325.81"/>
    <n v="318058.46000000002"/>
    <n v="508893.55"/>
  </r>
  <r>
    <n v="5"/>
    <s v="Region V - Midwest"/>
    <x v="33"/>
    <s v="OH"/>
    <x v="236"/>
    <n v="1"/>
    <x v="0"/>
    <n v="97600.89"/>
    <n v="170801.55"/>
    <n v="126544.81"/>
    <n v="221453.43"/>
    <n v="151552.18"/>
    <n v="265216.32"/>
    <n v="180970.58"/>
    <n v="316698.51"/>
    <n v="212927.94"/>
    <n v="372623.9"/>
    <n v="233369.42"/>
    <n v="408396.48"/>
    <n v="252788.44"/>
    <n v="442379.76"/>
  </r>
  <r>
    <n v="5"/>
    <s v="Region V - Midwest"/>
    <x v="33"/>
    <s v="OH"/>
    <x v="236"/>
    <n v="2"/>
    <x v="1"/>
    <n v="84765.73"/>
    <n v="148340.01999999999"/>
    <n v="111233.85"/>
    <n v="194659.23"/>
    <n v="135286.31"/>
    <n v="236751.04"/>
    <n v="166122.06"/>
    <n v="290713.61"/>
    <n v="197153.27"/>
    <n v="345018.23"/>
    <n v="217294.98"/>
    <n v="380266.21"/>
    <n v="235986.52"/>
    <n v="412976.4"/>
  </r>
  <r>
    <n v="5"/>
    <s v="Region V - Midwest"/>
    <x v="33"/>
    <s v="OH"/>
    <x v="236"/>
    <n v="3"/>
    <x v="2"/>
    <n v="73227.64"/>
    <n v="128148.37"/>
    <n v="99537.69"/>
    <n v="174190.96"/>
    <n v="125668.76"/>
    <n v="219920.33"/>
    <n v="165278.57999999999"/>
    <n v="289237.51"/>
    <n v="204573.42"/>
    <n v="358003.49"/>
    <n v="230320.03"/>
    <n v="403060.06"/>
    <n v="255706.68"/>
    <n v="447486.69"/>
  </r>
  <r>
    <n v="5"/>
    <s v="Region V - Midwest"/>
    <x v="33"/>
    <s v="OH"/>
    <x v="236"/>
    <n v="4"/>
    <x v="3"/>
    <n v="82831.399999999994"/>
    <n v="132530.25"/>
    <n v="115963.97"/>
    <n v="185542.35"/>
    <n v="149096.53"/>
    <n v="238554.45"/>
    <n v="198795.37"/>
    <n v="318072.59999999998"/>
    <n v="248494.21"/>
    <n v="397590.75"/>
    <n v="281626.77"/>
    <n v="450602.85"/>
    <n v="314759.34000000003"/>
    <n v="503614.95"/>
  </r>
  <r>
    <n v="5"/>
    <s v="Region V - Midwest"/>
    <x v="33"/>
    <s v="OH"/>
    <x v="237"/>
    <n v="1"/>
    <x v="0"/>
    <n v="96123.5"/>
    <n v="168216.12"/>
    <n v="124587.18"/>
    <n v="218027.56"/>
    <n v="149177.56"/>
    <n v="261060.73"/>
    <n v="178089.08"/>
    <n v="311655.90000000002"/>
    <n v="209504.06"/>
    <n v="366632.1"/>
    <n v="229598.12"/>
    <n v="401796.71"/>
    <n v="248667.27"/>
    <n v="435167.73"/>
  </r>
  <r>
    <n v="5"/>
    <s v="Region V - Midwest"/>
    <x v="33"/>
    <s v="OH"/>
    <x v="237"/>
    <n v="2"/>
    <x v="1"/>
    <n v="83669.61"/>
    <n v="146421.82"/>
    <n v="109730.99"/>
    <n v="192029.23"/>
    <n v="133394.82999999999"/>
    <n v="233440.95"/>
    <n v="163681.60999999999"/>
    <n v="286442.82"/>
    <n v="194197.94"/>
    <n v="339846.39"/>
    <n v="214001.14"/>
    <n v="374501.99"/>
    <n v="232364.42"/>
    <n v="406637.73"/>
  </r>
  <r>
    <n v="5"/>
    <s v="Region V - Midwest"/>
    <x v="33"/>
    <s v="OH"/>
    <x v="237"/>
    <n v="3"/>
    <x v="2"/>
    <n v="72424.639999999999"/>
    <n v="126743.12"/>
    <n v="98502.04"/>
    <n v="172378.57"/>
    <n v="124405.77"/>
    <n v="217710.1"/>
    <n v="163662.31"/>
    <n v="286409.03000000003"/>
    <n v="202613.23"/>
    <n v="354573.15"/>
    <n v="228143.92"/>
    <n v="399251.86"/>
    <n v="253325.34"/>
    <n v="443319.34"/>
  </r>
  <r>
    <n v="5"/>
    <s v="Region V - Midwest"/>
    <x v="33"/>
    <s v="OH"/>
    <x v="237"/>
    <n v="4"/>
    <x v="3"/>
    <n v="81551.12"/>
    <n v="130481.8"/>
    <n v="114171.57"/>
    <n v="182674.52"/>
    <n v="146792.01999999999"/>
    <n v="234867.24"/>
    <n v="195722.7"/>
    <n v="313156.32"/>
    <n v="244653.37"/>
    <n v="391445.4"/>
    <n v="277273.82"/>
    <n v="443638.12"/>
    <n v="309894.27"/>
    <n v="495830.84"/>
  </r>
  <r>
    <n v="5"/>
    <s v="Region V - Midwest"/>
    <x v="33"/>
    <s v="OH"/>
    <x v="238"/>
    <n v="1"/>
    <x v="0"/>
    <n v="94035.63"/>
    <n v="164562.35999999999"/>
    <n v="121913.38"/>
    <n v="213348.41"/>
    <n v="145999.14000000001"/>
    <n v="255498.49"/>
    <n v="174329.91"/>
    <n v="305077.34999999998"/>
    <n v="205107.53"/>
    <n v="358938.18"/>
    <n v="224794.28"/>
    <n v="393390"/>
    <n v="243492.14"/>
    <n v="426111.24"/>
  </r>
  <r>
    <n v="5"/>
    <s v="Region V - Midwest"/>
    <x v="33"/>
    <s v="OH"/>
    <x v="238"/>
    <n v="2"/>
    <x v="1"/>
    <n v="81708.800000000003"/>
    <n v="142990.41"/>
    <n v="107208.78"/>
    <n v="187615.37"/>
    <n v="130377.46"/>
    <n v="228160.55"/>
    <n v="160069.46"/>
    <n v="280121.55"/>
    <n v="189957.6"/>
    <n v="332425.8"/>
    <n v="209356.45"/>
    <n v="366373.79"/>
    <n v="227355.64"/>
    <n v="397872.37"/>
  </r>
  <r>
    <n v="5"/>
    <s v="Region V - Midwest"/>
    <x v="33"/>
    <s v="OH"/>
    <x v="238"/>
    <n v="3"/>
    <x v="2"/>
    <n v="70617.2"/>
    <n v="123580.09"/>
    <n v="96001.13"/>
    <n v="168001.98"/>
    <n v="121213.18"/>
    <n v="212123.06"/>
    <n v="159428.07999999999"/>
    <n v="278999.15000000002"/>
    <n v="197340.5"/>
    <n v="345345.87"/>
    <n v="222183.3"/>
    <n v="388820.78"/>
    <n v="246680.4"/>
    <n v="431690.71"/>
  </r>
  <r>
    <n v="5"/>
    <s v="Region V - Midwest"/>
    <x v="33"/>
    <s v="OH"/>
    <x v="238"/>
    <n v="4"/>
    <x v="3"/>
    <n v="79800.08"/>
    <n v="127680.13"/>
    <n v="111720.11"/>
    <n v="178752.18"/>
    <n v="143640.14000000001"/>
    <n v="229824.23"/>
    <n v="191520.19"/>
    <n v="306432.31"/>
    <n v="239400.24"/>
    <n v="383040.38"/>
    <n v="271320.27"/>
    <n v="434112.43"/>
    <n v="303240.3"/>
    <n v="485184.48"/>
  </r>
  <r>
    <n v="5"/>
    <s v="Region V - Midwest"/>
    <x v="33"/>
    <s v="OH"/>
    <x v="239"/>
    <n v="1"/>
    <x v="0"/>
    <n v="99649.42"/>
    <n v="174386.48"/>
    <n v="129197.41"/>
    <n v="226095.47"/>
    <n v="154726.51999999999"/>
    <n v="270771.40999999997"/>
    <n v="184757.36"/>
    <n v="323325.38"/>
    <n v="217380.69"/>
    <n v="380416.22"/>
    <n v="238248.12"/>
    <n v="416934.21"/>
    <n v="258070.16"/>
    <n v="451622.78"/>
  </r>
  <r>
    <n v="5"/>
    <s v="Region V - Midwest"/>
    <x v="33"/>
    <s v="OH"/>
    <x v="239"/>
    <n v="2"/>
    <x v="1"/>
    <n v="86560.1"/>
    <n v="151480.17000000001"/>
    <n v="113583.26"/>
    <n v="198770.7"/>
    <n v="138138.54999999999"/>
    <n v="241742.47"/>
    <n v="169614.81"/>
    <n v="296825.92"/>
    <n v="201293.65"/>
    <n v="352263.89"/>
    <n v="221855.37"/>
    <n v="388246.9"/>
    <n v="240935.53"/>
    <n v="421637.18"/>
  </r>
  <r>
    <n v="5"/>
    <s v="Region V - Midwest"/>
    <x v="33"/>
    <s v="OH"/>
    <x v="239"/>
    <n v="3"/>
    <x v="2"/>
    <n v="74789.490000000005"/>
    <n v="130881.61"/>
    <n v="101665.26"/>
    <n v="177914.2"/>
    <n v="128358.49"/>
    <n v="224627.36"/>
    <n v="168819.74"/>
    <n v="295434.55"/>
    <n v="208959.79"/>
    <n v="365679.63"/>
    <n v="235260.95"/>
    <n v="411706.66"/>
    <n v="261195.02"/>
    <n v="457091.29"/>
  </r>
  <r>
    <n v="5"/>
    <s v="Region V - Midwest"/>
    <x v="33"/>
    <s v="OH"/>
    <x v="239"/>
    <n v="4"/>
    <x v="3"/>
    <n v="84567.78"/>
    <n v="135308.46"/>
    <n v="118394.9"/>
    <n v="189431.84"/>
    <n v="152222.01"/>
    <n v="243555.22"/>
    <n v="202962.68"/>
    <n v="324740.3"/>
    <n v="253703.35"/>
    <n v="405925.37"/>
    <n v="287530.46999999997"/>
    <n v="460048.75"/>
    <n v="321357.58"/>
    <n v="514172.13"/>
  </r>
  <r>
    <n v="5"/>
    <s v="Region V - Midwest"/>
    <x v="33"/>
    <s v="OH"/>
    <x v="240"/>
    <n v="1"/>
    <x v="0"/>
    <n v="95059.9"/>
    <n v="166354.82"/>
    <n v="123239.67999999999"/>
    <n v="215669.43"/>
    <n v="147586.31"/>
    <n v="258276.04"/>
    <n v="176223.3"/>
    <n v="308390.78000000003"/>
    <n v="207333.9"/>
    <n v="362834.33"/>
    <n v="227233.63"/>
    <n v="397658.85"/>
    <n v="246133"/>
    <n v="430732.75"/>
  </r>
  <r>
    <n v="5"/>
    <s v="Region V - Midwest"/>
    <x v="33"/>
    <s v="OH"/>
    <x v="240"/>
    <n v="2"/>
    <x v="1"/>
    <n v="82605.990000000005"/>
    <n v="144560.48000000001"/>
    <n v="108383.49"/>
    <n v="189671.1"/>
    <n v="131803.57999999999"/>
    <n v="230656.26"/>
    <n v="161815.82999999999"/>
    <n v="283177.71000000002"/>
    <n v="192027.79"/>
    <n v="336048.63"/>
    <n v="211636.64"/>
    <n v="370364.13"/>
    <n v="229830.14"/>
    <n v="402202.75"/>
  </r>
  <r>
    <n v="5"/>
    <s v="Region V - Midwest"/>
    <x v="33"/>
    <s v="OH"/>
    <x v="240"/>
    <n v="3"/>
    <x v="2"/>
    <n v="71398.12"/>
    <n v="124946.71"/>
    <n v="97064.91"/>
    <n v="169863.6"/>
    <n v="122558.04"/>
    <n v="214476.57"/>
    <n v="161198.66"/>
    <n v="282097.65999999997"/>
    <n v="199533.67"/>
    <n v="349183.93"/>
    <n v="224653.76"/>
    <n v="393144.08"/>
    <n v="249424.57"/>
    <n v="436493"/>
  </r>
  <r>
    <n v="5"/>
    <s v="Region V - Midwest"/>
    <x v="33"/>
    <s v="OH"/>
    <x v="240"/>
    <n v="4"/>
    <x v="3"/>
    <n v="80668.27"/>
    <n v="129069.23"/>
    <n v="112935.57"/>
    <n v="180696.92"/>
    <n v="145202.88"/>
    <n v="232324.61"/>
    <n v="193603.84"/>
    <n v="309766.15000000002"/>
    <n v="242004.8"/>
    <n v="387207.69"/>
    <n v="274272.11"/>
    <n v="438835.38"/>
    <n v="306539.40999999997"/>
    <n v="490463.07"/>
  </r>
  <r>
    <n v="5"/>
    <s v="Region V - Midwest"/>
    <x v="33"/>
    <s v="OH"/>
    <x v="241"/>
    <n v="1"/>
    <x v="0"/>
    <n v="96615.96"/>
    <n v="169077.93"/>
    <n v="125239.72"/>
    <n v="219169.52"/>
    <n v="149969.1"/>
    <n v="262445.92"/>
    <n v="179049.58"/>
    <n v="313336.77"/>
    <n v="210645.35"/>
    <n v="368629.37"/>
    <n v="230855.22"/>
    <n v="403996.64"/>
    <n v="250040.99"/>
    <n v="437571.74"/>
  </r>
  <r>
    <n v="5"/>
    <s v="Region V - Midwest"/>
    <x v="33"/>
    <s v="OH"/>
    <x v="241"/>
    <n v="2"/>
    <x v="1"/>
    <n v="84034.98"/>
    <n v="147061.22"/>
    <n v="110231.94"/>
    <n v="192905.9"/>
    <n v="134025.32"/>
    <n v="234544.31"/>
    <n v="164495.1"/>
    <n v="287866.42"/>
    <n v="195183.05"/>
    <n v="341570.34"/>
    <n v="215099.08"/>
    <n v="376423.4"/>
    <n v="233571.78"/>
    <n v="408750.62"/>
  </r>
  <r>
    <n v="5"/>
    <s v="Region V - Midwest"/>
    <x v="33"/>
    <s v="OH"/>
    <x v="241"/>
    <n v="3"/>
    <x v="2"/>
    <n v="72692.31"/>
    <n v="127211.54"/>
    <n v="98847.26"/>
    <n v="172982.7"/>
    <n v="124826.77"/>
    <n v="218446.84"/>
    <n v="164201.06"/>
    <n v="287351.86"/>
    <n v="203266.63"/>
    <n v="355716.6"/>
    <n v="228869.29"/>
    <n v="400521.26"/>
    <n v="254119.12"/>
    <n v="444708.46"/>
  </r>
  <r>
    <n v="5"/>
    <s v="Region V - Midwest"/>
    <x v="33"/>
    <s v="OH"/>
    <x v="241"/>
    <n v="4"/>
    <x v="3"/>
    <n v="81977.88"/>
    <n v="131164.62"/>
    <n v="114769.04"/>
    <n v="183630.46"/>
    <n v="147560.19"/>
    <n v="236096.31"/>
    <n v="196746.92"/>
    <n v="314795.08"/>
    <n v="245933.65"/>
    <n v="393493.85"/>
    <n v="278724.8"/>
    <n v="445959.69"/>
    <n v="311515.96000000002"/>
    <n v="498425.54"/>
  </r>
  <r>
    <n v="5"/>
    <s v="Region V - Midwest"/>
    <x v="33"/>
    <s v="OH"/>
    <x v="18"/>
    <n v="1"/>
    <x v="0"/>
    <n v="97600.89"/>
    <n v="170801.55"/>
    <n v="126544.81"/>
    <n v="221453.43"/>
    <n v="151552.18"/>
    <n v="265216.32"/>
    <n v="180970.58"/>
    <n v="316698.51"/>
    <n v="212927.94"/>
    <n v="372623.9"/>
    <n v="233369.42"/>
    <n v="408396.48"/>
    <n v="252788.44"/>
    <n v="442379.76"/>
  </r>
  <r>
    <n v="5"/>
    <s v="Region V - Midwest"/>
    <x v="33"/>
    <s v="OH"/>
    <x v="18"/>
    <n v="2"/>
    <x v="1"/>
    <n v="84765.73"/>
    <n v="148340.01999999999"/>
    <n v="111233.85"/>
    <n v="194659.23"/>
    <n v="135286.31"/>
    <n v="236751.04"/>
    <n v="166122.06"/>
    <n v="290713.61"/>
    <n v="197153.27"/>
    <n v="345018.23"/>
    <n v="217294.98"/>
    <n v="380266.21"/>
    <n v="235986.52"/>
    <n v="412976.4"/>
  </r>
  <r>
    <n v="5"/>
    <s v="Region V - Midwest"/>
    <x v="33"/>
    <s v="OH"/>
    <x v="18"/>
    <n v="3"/>
    <x v="2"/>
    <n v="73227.64"/>
    <n v="128148.37"/>
    <n v="99537.69"/>
    <n v="174190.96"/>
    <n v="125668.76"/>
    <n v="219920.33"/>
    <n v="165278.57999999999"/>
    <n v="289237.51"/>
    <n v="204573.42"/>
    <n v="358003.49"/>
    <n v="230320.03"/>
    <n v="403060.06"/>
    <n v="255706.68"/>
    <n v="447486.69"/>
  </r>
  <r>
    <n v="5"/>
    <s v="Region V - Midwest"/>
    <x v="33"/>
    <s v="OH"/>
    <x v="18"/>
    <n v="4"/>
    <x v="3"/>
    <n v="82831.399999999994"/>
    <n v="132530.25"/>
    <n v="115963.97"/>
    <n v="185542.35"/>
    <n v="149096.53"/>
    <n v="238554.45"/>
    <n v="198795.37"/>
    <n v="318072.59999999998"/>
    <n v="248494.21"/>
    <n v="397590.75"/>
    <n v="281626.77"/>
    <n v="450602.85"/>
    <n v="314759.34000000003"/>
    <n v="503614.95"/>
  </r>
  <r>
    <n v="5"/>
    <s v="Region V - Midwest"/>
    <x v="33"/>
    <s v="OH"/>
    <x v="242"/>
    <n v="1"/>
    <x v="0"/>
    <n v="103175.34"/>
    <n v="180556.84"/>
    <n v="133807.65"/>
    <n v="234163.39"/>
    <n v="160275.49"/>
    <n v="280482.11"/>
    <n v="191425.64"/>
    <n v="334994.86"/>
    <n v="225257.34"/>
    <n v="394200.34"/>
    <n v="246898.12"/>
    <n v="432071.71"/>
    <n v="267473.06"/>
    <n v="468077.85"/>
  </r>
  <r>
    <n v="5"/>
    <s v="Region V - Midwest"/>
    <x v="33"/>
    <s v="OH"/>
    <x v="242"/>
    <n v="2"/>
    <x v="1"/>
    <n v="89450.59"/>
    <n v="156538.53"/>
    <n v="117435.52"/>
    <n v="205512.17"/>
    <n v="142882.28"/>
    <n v="250043.99"/>
    <n v="175548.02"/>
    <n v="307209.03000000003"/>
    <n v="208389.37"/>
    <n v="364681.4"/>
    <n v="229709.61"/>
    <n v="401991.81"/>
    <n v="249506.65"/>
    <n v="436636.63"/>
  </r>
  <r>
    <n v="5"/>
    <s v="Region V - Midwest"/>
    <x v="33"/>
    <s v="OH"/>
    <x v="242"/>
    <n v="3"/>
    <x v="2"/>
    <n v="77154.34"/>
    <n v="135020.1"/>
    <n v="104828.47"/>
    <n v="183449.83"/>
    <n v="132311.22"/>
    <n v="231544.63"/>
    <n v="173977.18"/>
    <n v="304460.06"/>
    <n v="215306.34"/>
    <n v="376786.1"/>
    <n v="242377.98"/>
    <n v="424161.47"/>
    <n v="269064.71000000002"/>
    <n v="470863.23"/>
  </r>
  <r>
    <n v="5"/>
    <s v="Region V - Midwest"/>
    <x v="33"/>
    <s v="OH"/>
    <x v="242"/>
    <n v="4"/>
    <x v="3"/>
    <n v="87584.45"/>
    <n v="140135.12"/>
    <n v="122618.23"/>
    <n v="196189.16"/>
    <n v="157652"/>
    <n v="252243.21"/>
    <n v="210202.67"/>
    <n v="336324.28"/>
    <n v="262753.34000000003"/>
    <n v="420405.35"/>
    <n v="297787.12"/>
    <n v="476459.4"/>
    <n v="332820.90000000002"/>
    <n v="532513.44999999995"/>
  </r>
  <r>
    <n v="5"/>
    <s v="Region V - Midwest"/>
    <x v="33"/>
    <s v="OH"/>
    <x v="243"/>
    <n v="1"/>
    <x v="0"/>
    <n v="99649.42"/>
    <n v="174386.48"/>
    <n v="129197.41"/>
    <n v="226095.47"/>
    <n v="154726.51999999999"/>
    <n v="270771.40999999997"/>
    <n v="184757.36"/>
    <n v="323325.38"/>
    <n v="217380.69"/>
    <n v="380416.22"/>
    <n v="238248.12"/>
    <n v="416934.21"/>
    <n v="258070.16"/>
    <n v="451622.78"/>
  </r>
  <r>
    <n v="5"/>
    <s v="Region V - Midwest"/>
    <x v="33"/>
    <s v="OH"/>
    <x v="243"/>
    <n v="2"/>
    <x v="1"/>
    <n v="86560.1"/>
    <n v="151480.17000000001"/>
    <n v="113583.26"/>
    <n v="198770.7"/>
    <n v="138138.54999999999"/>
    <n v="241742.47"/>
    <n v="169614.81"/>
    <n v="296825.92"/>
    <n v="201293.65"/>
    <n v="352263.89"/>
    <n v="221855.37"/>
    <n v="388246.9"/>
    <n v="240935.53"/>
    <n v="421637.18"/>
  </r>
  <r>
    <n v="5"/>
    <s v="Region V - Midwest"/>
    <x v="33"/>
    <s v="OH"/>
    <x v="243"/>
    <n v="3"/>
    <x v="2"/>
    <n v="74789.490000000005"/>
    <n v="130881.61"/>
    <n v="101665.26"/>
    <n v="177914.2"/>
    <n v="128358.49"/>
    <n v="224627.36"/>
    <n v="168819.74"/>
    <n v="295434.55"/>
    <n v="208959.79"/>
    <n v="365679.63"/>
    <n v="235260.95"/>
    <n v="411706.66"/>
    <n v="261195.02"/>
    <n v="457091.29"/>
  </r>
  <r>
    <n v="5"/>
    <s v="Region V - Midwest"/>
    <x v="33"/>
    <s v="OH"/>
    <x v="243"/>
    <n v="4"/>
    <x v="3"/>
    <n v="84567.78"/>
    <n v="135308.46"/>
    <n v="118394.9"/>
    <n v="189431.84"/>
    <n v="152222.01"/>
    <n v="243555.22"/>
    <n v="202962.68"/>
    <n v="324740.3"/>
    <n v="253703.35"/>
    <n v="405925.37"/>
    <n v="287530.46999999997"/>
    <n v="460048.75"/>
    <n v="321357.58"/>
    <n v="514172.13"/>
  </r>
  <r>
    <n v="5"/>
    <s v="Region V - Midwest"/>
    <x v="34"/>
    <s v="WI"/>
    <x v="244"/>
    <n v="1"/>
    <x v="0"/>
    <n v="106248.13"/>
    <n v="185934.23"/>
    <n v="137786.54"/>
    <n v="241126.45"/>
    <n v="165037"/>
    <n v="288814.75"/>
    <n v="197105.81"/>
    <n v="344935.16"/>
    <n v="231936.46"/>
    <n v="405888.81"/>
    <n v="254216.16"/>
    <n v="444878.29"/>
    <n v="275395.64"/>
    <n v="481942.37"/>
  </r>
  <r>
    <n v="5"/>
    <s v="Region V - Midwest"/>
    <x v="34"/>
    <s v="WI"/>
    <x v="244"/>
    <n v="2"/>
    <x v="1"/>
    <n v="92142.14"/>
    <n v="161248.75"/>
    <n v="120959.64"/>
    <n v="211679.35999999999"/>
    <n v="147160.64000000001"/>
    <n v="257531.12"/>
    <n v="180787.14"/>
    <n v="316377.5"/>
    <n v="214599.94"/>
    <n v="375549.9"/>
    <n v="236550.19"/>
    <n v="413962.84"/>
    <n v="256930.16"/>
    <n v="449627.79"/>
  </r>
  <r>
    <n v="5"/>
    <s v="Region V - Midwest"/>
    <x v="34"/>
    <s v="WI"/>
    <x v="244"/>
    <n v="3"/>
    <x v="2"/>
    <n v="79497.119999999995"/>
    <n v="139119.96"/>
    <n v="108019.82"/>
    <n v="189034.68"/>
    <n v="136345.81"/>
    <n v="238605.17"/>
    <n v="179288.92"/>
    <n v="313755.62"/>
    <n v="221885.88"/>
    <n v="388300.29"/>
    <n v="249789.35"/>
    <n v="437131.36"/>
    <n v="277297.21000000002"/>
    <n v="485270.12"/>
  </r>
  <r>
    <n v="5"/>
    <s v="Region V - Midwest"/>
    <x v="34"/>
    <s v="WI"/>
    <x v="244"/>
    <n v="4"/>
    <x v="3"/>
    <n v="90189.02"/>
    <n v="144302.43"/>
    <n v="126264.62"/>
    <n v="202023.4"/>
    <n v="162340.23000000001"/>
    <n v="259744.37"/>
    <n v="216453.64"/>
    <n v="346325.82"/>
    <n v="270567.05"/>
    <n v="432907.28"/>
    <n v="306642.65000000002"/>
    <n v="490628.25"/>
    <n v="342718.26"/>
    <n v="548349.22"/>
  </r>
  <r>
    <n v="5"/>
    <s v="Region V - Midwest"/>
    <x v="34"/>
    <s v="WI"/>
    <x v="245"/>
    <n v="1"/>
    <x v="0"/>
    <n v="106819.27"/>
    <n v="186933.72"/>
    <n v="138481.5"/>
    <n v="242342.62"/>
    <n v="165836.71"/>
    <n v="290214.24"/>
    <n v="198011.09"/>
    <n v="346519.41"/>
    <n v="232965.32"/>
    <n v="407689.31"/>
    <n v="255323.56"/>
    <n v="446816.23"/>
    <n v="276556.19"/>
    <n v="483973.34"/>
  </r>
  <r>
    <n v="5"/>
    <s v="Region V - Midwest"/>
    <x v="34"/>
    <s v="WI"/>
    <x v="245"/>
    <n v="2"/>
    <x v="1"/>
    <n v="92840.39"/>
    <n v="162470.69"/>
    <n v="121806.19"/>
    <n v="213160.83"/>
    <n v="148121.4"/>
    <n v="259212.45"/>
    <n v="181839.44"/>
    <n v="318219.02"/>
    <n v="215784.98"/>
    <n v="377623.72"/>
    <n v="237816.74"/>
    <n v="416179.3"/>
    <n v="258257.07"/>
    <n v="451949.88"/>
  </r>
  <r>
    <n v="5"/>
    <s v="Region V - Midwest"/>
    <x v="34"/>
    <s v="WI"/>
    <x v="245"/>
    <n v="3"/>
    <x v="2"/>
    <n v="80255.97"/>
    <n v="140447.95000000001"/>
    <n v="109111.72"/>
    <n v="190945.52"/>
    <n v="137772.54999999999"/>
    <n v="241101.96"/>
    <n v="181213.81"/>
    <n v="317124.15999999997"/>
    <n v="224312.04"/>
    <n v="392546.06"/>
    <n v="252554.14"/>
    <n v="441969.74"/>
    <n v="280404.2"/>
    <n v="490707.35"/>
  </r>
  <r>
    <n v="5"/>
    <s v="Region V - Midwest"/>
    <x v="34"/>
    <s v="WI"/>
    <x v="245"/>
    <n v="4"/>
    <x v="3"/>
    <n v="90645.11"/>
    <n v="145032.18"/>
    <n v="126903.16"/>
    <n v="203045.05"/>
    <n v="163161.20000000001"/>
    <n v="261057.92000000001"/>
    <n v="217548.27"/>
    <n v="348077.23"/>
    <n v="271935.33"/>
    <n v="435096.54"/>
    <n v="308193.38"/>
    <n v="493109.41"/>
    <n v="344451.42"/>
    <n v="551122.28"/>
  </r>
  <r>
    <n v="5"/>
    <s v="Region V - Midwest"/>
    <x v="34"/>
    <s v="WI"/>
    <x v="246"/>
    <n v="1"/>
    <x v="0"/>
    <n v="108079.56"/>
    <n v="189139.22"/>
    <n v="139935.01999999999"/>
    <n v="244886.29"/>
    <n v="167448.38"/>
    <n v="293034.65999999997"/>
    <n v="199738.83"/>
    <n v="349542.96"/>
    <n v="234854.36"/>
    <n v="410995.14"/>
    <n v="257313.78"/>
    <n v="450299.11"/>
    <n v="278557.53000000003"/>
    <n v="487475.68"/>
  </r>
  <r>
    <n v="5"/>
    <s v="Region V - Midwest"/>
    <x v="34"/>
    <s v="WI"/>
    <x v="246"/>
    <n v="2"/>
    <x v="1"/>
    <n v="94736.22"/>
    <n v="165788.39000000001"/>
    <n v="124017.68"/>
    <n v="217030.94"/>
    <n v="150538.31"/>
    <n v="263442.05"/>
    <n v="184302.26"/>
    <n v="322528.95"/>
    <n v="218454.95"/>
    <n v="382296.17"/>
    <n v="240602.72"/>
    <n v="421054.77"/>
    <n v="261090.19"/>
    <n v="456907.83"/>
  </r>
  <r>
    <n v="5"/>
    <s v="Region V - Midwest"/>
    <x v="34"/>
    <s v="WI"/>
    <x v="246"/>
    <n v="3"/>
    <x v="2"/>
    <n v="82510.45"/>
    <n v="144393.29"/>
    <n v="112415.57"/>
    <n v="196727.25"/>
    <n v="142134.62"/>
    <n v="248735.58"/>
    <n v="187142.76"/>
    <n v="327499.84000000003"/>
    <n v="231823.47"/>
    <n v="405691.07"/>
    <n v="261142.83"/>
    <n v="456999.95"/>
    <n v="290087.96999999997"/>
    <n v="507653.94"/>
  </r>
  <r>
    <n v="5"/>
    <s v="Region V - Midwest"/>
    <x v="34"/>
    <s v="WI"/>
    <x v="246"/>
    <n v="4"/>
    <x v="3"/>
    <n v="91601.3"/>
    <n v="146562.07999999999"/>
    <n v="128241.82"/>
    <n v="205186.92"/>
    <n v="164882.34"/>
    <n v="263811.75"/>
    <n v="219843.12"/>
    <n v="351749"/>
    <n v="274803.90000000002"/>
    <n v="439686.25"/>
    <n v="311444.42"/>
    <n v="498311.08"/>
    <n v="348084.94"/>
    <n v="556935.92000000004"/>
  </r>
  <r>
    <n v="5"/>
    <s v="Region V - Midwest"/>
    <x v="34"/>
    <s v="WI"/>
    <x v="247"/>
    <n v="1"/>
    <x v="0"/>
    <n v="113043.53"/>
    <n v="197826.18"/>
    <n v="146481.70000000001"/>
    <n v="256342.97"/>
    <n v="175367.89"/>
    <n v="306893.82"/>
    <n v="209316.22"/>
    <n v="366303.39"/>
    <n v="246211.13"/>
    <n v="430869.47"/>
    <n v="269809.94"/>
    <n v="472167.4"/>
    <n v="292188.19"/>
    <n v="511329.34"/>
  </r>
  <r>
    <n v="5"/>
    <s v="Region V - Midwest"/>
    <x v="34"/>
    <s v="WI"/>
    <x v="247"/>
    <n v="2"/>
    <x v="1"/>
    <n v="98556.39"/>
    <n v="172473.68"/>
    <n v="129200.01"/>
    <n v="226100.02"/>
    <n v="157008.39000000001"/>
    <n v="274764.69"/>
    <n v="192556.51"/>
    <n v="336973.89"/>
    <n v="228406.05"/>
    <n v="399710.59"/>
    <n v="251666.51"/>
    <n v="440416.4"/>
    <n v="273223.65000000002"/>
    <n v="478141.39"/>
  </r>
  <r>
    <n v="5"/>
    <s v="Region V - Midwest"/>
    <x v="34"/>
    <s v="WI"/>
    <x v="247"/>
    <n v="3"/>
    <x v="2"/>
    <n v="85432.71"/>
    <n v="149507.25"/>
    <n v="116241.1"/>
    <n v="203421.93"/>
    <n v="146847.47"/>
    <n v="256983.08"/>
    <n v="193223.42"/>
    <n v="338140.99"/>
    <n v="239243.86"/>
    <n v="418676.76"/>
    <n v="269416.28999999998"/>
    <n v="471478.5"/>
    <n v="299182.42"/>
    <n v="523569.23"/>
  </r>
  <r>
    <n v="5"/>
    <s v="Region V - Midwest"/>
    <x v="34"/>
    <s v="WI"/>
    <x v="247"/>
    <n v="4"/>
    <x v="3"/>
    <n v="95883.58"/>
    <n v="153413.73000000001"/>
    <n v="134237.01999999999"/>
    <n v="214779.23"/>
    <n v="172590.45"/>
    <n v="276144.71999999997"/>
    <n v="230120.6"/>
    <n v="368192.96"/>
    <n v="287650.75"/>
    <n v="460241.2"/>
    <n v="326004.18"/>
    <n v="521606.7"/>
    <n v="364357.61"/>
    <n v="582972.18999999994"/>
  </r>
  <r>
    <n v="5"/>
    <s v="Region V - Midwest"/>
    <x v="34"/>
    <s v="WI"/>
    <x v="248"/>
    <n v="1"/>
    <x v="0"/>
    <n v="105676.99"/>
    <n v="184934.73"/>
    <n v="137091.57999999999"/>
    <n v="239910.27"/>
    <n v="164237.28"/>
    <n v="287415.25"/>
    <n v="196200.52"/>
    <n v="343350.9"/>
    <n v="230907.6"/>
    <n v="404088.3"/>
    <n v="253108.76"/>
    <n v="442940.33"/>
    <n v="274235.08"/>
    <n v="479911.39"/>
  </r>
  <r>
    <n v="5"/>
    <s v="Region V - Midwest"/>
    <x v="34"/>
    <s v="WI"/>
    <x v="248"/>
    <n v="2"/>
    <x v="1"/>
    <n v="91443.88"/>
    <n v="160026.79999999999"/>
    <n v="120113.08"/>
    <n v="210197.89"/>
    <n v="146199.88"/>
    <n v="255849.79"/>
    <n v="179734.84"/>
    <n v="314535.96000000002"/>
    <n v="213414.89"/>
    <n v="373476.06"/>
    <n v="235283.64"/>
    <n v="411746.37"/>
    <n v="255603.25"/>
    <n v="447305.68"/>
  </r>
  <r>
    <n v="5"/>
    <s v="Region V - Midwest"/>
    <x v="34"/>
    <s v="WI"/>
    <x v="248"/>
    <n v="3"/>
    <x v="2"/>
    <n v="78738.27"/>
    <n v="137791.96"/>
    <n v="106927.91"/>
    <n v="187123.83"/>
    <n v="134919.07"/>
    <n v="236108.37"/>
    <n v="177364.03"/>
    <n v="310387.05"/>
    <n v="219459.72"/>
    <n v="384054.51"/>
    <n v="247024.55"/>
    <n v="432292.96"/>
    <n v="274190.21000000002"/>
    <n v="479832.87"/>
  </r>
  <r>
    <n v="5"/>
    <s v="Region V - Midwest"/>
    <x v="34"/>
    <s v="WI"/>
    <x v="248"/>
    <n v="4"/>
    <x v="3"/>
    <n v="89732.92"/>
    <n v="143572.67000000001"/>
    <n v="125626.08"/>
    <n v="201001.74"/>
    <n v="161519.25"/>
    <n v="258430.8"/>
    <n v="215359"/>
    <n v="344574.41"/>
    <n v="269198.75"/>
    <n v="430718.01"/>
    <n v="305091.92"/>
    <n v="488147.07"/>
    <n v="340985.08"/>
    <n v="545576.14"/>
  </r>
  <r>
    <n v="5"/>
    <s v="Region V - Midwest"/>
    <x v="34"/>
    <s v="WI"/>
    <x v="249"/>
    <n v="1"/>
    <x v="0"/>
    <n v="108414.67"/>
    <n v="189725.68"/>
    <n v="140502.75"/>
    <n v="245879.82"/>
    <n v="168223.59"/>
    <n v="294391.28000000003"/>
    <n v="200809.77"/>
    <n v="351417.09"/>
    <n v="236220.55"/>
    <n v="413385.96"/>
    <n v="258870.3"/>
    <n v="453023.03"/>
    <n v="280357.61"/>
    <n v="490625.81"/>
  </r>
  <r>
    <n v="5"/>
    <s v="Region V - Midwest"/>
    <x v="34"/>
    <s v="WI"/>
    <x v="249"/>
    <n v="2"/>
    <x v="1"/>
    <n v="94435.83"/>
    <n v="165262.71"/>
    <n v="123827.44"/>
    <n v="216698.02"/>
    <n v="150508.28"/>
    <n v="263389.49"/>
    <n v="184638.11"/>
    <n v="323116.7"/>
    <n v="219040.21"/>
    <n v="383320.37"/>
    <n v="241363.48"/>
    <n v="422386.09"/>
    <n v="262058.48"/>
    <n v="458602.35"/>
  </r>
  <r>
    <n v="5"/>
    <s v="Region V - Midwest"/>
    <x v="34"/>
    <s v="WI"/>
    <x v="249"/>
    <n v="3"/>
    <x v="2"/>
    <n v="81795.75"/>
    <n v="143142.56"/>
    <n v="111267.41"/>
    <n v="194717.97"/>
    <n v="140544.14000000001"/>
    <n v="245952.25"/>
    <n v="184909.27"/>
    <n v="323591.23"/>
    <n v="228931.37"/>
    <n v="400629.89"/>
    <n v="257789.38"/>
    <n v="451131.41"/>
    <n v="286255.34999999998"/>
    <n v="500946.86"/>
  </r>
  <r>
    <n v="5"/>
    <s v="Region V - Midwest"/>
    <x v="34"/>
    <s v="WI"/>
    <x v="249"/>
    <n v="4"/>
    <x v="3"/>
    <n v="91969.4"/>
    <n v="147151.03"/>
    <n v="128757.15"/>
    <n v="206011.45"/>
    <n v="165544.91"/>
    <n v="264871.86"/>
    <n v="220726.55"/>
    <n v="353162.48"/>
    <n v="275908.19"/>
    <n v="441453.1"/>
    <n v="312695.94"/>
    <n v="500313.52"/>
    <n v="349483.7"/>
    <n v="559173.93000000005"/>
  </r>
  <r>
    <n v="5"/>
    <s v="Region V - Midwest"/>
    <x v="34"/>
    <s v="WI"/>
    <x v="250"/>
    <n v="1"/>
    <x v="0"/>
    <n v="110088.76"/>
    <n v="192655.32"/>
    <n v="142566.43"/>
    <n v="249491.24"/>
    <n v="170618.65"/>
    <n v="298582.63"/>
    <n v="203553.24"/>
    <n v="356218.17"/>
    <n v="239363.35"/>
    <n v="418885.87"/>
    <n v="262267.34999999998"/>
    <n v="458967.86"/>
    <n v="283945.86"/>
    <n v="496905.26"/>
  </r>
  <r>
    <n v="5"/>
    <s v="Region V - Midwest"/>
    <x v="34"/>
    <s v="WI"/>
    <x v="250"/>
    <n v="2"/>
    <x v="1"/>
    <n v="96364.160000000003"/>
    <n v="168637.28"/>
    <n v="126194.3"/>
    <n v="220840.02"/>
    <n v="153225.43"/>
    <n v="268144.51"/>
    <n v="187675.62"/>
    <n v="328432.33"/>
    <n v="222495.39"/>
    <n v="389366.92"/>
    <n v="245078.84"/>
    <n v="428887.97"/>
    <n v="265979.45"/>
    <n v="465464.05"/>
  </r>
  <r>
    <n v="5"/>
    <s v="Region V - Midwest"/>
    <x v="34"/>
    <s v="WI"/>
    <x v="250"/>
    <n v="3"/>
    <x v="2"/>
    <n v="83826.720000000001"/>
    <n v="146696.75"/>
    <n v="114169.8"/>
    <n v="199797.14"/>
    <n v="144321.49"/>
    <n v="252562.61"/>
    <n v="189990.88"/>
    <n v="332484.03999999998"/>
    <n v="235323.47"/>
    <n v="411816.07"/>
    <n v="265064.05"/>
    <n v="463862.09"/>
    <n v="294419.73"/>
    <n v="515234.52"/>
  </r>
  <r>
    <n v="5"/>
    <s v="Region V - Midwest"/>
    <x v="34"/>
    <s v="WI"/>
    <x v="250"/>
    <n v="4"/>
    <x v="3"/>
    <n v="93323.02"/>
    <n v="149316.82999999999"/>
    <n v="130652.23"/>
    <n v="209043.57"/>
    <n v="167981.44"/>
    <n v="268770.3"/>
    <n v="223975.25"/>
    <n v="358360.4"/>
    <n v="279969.06"/>
    <n v="447950.5"/>
    <n v="317298.27"/>
    <n v="507677.24"/>
    <n v="354627.48"/>
    <n v="567403.97"/>
  </r>
  <r>
    <n v="5"/>
    <s v="Region V - Midwest"/>
    <x v="34"/>
    <s v="WI"/>
    <x v="251"/>
    <n v="1"/>
    <x v="0"/>
    <n v="102229.74"/>
    <n v="178902.05"/>
    <n v="132523.76"/>
    <n v="231916.57"/>
    <n v="158696.48000000001"/>
    <n v="277718.84999999998"/>
    <n v="189477.03"/>
    <n v="331584.78999999998"/>
    <n v="222918.52"/>
    <n v="390107.4"/>
    <n v="244309.06"/>
    <n v="427540.85"/>
    <n v="264619.01"/>
    <n v="463083.28"/>
  </r>
  <r>
    <n v="5"/>
    <s v="Region V - Midwest"/>
    <x v="34"/>
    <s v="WI"/>
    <x v="251"/>
    <n v="2"/>
    <x v="1"/>
    <n v="88886.28"/>
    <n v="155550.99"/>
    <n v="116606.41"/>
    <n v="204061.22"/>
    <n v="141786.42000000001"/>
    <n v="248126.23"/>
    <n v="174040.45"/>
    <n v="304570.78999999998"/>
    <n v="206519.1"/>
    <n v="361408.43"/>
    <n v="227598"/>
    <n v="398296.5"/>
    <n v="247151.67"/>
    <n v="432515.43"/>
  </r>
  <r>
    <n v="5"/>
    <s v="Region V - Midwest"/>
    <x v="34"/>
    <s v="WI"/>
    <x v="251"/>
    <n v="3"/>
    <x v="2"/>
    <n v="76864.600000000006"/>
    <n v="134513.04999999999"/>
    <n v="104511.38"/>
    <n v="182894.91"/>
    <n v="131972.09"/>
    <n v="230951.15"/>
    <n v="173592.72"/>
    <n v="303787.26"/>
    <n v="214885.91"/>
    <n v="376050.35"/>
    <n v="241946.94"/>
    <n v="423407.14"/>
    <n v="268633.74"/>
    <n v="470109.04"/>
  </r>
  <r>
    <n v="5"/>
    <s v="Region V - Midwest"/>
    <x v="34"/>
    <s v="WI"/>
    <x v="251"/>
    <n v="4"/>
    <x v="3"/>
    <n v="86745.59"/>
    <n v="138792.94"/>
    <n v="121443.82"/>
    <n v="194310.12"/>
    <n v="156142.06"/>
    <n v="249827.3"/>
    <n v="208189.41"/>
    <n v="333103.07"/>
    <n v="260236.77"/>
    <n v="416378.83"/>
    <n v="294935"/>
    <n v="471896.01"/>
    <n v="329633.24"/>
    <n v="527413.18999999994"/>
  </r>
  <r>
    <n v="5"/>
    <s v="Region V - Midwest"/>
    <x v="34"/>
    <s v="WI"/>
    <x v="252"/>
    <n v="1"/>
    <x v="0"/>
    <n v="109438.94"/>
    <n v="191518.14"/>
    <n v="141829.04999999999"/>
    <n v="248200.84"/>
    <n v="169810.76"/>
    <n v="297168.82"/>
    <n v="202703.15"/>
    <n v="354730.52"/>
    <n v="238446.92"/>
    <n v="417282.11"/>
    <n v="261309.65"/>
    <n v="457291.88"/>
    <n v="282998.46000000002"/>
    <n v="495247.31"/>
  </r>
  <r>
    <n v="5"/>
    <s v="Region V - Midwest"/>
    <x v="34"/>
    <s v="WI"/>
    <x v="252"/>
    <n v="2"/>
    <x v="1"/>
    <n v="95333.02"/>
    <n v="166832.78"/>
    <n v="125002.14"/>
    <n v="218753.75"/>
    <n v="151934.39999999999"/>
    <n v="265885.2"/>
    <n v="186384.49"/>
    <n v="326172.84999999998"/>
    <n v="221110.39999999999"/>
    <n v="386943.2"/>
    <n v="243643.67"/>
    <n v="426376.43"/>
    <n v="264532.99"/>
    <n v="462932.73"/>
  </r>
  <r>
    <n v="5"/>
    <s v="Region V - Midwest"/>
    <x v="34"/>
    <s v="WI"/>
    <x v="252"/>
    <n v="3"/>
    <x v="2"/>
    <n v="82576.67"/>
    <n v="144509.18"/>
    <n v="112331.19"/>
    <n v="196579.59"/>
    <n v="141889.01"/>
    <n v="248305.76"/>
    <n v="186679.85"/>
    <n v="326689.74"/>
    <n v="231124.54"/>
    <n v="404467.95"/>
    <n v="260259.83"/>
    <n v="455454.7"/>
    <n v="288999.51"/>
    <n v="505749.15"/>
  </r>
  <r>
    <n v="5"/>
    <s v="Region V - Midwest"/>
    <x v="34"/>
    <s v="WI"/>
    <x v="252"/>
    <n v="4"/>
    <x v="3"/>
    <n v="92837.58"/>
    <n v="148540.14000000001"/>
    <n v="129972.62"/>
    <n v="207956.19"/>
    <n v="167107.65"/>
    <n v="267372.25"/>
    <n v="222810.2"/>
    <n v="356496.33"/>
    <n v="278512.75"/>
    <n v="445620.41"/>
    <n v="315647.78000000003"/>
    <n v="505036.46"/>
    <n v="352782.82"/>
    <n v="564452.52"/>
  </r>
  <r>
    <n v="5"/>
    <s v="Region V - Midwest"/>
    <x v="34"/>
    <s v="WI"/>
    <x v="253"/>
    <n v="1"/>
    <x v="0"/>
    <n v="101697.94"/>
    <n v="177971.4"/>
    <n v="131850"/>
    <n v="230737.51"/>
    <n v="157900.85999999999"/>
    <n v="276326.5"/>
    <n v="188544.13"/>
    <n v="329952.23"/>
    <n v="221833.44"/>
    <n v="388208.52"/>
    <n v="243126.81"/>
    <n v="425471.92"/>
    <n v="263351.88"/>
    <n v="460865.79"/>
  </r>
  <r>
    <n v="5"/>
    <s v="Region V - Midwest"/>
    <x v="34"/>
    <s v="WI"/>
    <x v="253"/>
    <n v="2"/>
    <x v="1"/>
    <n v="88354.47"/>
    <n v="154620.32"/>
    <n v="115932.66"/>
    <n v="202882.16"/>
    <n v="140990.79"/>
    <n v="246733.89"/>
    <n v="173107.56"/>
    <n v="302938.23"/>
    <n v="205434.03"/>
    <n v="359509.55"/>
    <n v="226415.76"/>
    <n v="396227.57"/>
    <n v="245884.54"/>
    <n v="430297.94"/>
  </r>
  <r>
    <n v="5"/>
    <s v="Region V - Midwest"/>
    <x v="34"/>
    <s v="WI"/>
    <x v="253"/>
    <n v="3"/>
    <x v="2"/>
    <n v="76351.34"/>
    <n v="133614.85"/>
    <n v="103792.82"/>
    <n v="181637.43"/>
    <n v="131048.22"/>
    <n v="229334.39"/>
    <n v="172360.9"/>
    <n v="301631.58"/>
    <n v="213346.14"/>
    <n v="373355.74"/>
    <n v="240201.86"/>
    <n v="420353.25"/>
    <n v="266683.34999999998"/>
    <n v="466695.87"/>
  </r>
  <r>
    <n v="5"/>
    <s v="Region V - Midwest"/>
    <x v="34"/>
    <s v="WI"/>
    <x v="253"/>
    <n v="4"/>
    <x v="3"/>
    <n v="86304.16"/>
    <n v="138086.66"/>
    <n v="120825.83"/>
    <n v="193321.32"/>
    <n v="155347.49"/>
    <n v="248555.99"/>
    <n v="207129.99"/>
    <n v="331407.98"/>
    <n v="258912.48"/>
    <n v="414259.98"/>
    <n v="293434.15000000002"/>
    <n v="469494.64"/>
    <n v="327955.81"/>
    <n v="524729.31000000006"/>
  </r>
  <r>
    <n v="5"/>
    <s v="Region V - Midwest"/>
    <x v="34"/>
    <s v="WI"/>
    <x v="254"/>
    <n v="1"/>
    <x v="0"/>
    <n v="102722.21"/>
    <n v="179763.86"/>
    <n v="133176.29999999999"/>
    <n v="233058.53"/>
    <n v="159488.03"/>
    <n v="279104.03999999998"/>
    <n v="190437.52"/>
    <n v="333265.65999999997"/>
    <n v="224059.81"/>
    <n v="392104.67"/>
    <n v="245566.15"/>
    <n v="429740.77"/>
    <n v="265992.74"/>
    <n v="465487.29"/>
  </r>
  <r>
    <n v="5"/>
    <s v="Region V - Midwest"/>
    <x v="34"/>
    <s v="WI"/>
    <x v="254"/>
    <n v="2"/>
    <x v="1"/>
    <n v="89251.65"/>
    <n v="156190.39000000001"/>
    <n v="117107.36"/>
    <n v="204937.89"/>
    <n v="142416.91"/>
    <n v="249229.6"/>
    <n v="174853.93"/>
    <n v="305994.38"/>
    <n v="207504.22"/>
    <n v="363132.38"/>
    <n v="228695.95"/>
    <n v="400217.91"/>
    <n v="248359.04000000001"/>
    <n v="434628.32"/>
  </r>
  <r>
    <n v="5"/>
    <s v="Region V - Midwest"/>
    <x v="34"/>
    <s v="WI"/>
    <x v="254"/>
    <n v="3"/>
    <x v="2"/>
    <n v="77132.27"/>
    <n v="134981.46"/>
    <n v="104856.6"/>
    <n v="183499.04"/>
    <n v="132393.07999999999"/>
    <n v="231687.9"/>
    <n v="174131.48"/>
    <n v="304730.09000000003"/>
    <n v="215539.31"/>
    <n v="377193.8"/>
    <n v="242672.31"/>
    <n v="424676.54"/>
    <n v="269427.52"/>
    <n v="471498.15"/>
  </r>
  <r>
    <n v="5"/>
    <s v="Region V - Midwest"/>
    <x v="34"/>
    <s v="WI"/>
    <x v="254"/>
    <n v="4"/>
    <x v="3"/>
    <n v="87172.35"/>
    <n v="139475.76"/>
    <n v="122041.29"/>
    <n v="195266.07"/>
    <n v="156910.23000000001"/>
    <n v="251056.37"/>
    <n v="209213.64"/>
    <n v="334741.83"/>
    <n v="261517.05"/>
    <n v="418427.28"/>
    <n v="296385.99"/>
    <n v="474217.59"/>
    <n v="331254.93"/>
    <n v="530007.89"/>
  </r>
  <r>
    <n v="6"/>
    <s v="Region VI - Midsouth"/>
    <x v="35"/>
    <s v="AR"/>
    <x v="175"/>
    <n v="1"/>
    <x v="0"/>
    <n v="84777.91"/>
    <n v="148361.35"/>
    <n v="109955.49"/>
    <n v="192422.1"/>
    <n v="131710.53"/>
    <n v="230493.42"/>
    <n v="157317"/>
    <n v="275304.76"/>
    <n v="185126.38"/>
    <n v="323971.15999999997"/>
    <n v="202914.99"/>
    <n v="355101.24"/>
    <n v="219830.96"/>
    <n v="384704.19"/>
  </r>
  <r>
    <n v="6"/>
    <s v="Region VI - Midsouth"/>
    <x v="35"/>
    <s v="AR"/>
    <x v="175"/>
    <n v="2"/>
    <x v="1"/>
    <n v="73467.7"/>
    <n v="128568.47"/>
    <n v="96463.64"/>
    <n v="168811.38"/>
    <n v="117377.23"/>
    <n v="205410.16"/>
    <n v="144232.67000000001"/>
    <n v="252407.17"/>
    <n v="171225.92"/>
    <n v="299645.36"/>
    <n v="188750.39"/>
    <n v="330313.18"/>
    <n v="205025.31"/>
    <n v="358794.3"/>
  </r>
  <r>
    <n v="6"/>
    <s v="Region VI - Midsouth"/>
    <x v="35"/>
    <s v="AR"/>
    <x v="175"/>
    <n v="3"/>
    <x v="2"/>
    <n v="63343.27"/>
    <n v="110850.72"/>
    <n v="86053.759999999995"/>
    <n v="150594.07"/>
    <n v="108606.52"/>
    <n v="190061.42"/>
    <n v="142799.79"/>
    <n v="249899.63"/>
    <n v="176715.51"/>
    <n v="309252.14"/>
    <n v="198929.5"/>
    <n v="348126.62"/>
    <n v="220826.28"/>
    <n v="386446"/>
  </r>
  <r>
    <n v="6"/>
    <s v="Region VI - Midsouth"/>
    <x v="35"/>
    <s v="AR"/>
    <x v="175"/>
    <n v="4"/>
    <x v="3"/>
    <n v="71971.7"/>
    <n v="115154.73"/>
    <n v="100760.39"/>
    <n v="161216.62"/>
    <n v="129549.07"/>
    <n v="207278.51"/>
    <n v="172732.09"/>
    <n v="276371.34999999998"/>
    <n v="215915.11"/>
    <n v="345464.19"/>
    <n v="244703.79"/>
    <n v="391526.08"/>
    <n v="273492.47999999998"/>
    <n v="437587.97"/>
  </r>
  <r>
    <n v="6"/>
    <s v="Region VI - Midsouth"/>
    <x v="35"/>
    <s v="AR"/>
    <x v="255"/>
    <n v="1"/>
    <x v="0"/>
    <n v="84521.48"/>
    <n v="147912.59"/>
    <n v="109430.18"/>
    <n v="191502.81"/>
    <n v="130943.49"/>
    <n v="229151.11"/>
    <n v="156190.87"/>
    <n v="273334.02"/>
    <n v="183647.76"/>
    <n v="321383.59000000003"/>
    <n v="201208.78"/>
    <n v="352115.37"/>
    <n v="217817.74"/>
    <n v="381181.04"/>
  </r>
  <r>
    <n v="6"/>
    <s v="Region VI - Midsouth"/>
    <x v="35"/>
    <s v="AR"/>
    <x v="255"/>
    <n v="2"/>
    <x v="1"/>
    <n v="74100.97"/>
    <n v="129676.7"/>
    <n v="96999.49"/>
    <n v="169749.11"/>
    <n v="117737.54"/>
    <n v="206040.69"/>
    <n v="144135.64000000001"/>
    <n v="252237.37"/>
    <n v="170840.6"/>
    <n v="298971.06"/>
    <n v="188158.25"/>
    <n v="329276.93"/>
    <n v="204176.58"/>
    <n v="357309.01"/>
  </r>
  <r>
    <n v="6"/>
    <s v="Region VI - Midsouth"/>
    <x v="35"/>
    <s v="AR"/>
    <x v="255"/>
    <n v="3"/>
    <x v="2"/>
    <n v="64549.16"/>
    <n v="112961.04"/>
    <n v="87948.61"/>
    <n v="153910.07"/>
    <n v="111202.74"/>
    <n v="194604.79999999999"/>
    <n v="146419.42000000001"/>
    <n v="256233.98"/>
    <n v="181380.38"/>
    <n v="317415.65999999997"/>
    <n v="204322.38"/>
    <n v="357564.15999999997"/>
    <n v="226972.12"/>
    <n v="397201.22"/>
  </r>
  <r>
    <n v="6"/>
    <s v="Region VI - Midsouth"/>
    <x v="35"/>
    <s v="AR"/>
    <x v="255"/>
    <n v="4"/>
    <x v="3"/>
    <n v="71632.95"/>
    <n v="114612.72"/>
    <n v="100286.13"/>
    <n v="160457.81"/>
    <n v="128939.31"/>
    <n v="206302.9"/>
    <n v="171919.08"/>
    <n v="275070.53000000003"/>
    <n v="214898.85"/>
    <n v="343838.17"/>
    <n v="243552.03"/>
    <n v="389683.25"/>
    <n v="272205.21000000002"/>
    <n v="435528.34"/>
  </r>
  <r>
    <n v="6"/>
    <s v="Region VI - Midsouth"/>
    <x v="35"/>
    <s v="AR"/>
    <x v="256"/>
    <n v="1"/>
    <x v="0"/>
    <n v="83714.31"/>
    <n v="146500.04999999999"/>
    <n v="108607.99"/>
    <n v="190063.98"/>
    <n v="130119.27"/>
    <n v="227708.73"/>
    <n v="155451.22"/>
    <n v="272039.64"/>
    <n v="182956.22"/>
    <n v="320173.39"/>
    <n v="200550.5"/>
    <n v="350963.38"/>
    <n v="217296.69"/>
    <n v="380269.21"/>
  </r>
  <r>
    <n v="6"/>
    <s v="Region VI - Midsouth"/>
    <x v="35"/>
    <s v="AR"/>
    <x v="256"/>
    <n v="2"/>
    <x v="1"/>
    <n v="72404.070000000007"/>
    <n v="126707.13"/>
    <n v="95116.14"/>
    <n v="166453.25"/>
    <n v="115785.98"/>
    <n v="202625.46"/>
    <n v="142366.89000000001"/>
    <n v="249142.05"/>
    <n v="169055.77"/>
    <n v="295847.59999999998"/>
    <n v="186385.89"/>
    <n v="326175.31"/>
    <n v="202491.04"/>
    <n v="354359.32"/>
  </r>
  <r>
    <n v="6"/>
    <s v="Region VI - Midsouth"/>
    <x v="35"/>
    <s v="AR"/>
    <x v="256"/>
    <n v="3"/>
    <x v="2"/>
    <n v="62316.75"/>
    <n v="109054.32"/>
    <n v="84616.63"/>
    <n v="148079.1"/>
    <n v="106758.79"/>
    <n v="186827.89"/>
    <n v="140336.15"/>
    <n v="245588.26"/>
    <n v="173635.96"/>
    <n v="303862.92"/>
    <n v="195439.33"/>
    <n v="342018.84"/>
    <n v="216925.52"/>
    <n v="379619.65"/>
  </r>
  <r>
    <n v="6"/>
    <s v="Region VI - Midsouth"/>
    <x v="35"/>
    <s v="AR"/>
    <x v="256"/>
    <n v="4"/>
    <x v="3"/>
    <n v="71088.850000000006"/>
    <n v="113742.16"/>
    <n v="99524.39"/>
    <n v="159239.01999999999"/>
    <n v="127959.93"/>
    <n v="204735.89"/>
    <n v="170613.24"/>
    <n v="272981.18"/>
    <n v="213266.54"/>
    <n v="341226.48"/>
    <n v="241702.08"/>
    <n v="386723.34"/>
    <n v="270137.62"/>
    <n v="432220.2"/>
  </r>
  <r>
    <n v="6"/>
    <s v="Region VI - Midsouth"/>
    <x v="35"/>
    <s v="AR"/>
    <x v="257"/>
    <n v="1"/>
    <x v="0"/>
    <n v="83950.34"/>
    <n v="146913.1"/>
    <n v="108735.22"/>
    <n v="190286.63"/>
    <n v="130143.78"/>
    <n v="227751.62"/>
    <n v="155285.59"/>
    <n v="271749.77"/>
    <n v="182618.91"/>
    <n v="319583.09000000003"/>
    <n v="200101.39"/>
    <n v="350177.43"/>
    <n v="216657.19"/>
    <n v="379150.08000000002"/>
  </r>
  <r>
    <n v="6"/>
    <s v="Region VI - Midsouth"/>
    <x v="35"/>
    <s v="AR"/>
    <x v="257"/>
    <n v="2"/>
    <x v="1"/>
    <n v="73402.720000000001"/>
    <n v="128454.76"/>
    <n v="96152.94"/>
    <n v="168267.64"/>
    <n v="116776.78"/>
    <n v="204359.36"/>
    <n v="143083.34"/>
    <n v="250395.85"/>
    <n v="169655.56"/>
    <n v="296897.23"/>
    <n v="186891.7"/>
    <n v="327060.46999999997"/>
    <n v="202849.67"/>
    <n v="354986.92"/>
  </r>
  <r>
    <n v="6"/>
    <s v="Region VI - Midsouth"/>
    <x v="35"/>
    <s v="AR"/>
    <x v="257"/>
    <n v="3"/>
    <x v="2"/>
    <n v="63790.31"/>
    <n v="111633.04"/>
    <n v="86856.7"/>
    <n v="151999.23000000001"/>
    <n v="109776.01"/>
    <n v="192108.01"/>
    <n v="144494.53"/>
    <n v="252865.44"/>
    <n v="178954.23"/>
    <n v="313169.89"/>
    <n v="201557.59"/>
    <n v="352725.78"/>
    <n v="223865.14"/>
    <n v="391763.99"/>
  </r>
  <r>
    <n v="6"/>
    <s v="Region VI - Midsouth"/>
    <x v="35"/>
    <s v="AR"/>
    <x v="257"/>
    <n v="4"/>
    <x v="3"/>
    <n v="71176.850000000006"/>
    <n v="113882.97"/>
    <n v="99647.6"/>
    <n v="159436.16"/>
    <n v="128118.34"/>
    <n v="204989.34"/>
    <n v="170824.45"/>
    <n v="273319.12"/>
    <n v="213530.56"/>
    <n v="341648.91"/>
    <n v="242001.3"/>
    <n v="387202.09"/>
    <n v="270472.05"/>
    <n v="432755.28"/>
  </r>
  <r>
    <n v="6"/>
    <s v="Region VI - Midsouth"/>
    <x v="35"/>
    <s v="AR"/>
    <x v="258"/>
    <n v="1"/>
    <x v="0"/>
    <n v="89938.57"/>
    <n v="157392.5"/>
    <n v="116608.18"/>
    <n v="204064.32"/>
    <n v="139650.46"/>
    <n v="244388.3"/>
    <n v="166756.35"/>
    <n v="291823.61"/>
    <n v="196202.03"/>
    <n v="343353.55"/>
    <n v="215036.89"/>
    <n v="376314.55"/>
    <n v="232928.69"/>
    <n v="407625.21"/>
  </r>
  <r>
    <n v="6"/>
    <s v="Region VI - Midsouth"/>
    <x v="35"/>
    <s v="AR"/>
    <x v="258"/>
    <n v="2"/>
    <x v="1"/>
    <n v="78120.06"/>
    <n v="136710.10999999999"/>
    <n v="102509.97"/>
    <n v="179392.44"/>
    <n v="124672.97"/>
    <n v="218177.7"/>
    <n v="153083.95000000001"/>
    <n v="267896.92"/>
    <n v="181676.84"/>
    <n v="317934.46000000002"/>
    <n v="200235.67"/>
    <n v="350412.42"/>
    <n v="217457.61"/>
    <n v="380550.83"/>
  </r>
  <r>
    <n v="6"/>
    <s v="Region VI - Midsouth"/>
    <x v="35"/>
    <s v="AR"/>
    <x v="258"/>
    <n v="3"/>
    <x v="2"/>
    <n v="67493.490000000005"/>
    <n v="118113.61"/>
    <n v="91746.01"/>
    <n v="160555.51"/>
    <n v="115833.72"/>
    <n v="202709"/>
    <n v="152345.76"/>
    <n v="266605.08"/>
    <n v="188567.78"/>
    <n v="329993.62"/>
    <n v="212301.48"/>
    <n v="371527.59"/>
    <n v="235703.73"/>
    <n v="412481.52"/>
  </r>
  <r>
    <n v="6"/>
    <s v="Region VI - Midsouth"/>
    <x v="35"/>
    <s v="AR"/>
    <x v="258"/>
    <n v="4"/>
    <x v="3"/>
    <n v="76327.320000000007"/>
    <n v="122123.71"/>
    <n v="106858.25"/>
    <n v="170973.2"/>
    <n v="137389.18"/>
    <n v="219822.68"/>
    <n v="183185.57"/>
    <n v="293096.90999999997"/>
    <n v="228981.96"/>
    <n v="366371.14"/>
    <n v="259512.89"/>
    <n v="415220.62"/>
    <n v="290043.81"/>
    <n v="464070.11"/>
  </r>
  <r>
    <n v="6"/>
    <s v="Region VI - Midsouth"/>
    <x v="35"/>
    <s v="AR"/>
    <x v="259"/>
    <n v="1"/>
    <x v="0"/>
    <n v="82886.740000000005"/>
    <n v="145051.79"/>
    <n v="107387.72"/>
    <n v="187928.51"/>
    <n v="128552.53"/>
    <n v="224966.93"/>
    <n v="153419.79999999999"/>
    <n v="268484.65999999997"/>
    <n v="180448.75"/>
    <n v="315785.32"/>
    <n v="197736.89"/>
    <n v="346039.57"/>
    <n v="214122.91"/>
    <n v="374715.1"/>
  </r>
  <r>
    <n v="6"/>
    <s v="Region VI - Midsouth"/>
    <x v="35"/>
    <s v="AR"/>
    <x v="259"/>
    <n v="2"/>
    <x v="1"/>
    <n v="72339.09"/>
    <n v="126593.41"/>
    <n v="94805.440000000002"/>
    <n v="165909.51"/>
    <n v="115185.53"/>
    <n v="201574.67"/>
    <n v="141217.56"/>
    <n v="247130.73"/>
    <n v="167485.41"/>
    <n v="293099.46999999997"/>
    <n v="184527.2"/>
    <n v="322922.61"/>
    <n v="200315.39"/>
    <n v="350551.94"/>
  </r>
  <r>
    <n v="6"/>
    <s v="Region VI - Midsouth"/>
    <x v="35"/>
    <s v="AR"/>
    <x v="259"/>
    <n v="3"/>
    <x v="2"/>
    <n v="62763.79"/>
    <n v="109836.64"/>
    <n v="85419.58"/>
    <n v="149484.26"/>
    <n v="107928.28"/>
    <n v="188874.48"/>
    <n v="142030.89000000001"/>
    <n v="248554.06"/>
    <n v="175874.67"/>
    <n v="307780.68"/>
    <n v="198067.43"/>
    <n v="346618"/>
    <n v="219964.37"/>
    <n v="384937.65"/>
  </r>
  <r>
    <n v="6"/>
    <s v="Region VI - Midsouth"/>
    <x v="35"/>
    <s v="AR"/>
    <x v="259"/>
    <n v="4"/>
    <x v="3"/>
    <n v="70294"/>
    <n v="112470.39999999999"/>
    <n v="98411.6"/>
    <n v="157458.56"/>
    <n v="126529.2"/>
    <n v="202446.72"/>
    <n v="168705.6"/>
    <n v="269928.96000000002"/>
    <n v="210881.99"/>
    <n v="337411.2"/>
    <n v="238999.59"/>
    <n v="382399.36"/>
    <n v="267117.19"/>
    <n v="427387.52"/>
  </r>
  <r>
    <n v="6"/>
    <s v="Region VI - Midsouth"/>
    <x v="35"/>
    <s v="AR"/>
    <x v="260"/>
    <n v="1"/>
    <x v="0"/>
    <n v="90391.7"/>
    <n v="158185.47"/>
    <n v="117239.52"/>
    <n v="205169.17"/>
    <n v="140437.91"/>
    <n v="245766.35"/>
    <n v="167744.45000000001"/>
    <n v="293552.78999999998"/>
    <n v="197399.55"/>
    <n v="345449.2"/>
    <n v="216368.84"/>
    <n v="378645.46"/>
    <n v="234408.99"/>
    <n v="410215.74"/>
  </r>
  <r>
    <n v="6"/>
    <s v="Region VI - Midsouth"/>
    <x v="35"/>
    <s v="AR"/>
    <x v="260"/>
    <n v="2"/>
    <x v="1"/>
    <n v="78318.990000000005"/>
    <n v="137058.23999999999"/>
    <n v="102838.12"/>
    <n v="179966.71"/>
    <n v="125138.33"/>
    <n v="218992.08"/>
    <n v="153778.03"/>
    <n v="269111.55"/>
    <n v="182561.98"/>
    <n v="319483.46999999997"/>
    <n v="201249.31"/>
    <n v="352186.3"/>
    <n v="218605.21"/>
    <n v="382559.12"/>
  </r>
  <r>
    <n v="6"/>
    <s v="Region VI - Midsouth"/>
    <x v="35"/>
    <s v="AR"/>
    <x v="260"/>
    <n v="3"/>
    <x v="2"/>
    <n v="67515.570000000007"/>
    <n v="118152.24"/>
    <n v="91717.88"/>
    <n v="160506.29"/>
    <n v="115751.84"/>
    <n v="202565.73"/>
    <n v="152191.45000000001"/>
    <n v="266335.03999999998"/>
    <n v="188334.8"/>
    <n v="329585.90000000002"/>
    <n v="212007.14"/>
    <n v="371012.5"/>
    <n v="235340.91"/>
    <n v="411846.59"/>
  </r>
  <r>
    <n v="6"/>
    <s v="Region VI - Midsouth"/>
    <x v="35"/>
    <s v="AR"/>
    <x v="260"/>
    <n v="4"/>
    <x v="3"/>
    <n v="76739.41"/>
    <n v="122783.06"/>
    <n v="107435.18"/>
    <n v="171896.29"/>
    <n v="138130.94"/>
    <n v="221009.51"/>
    <n v="184174.59"/>
    <n v="294679.34999999998"/>
    <n v="230218.23999999999"/>
    <n v="368349.18"/>
    <n v="260914"/>
    <n v="417462.41"/>
    <n v="291609.77"/>
    <n v="466575.63"/>
  </r>
  <r>
    <n v="6"/>
    <s v="Region VI - Midsouth"/>
    <x v="36"/>
    <s v="LA"/>
    <x v="112"/>
    <n v="1"/>
    <x v="0"/>
    <n v="87850.71"/>
    <n v="153738.74"/>
    <n v="113934.39"/>
    <n v="199385.18"/>
    <n v="136472.04"/>
    <n v="238826.07"/>
    <n v="162997.18"/>
    <n v="285245.06"/>
    <n v="191805.51"/>
    <n v="335659.63"/>
    <n v="210233.05"/>
    <n v="367907.83"/>
    <n v="227753.56"/>
    <n v="398568.72"/>
  </r>
  <r>
    <n v="6"/>
    <s v="Region VI - Midsouth"/>
    <x v="36"/>
    <s v="LA"/>
    <x v="112"/>
    <n v="2"/>
    <x v="1"/>
    <n v="76159.25"/>
    <n v="133278.69"/>
    <n v="99987.76"/>
    <n v="174978.58"/>
    <n v="121655.6"/>
    <n v="212897.3"/>
    <n v="149471.79999999999"/>
    <n v="261575.65"/>
    <n v="177436.5"/>
    <n v="310513.87"/>
    <n v="195590.98"/>
    <n v="342284.21"/>
    <n v="212448.84"/>
    <n v="371785.46"/>
  </r>
  <r>
    <n v="6"/>
    <s v="Region VI - Midsouth"/>
    <x v="36"/>
    <s v="LA"/>
    <x v="112"/>
    <n v="3"/>
    <x v="2"/>
    <n v="65686.05"/>
    <n v="114950.59"/>
    <n v="89245.1"/>
    <n v="156178.93"/>
    <n v="112641.12"/>
    <n v="197121.96"/>
    <n v="148111.54"/>
    <n v="259195.19"/>
    <n v="183295.05"/>
    <n v="320766.34000000003"/>
    <n v="206340.87"/>
    <n v="361096.52"/>
    <n v="229058.8"/>
    <n v="400852.89"/>
  </r>
  <r>
    <n v="6"/>
    <s v="Region VI - Midsouth"/>
    <x v="36"/>
    <s v="LA"/>
    <x v="112"/>
    <n v="4"/>
    <x v="3"/>
    <n v="74576.27"/>
    <n v="119322.04"/>
    <n v="104406.78"/>
    <n v="167050.85999999999"/>
    <n v="134237.29"/>
    <n v="214779.67"/>
    <n v="178983.06"/>
    <n v="286372.90000000002"/>
    <n v="223728.82"/>
    <n v="357966.12"/>
    <n v="253559.33"/>
    <n v="405694.94"/>
    <n v="283389.84000000003"/>
    <n v="453423.76"/>
  </r>
  <r>
    <n v="6"/>
    <s v="Region VI - Midsouth"/>
    <x v="36"/>
    <s v="LA"/>
    <x v="261"/>
    <n v="1"/>
    <x v="0"/>
    <n v="86570.01"/>
    <n v="151497.51999999999"/>
    <n v="112082.77"/>
    <n v="196144.85"/>
    <n v="134117.82999999999"/>
    <n v="234706.21"/>
    <n v="159977.65"/>
    <n v="279960.89"/>
    <n v="188100.51"/>
    <n v="329175.90000000002"/>
    <n v="206087.48"/>
    <n v="360653.09"/>
    <n v="223099.46"/>
    <n v="390424.06"/>
  </r>
  <r>
    <n v="6"/>
    <s v="Region VI - Midsouth"/>
    <x v="36"/>
    <s v="LA"/>
    <x v="261"/>
    <n v="2"/>
    <x v="1"/>
    <n v="75895.34"/>
    <n v="132816.85"/>
    <n v="99348.9"/>
    <n v="173860.57"/>
    <n v="120589.78"/>
    <n v="211032.12"/>
    <n v="147628.39000000001"/>
    <n v="258349.69"/>
    <n v="174980.99"/>
    <n v="306216.71999999997"/>
    <n v="192718.64"/>
    <n v="337257.62"/>
    <n v="209125.59"/>
    <n v="365969.78"/>
  </r>
  <r>
    <n v="6"/>
    <s v="Region VI - Midsouth"/>
    <x v="36"/>
    <s v="LA"/>
    <x v="261"/>
    <n v="3"/>
    <x v="2"/>
    <n v="66111.02"/>
    <n v="115694.28"/>
    <n v="90076.17"/>
    <n v="157633.29999999999"/>
    <n v="113892.47"/>
    <n v="199311.83"/>
    <n v="149960.57999999999"/>
    <n v="262431.02"/>
    <n v="185766.74"/>
    <n v="325091.8"/>
    <n v="209263.29"/>
    <n v="366210.76"/>
    <n v="232460.47"/>
    <n v="406805.82"/>
  </r>
  <r>
    <n v="6"/>
    <s v="Region VI - Midsouth"/>
    <x v="36"/>
    <s v="LA"/>
    <x v="261"/>
    <n v="4"/>
    <x v="3"/>
    <n v="73369.33"/>
    <n v="117390.93"/>
    <n v="102717.06"/>
    <n v="164347.29999999999"/>
    <n v="132064.79"/>
    <n v="211303.67"/>
    <n v="176086.39"/>
    <n v="281738.23"/>
    <n v="220107.99"/>
    <n v="352172.79"/>
    <n v="249455.72"/>
    <n v="399129.16"/>
    <n v="278803.45"/>
    <n v="446085.53"/>
  </r>
  <r>
    <n v="6"/>
    <s v="Region VI - Midsouth"/>
    <x v="36"/>
    <s v="LA"/>
    <x v="211"/>
    <n v="1"/>
    <x v="0"/>
    <n v="88008.06"/>
    <n v="154014.1"/>
    <n v="114019.2"/>
    <n v="199533.61"/>
    <n v="136488.37"/>
    <n v="238854.65"/>
    <n v="162886.75"/>
    <n v="285051.81"/>
    <n v="191580.62"/>
    <n v="335266.09000000003"/>
    <n v="209933.63"/>
    <n v="367383.85"/>
    <n v="227327.21"/>
    <n v="397822.62"/>
  </r>
  <r>
    <n v="6"/>
    <s v="Region VI - Midsouth"/>
    <x v="36"/>
    <s v="LA"/>
    <x v="211"/>
    <n v="2"/>
    <x v="1"/>
    <n v="76825.02"/>
    <n v="134443.78"/>
    <n v="100678.95"/>
    <n v="176188.17"/>
    <n v="122316.13"/>
    <n v="214053.22"/>
    <n v="149949.43"/>
    <n v="262411.5"/>
    <n v="177836.35"/>
    <n v="311213.62"/>
    <n v="195928.18"/>
    <n v="342874.31"/>
    <n v="212687.92"/>
    <n v="372203.85"/>
  </r>
  <r>
    <n v="6"/>
    <s v="Region VI - Midsouth"/>
    <x v="36"/>
    <s v="LA"/>
    <x v="211"/>
    <n v="3"/>
    <x v="2"/>
    <n v="66668.42"/>
    <n v="116669.73"/>
    <n v="90738.48"/>
    <n v="158792.34"/>
    <n v="114652.59"/>
    <n v="200642.04"/>
    <n v="150883.79"/>
    <n v="264046.63"/>
    <n v="186840.56"/>
    <n v="326970.96999999997"/>
    <n v="210419.69"/>
    <n v="368234.47"/>
    <n v="233685.2"/>
    <n v="408949.1"/>
  </r>
  <r>
    <n v="6"/>
    <s v="Region VI - Midsouth"/>
    <x v="36"/>
    <s v="LA"/>
    <x v="211"/>
    <n v="4"/>
    <x v="3"/>
    <n v="74634.94"/>
    <n v="119415.91"/>
    <n v="104488.92"/>
    <n v="167182.28"/>
    <n v="134342.9"/>
    <n v="214948.64"/>
    <n v="179123.86"/>
    <n v="286598.19"/>
    <n v="223904.83"/>
    <n v="358247.73"/>
    <n v="253758.81"/>
    <n v="406014.1"/>
    <n v="283612.78000000003"/>
    <n v="453780.46"/>
  </r>
  <r>
    <n v="6"/>
    <s v="Region VI - Midsouth"/>
    <x v="36"/>
    <s v="LA"/>
    <x v="262"/>
    <n v="1"/>
    <x v="0"/>
    <n v="86609.35"/>
    <n v="151566.35999999999"/>
    <n v="112103.98"/>
    <n v="196181.96"/>
    <n v="134121.92000000001"/>
    <n v="234713.36"/>
    <n v="159950.04999999999"/>
    <n v="279912.58"/>
    <n v="188044.3"/>
    <n v="329077.52"/>
    <n v="206012.63"/>
    <n v="360522.1"/>
    <n v="222992.88"/>
    <n v="390237.54"/>
  </r>
  <r>
    <n v="6"/>
    <s v="Region VI - Midsouth"/>
    <x v="36"/>
    <s v="LA"/>
    <x v="262"/>
    <n v="2"/>
    <x v="1"/>
    <n v="76061.78"/>
    <n v="133108.12"/>
    <n v="99521.7"/>
    <n v="174162.97"/>
    <n v="120754.91"/>
    <n v="211321.1"/>
    <n v="147747.79999999999"/>
    <n v="258558.65"/>
    <n v="175080.95"/>
    <n v="306391.65999999997"/>
    <n v="192802.94"/>
    <n v="337405.14"/>
    <n v="209185.36"/>
    <n v="366074.38"/>
  </r>
  <r>
    <n v="6"/>
    <s v="Region VI - Midsouth"/>
    <x v="36"/>
    <s v="LA"/>
    <x v="262"/>
    <n v="3"/>
    <x v="2"/>
    <n v="66356.61"/>
    <n v="116124.07"/>
    <n v="90449.52"/>
    <n v="158286.66"/>
    <n v="114395.34"/>
    <n v="200191.85"/>
    <n v="150653.65"/>
    <n v="263643.88"/>
    <n v="186653.12"/>
    <n v="326642.96000000002"/>
    <n v="210283"/>
    <n v="367995.25"/>
    <n v="233617.07"/>
    <n v="408829.87"/>
  </r>
  <r>
    <n v="6"/>
    <s v="Region VI - Midsouth"/>
    <x v="36"/>
    <s v="LA"/>
    <x v="262"/>
    <n v="4"/>
    <x v="3"/>
    <n v="73384"/>
    <n v="117414.39999999999"/>
    <n v="102737.60000000001"/>
    <n v="164380.16"/>
    <n v="132091.20000000001"/>
    <n v="211345.92000000001"/>
    <n v="176121.59"/>
    <n v="281794.55"/>
    <n v="220151.99"/>
    <n v="352243.19"/>
    <n v="249505.59"/>
    <n v="399208.95"/>
    <n v="278859.19"/>
    <n v="446174.71"/>
  </r>
  <r>
    <n v="6"/>
    <s v="Region VI - Midsouth"/>
    <x v="36"/>
    <s v="LA"/>
    <x v="263"/>
    <n v="1"/>
    <x v="0"/>
    <n v="84856.59"/>
    <n v="148499.04"/>
    <n v="109997.9"/>
    <n v="192496.33"/>
    <n v="131718.70000000001"/>
    <n v="230507.73"/>
    <n v="157261.79999999999"/>
    <n v="275208.14"/>
    <n v="185013.94"/>
    <n v="323774.40000000002"/>
    <n v="202765.3"/>
    <n v="354839.27"/>
    <n v="219617.8"/>
    <n v="384331.16"/>
  </r>
  <r>
    <n v="6"/>
    <s v="Region VI - Midsouth"/>
    <x v="36"/>
    <s v="LA"/>
    <x v="263"/>
    <n v="2"/>
    <x v="1"/>
    <n v="73800.58"/>
    <n v="129151.02"/>
    <n v="96809.25"/>
    <n v="169416.18"/>
    <n v="117707.5"/>
    <n v="205988.13"/>
    <n v="144471.49"/>
    <n v="252825.11"/>
    <n v="171425.86"/>
    <n v="299995.25"/>
    <n v="188919"/>
    <n v="330608.24"/>
    <n v="205144.86"/>
    <n v="359003.51"/>
  </r>
  <r>
    <n v="6"/>
    <s v="Region VI - Midsouth"/>
    <x v="36"/>
    <s v="LA"/>
    <x v="263"/>
    <n v="3"/>
    <x v="2"/>
    <n v="63834.46"/>
    <n v="111710.3"/>
    <n v="86800.45"/>
    <n v="151900.79"/>
    <n v="109612.27"/>
    <n v="191821.47"/>
    <n v="144185.92000000001"/>
    <n v="252325.37"/>
    <n v="178488.27"/>
    <n v="312354.48"/>
    <n v="200968.92"/>
    <n v="351695.61"/>
    <n v="223139.5"/>
    <n v="390494.13"/>
  </r>
  <r>
    <n v="6"/>
    <s v="Region VI - Midsouth"/>
    <x v="36"/>
    <s v="LA"/>
    <x v="263"/>
    <n v="4"/>
    <x v="3"/>
    <n v="72001.039999999994"/>
    <n v="115201.67"/>
    <n v="100801.46"/>
    <n v="161282.34"/>
    <n v="129601.88"/>
    <n v="207363"/>
    <n v="172802.5"/>
    <n v="276484.01"/>
    <n v="216003.13"/>
    <n v="345605.01"/>
    <n v="244803.54"/>
    <n v="391685.68"/>
    <n v="273603.96000000002"/>
    <n v="437766.34"/>
  </r>
  <r>
    <n v="6"/>
    <s v="Region VI - Midsouth"/>
    <x v="36"/>
    <s v="LA"/>
    <x v="264"/>
    <n v="1"/>
    <x v="0"/>
    <n v="88539.86"/>
    <n v="154944.76"/>
    <n v="114692.96"/>
    <n v="200712.68"/>
    <n v="137284"/>
    <n v="240247.01"/>
    <n v="163819.65"/>
    <n v="286684.38"/>
    <n v="192665.7"/>
    <n v="337164.98"/>
    <n v="211115.88"/>
    <n v="369452.79999999999"/>
    <n v="228594.36"/>
    <n v="400040.13"/>
  </r>
  <r>
    <n v="6"/>
    <s v="Region VI - Midsouth"/>
    <x v="36"/>
    <s v="LA"/>
    <x v="264"/>
    <n v="2"/>
    <x v="1"/>
    <n v="77356.83"/>
    <n v="135374.45000000001"/>
    <n v="101352.71"/>
    <n v="177367.24"/>
    <n v="123111.76"/>
    <n v="215445.58"/>
    <n v="150882.32999999999"/>
    <n v="264044.07"/>
    <n v="178921.44"/>
    <n v="313112.51"/>
    <n v="197110.43"/>
    <n v="344943.25"/>
    <n v="213955.06"/>
    <n v="374421.36"/>
  </r>
  <r>
    <n v="6"/>
    <s v="Region VI - Midsouth"/>
    <x v="36"/>
    <s v="LA"/>
    <x v="264"/>
    <n v="3"/>
    <x v="2"/>
    <n v="67181.679999999993"/>
    <n v="117567.94"/>
    <n v="91457.05"/>
    <n v="160049.82999999999"/>
    <n v="115576.47"/>
    <n v="202258.81"/>
    <n v="152115.62"/>
    <n v="266202.33"/>
    <n v="188380.34"/>
    <n v="329665.59999999998"/>
    <n v="212164.79"/>
    <n v="371288.37"/>
    <n v="235635.6"/>
    <n v="412362.29"/>
  </r>
  <r>
    <n v="6"/>
    <s v="Region VI - Midsouth"/>
    <x v="36"/>
    <s v="LA"/>
    <x v="264"/>
    <n v="4"/>
    <x v="3"/>
    <n v="75076.37"/>
    <n v="120122.2"/>
    <n v="105106.92"/>
    <n v="168171.08"/>
    <n v="135137.47"/>
    <n v="216219.96"/>
    <n v="180183.3"/>
    <n v="288293.28000000003"/>
    <n v="225229.12"/>
    <n v="360366.6"/>
    <n v="255259.67"/>
    <n v="408415.48"/>
    <n v="285290.21999999997"/>
    <n v="456464.36"/>
  </r>
  <r>
    <n v="6"/>
    <s v="Region VI - Midsouth"/>
    <x v="36"/>
    <s v="LA"/>
    <x v="265"/>
    <n v="1"/>
    <x v="0"/>
    <n v="89977.91"/>
    <n v="157461.35"/>
    <n v="116629.39"/>
    <n v="204101.43"/>
    <n v="139654.54"/>
    <n v="244395.45"/>
    <n v="166728.74"/>
    <n v="291775.3"/>
    <n v="196145.81"/>
    <n v="343255.17"/>
    <n v="214962.03"/>
    <n v="376183.56"/>
    <n v="232822.11"/>
    <n v="407438.68"/>
  </r>
  <r>
    <n v="6"/>
    <s v="Region VI - Midsouth"/>
    <x v="36"/>
    <s v="LA"/>
    <x v="265"/>
    <n v="2"/>
    <x v="1"/>
    <n v="78286.5"/>
    <n v="137001.38"/>
    <n v="102682.76"/>
    <n v="179694.84"/>
    <n v="124838.1"/>
    <n v="218466.68"/>
    <n v="153203.35999999999"/>
    <n v="268105.89"/>
    <n v="181776.8"/>
    <n v="318109.40000000002"/>
    <n v="200319.97"/>
    <n v="350559.94"/>
    <n v="217517.39"/>
    <n v="380655.43"/>
  </r>
  <r>
    <n v="6"/>
    <s v="Region VI - Midsouth"/>
    <x v="36"/>
    <s v="LA"/>
    <x v="265"/>
    <n v="3"/>
    <x v="2"/>
    <n v="67739.09"/>
    <n v="118543.4"/>
    <n v="92119.35"/>
    <n v="161208.87"/>
    <n v="116336.58"/>
    <n v="203589.02"/>
    <n v="153038.82"/>
    <n v="267817.94"/>
    <n v="189454.16"/>
    <n v="331544.78000000003"/>
    <n v="213321.19"/>
    <n v="373312.08"/>
    <n v="236860.33"/>
    <n v="414505.58"/>
  </r>
  <r>
    <n v="6"/>
    <s v="Region VI - Midsouth"/>
    <x v="36"/>
    <s v="LA"/>
    <x v="265"/>
    <n v="4"/>
    <x v="3"/>
    <n v="76341.990000000005"/>
    <n v="122147.18"/>
    <n v="106878.78"/>
    <n v="171006.05"/>
    <n v="137415.57999999999"/>
    <n v="219864.93"/>
    <n v="183220.77"/>
    <n v="293153.24"/>
    <n v="229025.96"/>
    <n v="366441.54"/>
    <n v="259562.76"/>
    <n v="415300.42"/>
    <n v="290099.55"/>
    <n v="464159.29"/>
  </r>
  <r>
    <n v="6"/>
    <s v="Region VI - Midsouth"/>
    <x v="37"/>
    <s v="NM"/>
    <x v="266"/>
    <n v="1"/>
    <x v="0"/>
    <n v="88086.74"/>
    <n v="154151.79"/>
    <n v="114061.62"/>
    <n v="199607.83"/>
    <n v="136496.54999999999"/>
    <n v="238868.96"/>
    <n v="162831.54"/>
    <n v="284955.2"/>
    <n v="191468.19"/>
    <n v="335069.33"/>
    <n v="209783.93"/>
    <n v="367121.88"/>
    <n v="227114.05"/>
    <n v="397449.59"/>
  </r>
  <r>
    <n v="6"/>
    <s v="Region VI - Midsouth"/>
    <x v="37"/>
    <s v="NM"/>
    <x v="266"/>
    <n v="2"/>
    <x v="1"/>
    <n v="77157.899999999994"/>
    <n v="135026.32999999999"/>
    <n v="101024.56"/>
    <n v="176792.97"/>
    <n v="122646.39999999999"/>
    <n v="214631.2"/>
    <n v="150188.25"/>
    <n v="262829.44"/>
    <n v="178036.29"/>
    <n v="311563.51"/>
    <n v="196096.78"/>
    <n v="343169.37"/>
    <n v="212807.47"/>
    <n v="372413.07"/>
  </r>
  <r>
    <n v="6"/>
    <s v="Region VI - Midsouth"/>
    <x v="37"/>
    <s v="NM"/>
    <x v="266"/>
    <n v="3"/>
    <x v="2"/>
    <n v="67159.61"/>
    <n v="117529.31"/>
    <n v="91485.17"/>
    <n v="160099.04999999999"/>
    <n v="115658.34"/>
    <n v="202402.09"/>
    <n v="152269.92000000001"/>
    <n v="266472.37"/>
    <n v="188613.32"/>
    <n v="330073.31"/>
    <n v="212459.12"/>
    <n v="371803.46"/>
    <n v="235998.42"/>
    <n v="412997.23"/>
  </r>
  <r>
    <n v="6"/>
    <s v="Region VI - Midsouth"/>
    <x v="37"/>
    <s v="NM"/>
    <x v="266"/>
    <n v="4"/>
    <x v="3"/>
    <n v="74664.28"/>
    <n v="119462.85"/>
    <n v="104529.99"/>
    <n v="167247.99"/>
    <n v="134395.71"/>
    <n v="215033.13"/>
    <n v="179194.27"/>
    <n v="286710.84000000003"/>
    <n v="223992.84"/>
    <n v="358388.55"/>
    <n v="253858.56"/>
    <n v="406173.7"/>
    <n v="283724.27"/>
    <n v="453958.84"/>
  </r>
  <r>
    <n v="6"/>
    <s v="Region VI - Midsouth"/>
    <x v="37"/>
    <s v="NM"/>
    <x v="267"/>
    <n v="1"/>
    <x v="0"/>
    <n v="89446.11"/>
    <n v="156530.70000000001"/>
    <n v="115955.64"/>
    <n v="202922.37"/>
    <n v="138858.92000000001"/>
    <n v="243003.1"/>
    <n v="165795.85"/>
    <n v="290142.74"/>
    <n v="195060.73"/>
    <n v="341356.29"/>
    <n v="213779.79"/>
    <n v="374114.63"/>
    <n v="231554.97"/>
    <n v="405221.19"/>
  </r>
  <r>
    <n v="6"/>
    <s v="Region VI - Midsouth"/>
    <x v="37"/>
    <s v="NM"/>
    <x v="267"/>
    <n v="2"/>
    <x v="1"/>
    <n v="77754.69"/>
    <n v="136070.71"/>
    <n v="102009.01"/>
    <n v="178515.77"/>
    <n v="124042.48"/>
    <n v="217074.34"/>
    <n v="152270.47"/>
    <n v="266473.33"/>
    <n v="180691.73"/>
    <n v="316210.52"/>
    <n v="199137.72"/>
    <n v="348491.01"/>
    <n v="216250.25"/>
    <n v="378437.94"/>
  </r>
  <r>
    <n v="6"/>
    <s v="Region VI - Midsouth"/>
    <x v="37"/>
    <s v="NM"/>
    <x v="267"/>
    <n v="3"/>
    <x v="2"/>
    <n v="67225.83"/>
    <n v="117645.2"/>
    <n v="91400.79"/>
    <n v="159951.38"/>
    <n v="115412.72"/>
    <n v="201972.26"/>
    <n v="151807"/>
    <n v="265662.25"/>
    <n v="187914.38"/>
    <n v="328850.17"/>
    <n v="211576.11"/>
    <n v="370258.19"/>
    <n v="234909.95"/>
    <n v="411092.41"/>
  </r>
  <r>
    <n v="6"/>
    <s v="Region VI - Midsouth"/>
    <x v="37"/>
    <s v="NM"/>
    <x v="267"/>
    <n v="4"/>
    <x v="3"/>
    <n v="75900.56"/>
    <n v="121440.9"/>
    <n v="106260.78"/>
    <n v="170017.25"/>
    <n v="136621.01"/>
    <n v="218593.61"/>
    <n v="182161.34"/>
    <n v="291458.15000000002"/>
    <n v="227701.68"/>
    <n v="364322.69"/>
    <n v="258061.9"/>
    <n v="412899.05"/>
    <n v="288422.12"/>
    <n v="461475.41"/>
  </r>
  <r>
    <n v="6"/>
    <s v="Region VI - Midsouth"/>
    <x v="37"/>
    <s v="NM"/>
    <x v="268"/>
    <n v="1"/>
    <x v="0"/>
    <n v="90549.05"/>
    <n v="158460.85"/>
    <n v="117324.35"/>
    <n v="205317.61"/>
    <n v="140454.26"/>
    <n v="245794.95"/>
    <n v="167634.03"/>
    <n v="293359.56"/>
    <n v="197174.67"/>
    <n v="345055.68"/>
    <n v="216069.44"/>
    <n v="378121.51"/>
    <n v="233982.67"/>
    <n v="409469.67"/>
  </r>
  <r>
    <n v="6"/>
    <s v="Region VI - Midsouth"/>
    <x v="37"/>
    <s v="NM"/>
    <x v="268"/>
    <n v="2"/>
    <x v="1"/>
    <n v="78984.759999999995"/>
    <n v="138223.32999999999"/>
    <n v="103529.32"/>
    <n v="181176.31"/>
    <n v="125798.87"/>
    <n v="220148.02"/>
    <n v="154255.67000000001"/>
    <n v="269947.42"/>
    <n v="182961.85"/>
    <n v="320183.24"/>
    <n v="201586.52"/>
    <n v="352776.41"/>
    <n v="218844.3"/>
    <n v="382977.53"/>
  </r>
  <r>
    <n v="6"/>
    <s v="Region VI - Midsouth"/>
    <x v="37"/>
    <s v="NM"/>
    <x v="268"/>
    <n v="3"/>
    <x v="2"/>
    <n v="68497.94"/>
    <n v="119871.4"/>
    <n v="93211.26"/>
    <n v="163119.71"/>
    <n v="117763.32"/>
    <n v="206085.82"/>
    <n v="154963.71"/>
    <n v="271186.5"/>
    <n v="191880.32000000001"/>
    <n v="335790.56"/>
    <n v="216085.99"/>
    <n v="378150.48"/>
    <n v="239967.33"/>
    <n v="419942.82"/>
  </r>
  <r>
    <n v="6"/>
    <s v="Region VI - Midsouth"/>
    <x v="37"/>
    <s v="NM"/>
    <x v="268"/>
    <n v="4"/>
    <x v="3"/>
    <n v="76798.09"/>
    <n v="122876.94"/>
    <n v="107517.32"/>
    <n v="172027.71"/>
    <n v="138236.54999999999"/>
    <n v="221178.49"/>
    <n v="184315.41"/>
    <n v="294904.65000000002"/>
    <n v="230394.26"/>
    <n v="368630.82"/>
    <n v="261113.49"/>
    <n v="417781.59"/>
    <n v="291832.73"/>
    <n v="466932.37"/>
  </r>
  <r>
    <n v="6"/>
    <s v="Region VI - Midsouth"/>
    <x v="37"/>
    <s v="NM"/>
    <x v="269"/>
    <n v="1"/>
    <x v="0"/>
    <n v="88086.74"/>
    <n v="154151.79"/>
    <n v="114061.62"/>
    <n v="199607.83"/>
    <n v="136496.54999999999"/>
    <n v="238868.96"/>
    <n v="162831.54"/>
    <n v="284955.2"/>
    <n v="191468.19"/>
    <n v="335069.33"/>
    <n v="209783.93"/>
    <n v="367121.88"/>
    <n v="227114.05"/>
    <n v="397449.59"/>
  </r>
  <r>
    <n v="6"/>
    <s v="Region VI - Midsouth"/>
    <x v="37"/>
    <s v="NM"/>
    <x v="269"/>
    <n v="2"/>
    <x v="1"/>
    <n v="77157.899999999994"/>
    <n v="135026.32999999999"/>
    <n v="101024.56"/>
    <n v="176792.97"/>
    <n v="122646.39999999999"/>
    <n v="214631.2"/>
    <n v="150188.25"/>
    <n v="262829.44"/>
    <n v="178036.29"/>
    <n v="311563.51"/>
    <n v="196096.78"/>
    <n v="343169.37"/>
    <n v="212807.47"/>
    <n v="372413.07"/>
  </r>
  <r>
    <n v="6"/>
    <s v="Region VI - Midsouth"/>
    <x v="37"/>
    <s v="NM"/>
    <x v="269"/>
    <n v="3"/>
    <x v="2"/>
    <n v="67159.61"/>
    <n v="117529.31"/>
    <n v="91485.17"/>
    <n v="160099.04999999999"/>
    <n v="115658.34"/>
    <n v="202402.09"/>
    <n v="152269.92000000001"/>
    <n v="266472.37"/>
    <n v="188613.32"/>
    <n v="330073.31"/>
    <n v="212459.12"/>
    <n v="371803.46"/>
    <n v="235998.42"/>
    <n v="412997.23"/>
  </r>
  <r>
    <n v="6"/>
    <s v="Region VI - Midsouth"/>
    <x v="37"/>
    <s v="NM"/>
    <x v="269"/>
    <n v="4"/>
    <x v="3"/>
    <n v="74664.28"/>
    <n v="119462.85"/>
    <n v="104529.99"/>
    <n v="167247.99"/>
    <n v="134395.71"/>
    <n v="215033.13"/>
    <n v="179194.27"/>
    <n v="286710.84000000003"/>
    <n v="223992.84"/>
    <n v="358388.55"/>
    <n v="253858.56"/>
    <n v="406173.7"/>
    <n v="283724.27"/>
    <n v="453958.84"/>
  </r>
  <r>
    <n v="6"/>
    <s v="Region VI - Midsouth"/>
    <x v="37"/>
    <s v="NM"/>
    <x v="270"/>
    <n v="1"/>
    <x v="0"/>
    <n v="87436.92"/>
    <n v="153014.60999999999"/>
    <n v="113324.25"/>
    <n v="198317.43"/>
    <n v="135688.66"/>
    <n v="237455.16"/>
    <n v="161981.46"/>
    <n v="283467.56"/>
    <n v="190551.76"/>
    <n v="333465.59000000003"/>
    <n v="208826.23999999999"/>
    <n v="365445.91"/>
    <n v="226166.66"/>
    <n v="395791.65"/>
  </r>
  <r>
    <n v="6"/>
    <s v="Region VI - Midsouth"/>
    <x v="37"/>
    <s v="NM"/>
    <x v="270"/>
    <n v="2"/>
    <x v="1"/>
    <n v="76126.759999999995"/>
    <n v="133221.82999999999"/>
    <n v="99832.4"/>
    <n v="174706.71"/>
    <n v="121355.37"/>
    <n v="212371.89"/>
    <n v="148897.13"/>
    <n v="260569.98"/>
    <n v="176651.31"/>
    <n v="309139.78999999998"/>
    <n v="194661.63"/>
    <n v="340657.85"/>
    <n v="211361.01"/>
    <n v="369881.76"/>
  </r>
  <r>
    <n v="6"/>
    <s v="Region VI - Midsouth"/>
    <x v="37"/>
    <s v="NM"/>
    <x v="270"/>
    <n v="3"/>
    <x v="2"/>
    <n v="65909.570000000007"/>
    <n v="115341.74"/>
    <n v="89646.57"/>
    <n v="156881.5"/>
    <n v="113225.86"/>
    <n v="198145.25"/>
    <n v="148958.9"/>
    <n v="260678.08"/>
    <n v="184414.4"/>
    <n v="322725.2"/>
    <n v="207654.91"/>
    <n v="363396.09"/>
    <n v="230578.21"/>
    <n v="403511.88"/>
  </r>
  <r>
    <n v="6"/>
    <s v="Region VI - Midsouth"/>
    <x v="37"/>
    <s v="NM"/>
    <x v="270"/>
    <n v="4"/>
    <x v="3"/>
    <n v="74178.850000000006"/>
    <n v="118686.16"/>
    <n v="103850.39"/>
    <n v="166160.62"/>
    <n v="133521.93"/>
    <n v="213635.08"/>
    <n v="178029.23"/>
    <n v="284846.78000000003"/>
    <n v="222536.54"/>
    <n v="356058.47"/>
    <n v="252208.08"/>
    <n v="403532.94"/>
    <n v="281879.62"/>
    <n v="451007.4"/>
  </r>
  <r>
    <n v="6"/>
    <s v="Region VI - Midsouth"/>
    <x v="37"/>
    <s v="NM"/>
    <x v="271"/>
    <n v="1"/>
    <x v="0"/>
    <n v="89446.11"/>
    <n v="156530.70000000001"/>
    <n v="115955.64"/>
    <n v="202922.37"/>
    <n v="138858.92000000001"/>
    <n v="243003.1"/>
    <n v="165795.85"/>
    <n v="290142.74"/>
    <n v="195060.73"/>
    <n v="341356.29"/>
    <n v="213779.79"/>
    <n v="374114.63"/>
    <n v="231554.97"/>
    <n v="405221.19"/>
  </r>
  <r>
    <n v="6"/>
    <s v="Region VI - Midsouth"/>
    <x v="37"/>
    <s v="NM"/>
    <x v="271"/>
    <n v="2"/>
    <x v="1"/>
    <n v="77754.69"/>
    <n v="136070.71"/>
    <n v="102009.01"/>
    <n v="178515.77"/>
    <n v="124042.48"/>
    <n v="217074.34"/>
    <n v="152270.47"/>
    <n v="266473.33"/>
    <n v="180691.73"/>
    <n v="316210.52"/>
    <n v="199137.72"/>
    <n v="348491.01"/>
    <n v="216250.25"/>
    <n v="378437.94"/>
  </r>
  <r>
    <n v="6"/>
    <s v="Region VI - Midsouth"/>
    <x v="37"/>
    <s v="NM"/>
    <x v="271"/>
    <n v="3"/>
    <x v="2"/>
    <n v="67225.83"/>
    <n v="117645.2"/>
    <n v="91400.79"/>
    <n v="159951.38"/>
    <n v="115412.72"/>
    <n v="201972.26"/>
    <n v="151807"/>
    <n v="265662.25"/>
    <n v="187914.38"/>
    <n v="328850.17"/>
    <n v="211576.11"/>
    <n v="370258.19"/>
    <n v="234909.95"/>
    <n v="411092.41"/>
  </r>
  <r>
    <n v="6"/>
    <s v="Region VI - Midsouth"/>
    <x v="37"/>
    <s v="NM"/>
    <x v="271"/>
    <n v="4"/>
    <x v="3"/>
    <n v="75900.56"/>
    <n v="121440.9"/>
    <n v="106260.78"/>
    <n v="170017.25"/>
    <n v="136621.01"/>
    <n v="218593.61"/>
    <n v="182161.34"/>
    <n v="291458.15000000002"/>
    <n v="227701.68"/>
    <n v="364322.69"/>
    <n v="258061.9"/>
    <n v="412899.05"/>
    <n v="288422.12"/>
    <n v="461475.41"/>
  </r>
  <r>
    <n v="6"/>
    <s v="Region VI - Midsouth"/>
    <x v="37"/>
    <s v="NM"/>
    <x v="272"/>
    <n v="1"/>
    <x v="0"/>
    <n v="92065.78"/>
    <n v="161115.12"/>
    <n v="119303.19"/>
    <n v="208780.59"/>
    <n v="142832.97"/>
    <n v="249957.69"/>
    <n v="170487.92"/>
    <n v="298353.86"/>
    <n v="200542.34"/>
    <n v="350949.1"/>
    <n v="219765.88"/>
    <n v="384590.29"/>
    <n v="237997.25"/>
    <n v="416495.18"/>
  </r>
  <r>
    <n v="6"/>
    <s v="Region VI - Midsouth"/>
    <x v="37"/>
    <s v="NM"/>
    <x v="272"/>
    <n v="2"/>
    <x v="1"/>
    <n v="80247.320000000007"/>
    <n v="140432.79999999999"/>
    <n v="105204.97"/>
    <n v="184108.7"/>
    <n v="127855.48"/>
    <n v="223747.09"/>
    <n v="156815.51999999999"/>
    <n v="274427.17"/>
    <n v="186017.15"/>
    <n v="325530.01"/>
    <n v="204964.66"/>
    <n v="358688.16"/>
    <n v="222526.17"/>
    <n v="389420.79999999999"/>
  </r>
  <r>
    <n v="6"/>
    <s v="Region VI - Midsouth"/>
    <x v="37"/>
    <s v="NM"/>
    <x v="272"/>
    <n v="3"/>
    <x v="2"/>
    <n v="69546.53"/>
    <n v="121706.43"/>
    <n v="94620.26"/>
    <n v="165585.46"/>
    <n v="119529.19"/>
    <n v="209176.07"/>
    <n v="157273.04999999999"/>
    <n v="275227.84000000003"/>
    <n v="194726.9"/>
    <n v="340772.07"/>
    <n v="219281.81"/>
    <n v="383743.17"/>
    <n v="243505.27"/>
    <n v="426134.23"/>
  </r>
  <r>
    <n v="6"/>
    <s v="Region VI - Midsouth"/>
    <x v="37"/>
    <s v="NM"/>
    <x v="272"/>
    <n v="4"/>
    <x v="3"/>
    <n v="78093.03"/>
    <n v="124948.86"/>
    <n v="109330.25"/>
    <n v="174928.4"/>
    <n v="140567.46"/>
    <n v="224907.94"/>
    <n v="187423.28"/>
    <n v="299877.26"/>
    <n v="234279.1"/>
    <n v="374846.57"/>
    <n v="265516.32"/>
    <n v="424826.11"/>
    <n v="296753.53000000003"/>
    <n v="474805.66"/>
  </r>
  <r>
    <n v="6"/>
    <s v="Region VI - Midsouth"/>
    <x v="38"/>
    <s v="OK"/>
    <x v="273"/>
    <n v="1"/>
    <x v="0"/>
    <n v="88835.63"/>
    <n v="155462.35999999999"/>
    <n v="115239.48"/>
    <n v="201669.08"/>
    <n v="138055.12"/>
    <n v="241596.46"/>
    <n v="164918.17000000001"/>
    <n v="288606.8"/>
    <n v="194088.1"/>
    <n v="339654.17"/>
    <n v="212747.24"/>
    <n v="372307.68"/>
    <n v="230501"/>
    <n v="403376.75"/>
  </r>
  <r>
    <n v="6"/>
    <s v="Region VI - Midsouth"/>
    <x v="38"/>
    <s v="OK"/>
    <x v="273"/>
    <n v="2"/>
    <x v="1"/>
    <n v="76890"/>
    <n v="134557.49"/>
    <n v="100989.66"/>
    <n v="176731.91"/>
    <n v="122916.59"/>
    <n v="215104.02"/>
    <n v="151098.76"/>
    <n v="264422.84000000003"/>
    <n v="179406.72"/>
    <n v="313961.76"/>
    <n v="197786.87"/>
    <n v="346127.03"/>
    <n v="214863.57"/>
    <n v="376011.24"/>
  </r>
  <r>
    <n v="6"/>
    <s v="Region VI - Midsouth"/>
    <x v="38"/>
    <s v="OK"/>
    <x v="273"/>
    <n v="3"/>
    <x v="2"/>
    <n v="66221.38"/>
    <n v="115887.42"/>
    <n v="89935.54"/>
    <n v="157387.19"/>
    <n v="113483.12"/>
    <n v="198595.45"/>
    <n v="149189.04999999999"/>
    <n v="261080.84"/>
    <n v="184601.85"/>
    <n v="323053.24"/>
    <n v="207791.61"/>
    <n v="363635.32"/>
    <n v="230646.36"/>
    <n v="403631.13"/>
  </r>
  <r>
    <n v="6"/>
    <s v="Region VI - Midsouth"/>
    <x v="38"/>
    <s v="OK"/>
    <x v="273"/>
    <n v="4"/>
    <x v="3"/>
    <n v="75429.8"/>
    <n v="120687.67"/>
    <n v="105601.71"/>
    <n v="168962.74"/>
    <n v="135773.63"/>
    <n v="217237.81"/>
    <n v="181031.51"/>
    <n v="289650.42"/>
    <n v="226289.39"/>
    <n v="362063.02"/>
    <n v="256461.3"/>
    <n v="410338.09"/>
    <n v="286633.21999999997"/>
    <n v="458613.16"/>
  </r>
  <r>
    <n v="6"/>
    <s v="Region VI - Midsouth"/>
    <x v="38"/>
    <s v="OK"/>
    <x v="274"/>
    <n v="1"/>
    <x v="0"/>
    <n v="85920.19"/>
    <n v="150360.34"/>
    <n v="111345.41"/>
    <n v="194854.46"/>
    <n v="133309.95000000001"/>
    <n v="233292.42"/>
    <n v="159127.57999999999"/>
    <n v="278473.26"/>
    <n v="187184.1"/>
    <n v="327572.17"/>
    <n v="205129.79"/>
    <n v="358977.14"/>
    <n v="222152.08"/>
    <n v="388766.14"/>
  </r>
  <r>
    <n v="6"/>
    <s v="Region VI - Midsouth"/>
    <x v="38"/>
    <s v="OK"/>
    <x v="274"/>
    <n v="2"/>
    <x v="1"/>
    <n v="74864.210000000006"/>
    <n v="131012.36"/>
    <n v="98156.75"/>
    <n v="171774.31"/>
    <n v="119298.76"/>
    <n v="208772.82"/>
    <n v="146337.26999999999"/>
    <n v="256090.23"/>
    <n v="173596.01"/>
    <n v="303793.02"/>
    <n v="191283.49"/>
    <n v="334746.11"/>
    <n v="207679.14"/>
    <n v="363438.49"/>
  </r>
  <r>
    <n v="6"/>
    <s v="Region VI - Midsouth"/>
    <x v="38"/>
    <s v="OK"/>
    <x v="274"/>
    <n v="3"/>
    <x v="2"/>
    <n v="64860.98"/>
    <n v="113506.71"/>
    <n v="88237.57"/>
    <n v="154415.76"/>
    <n v="111460"/>
    <n v="195055"/>
    <n v="146649.57"/>
    <n v="256636.74"/>
    <n v="181567.83"/>
    <n v="317743.7"/>
    <n v="204459.08"/>
    <n v="357803.39"/>
    <n v="227040.27"/>
    <n v="397320.47"/>
  </r>
  <r>
    <n v="6"/>
    <s v="Region VI - Midsouth"/>
    <x v="38"/>
    <s v="OK"/>
    <x v="274"/>
    <n v="4"/>
    <x v="3"/>
    <n v="72883.899999999994"/>
    <n v="116614.24"/>
    <n v="102037.46"/>
    <n v="163259.94"/>
    <n v="131191.01999999999"/>
    <n v="209905.63"/>
    <n v="174921.36"/>
    <n v="279874.17"/>
    <n v="218651.7"/>
    <n v="349842.72"/>
    <n v="247805.25"/>
    <n v="396488.41"/>
    <n v="276958.81"/>
    <n v="443134.11"/>
  </r>
  <r>
    <n v="6"/>
    <s v="Region VI - Midsouth"/>
    <x v="38"/>
    <s v="OK"/>
    <x v="275"/>
    <n v="1"/>
    <x v="0"/>
    <n v="85467.07"/>
    <n v="149567.37"/>
    <n v="110714.07"/>
    <n v="193749.61"/>
    <n v="132522.5"/>
    <n v="231914.37"/>
    <n v="158139.48000000001"/>
    <n v="276744.08"/>
    <n v="185986.58"/>
    <n v="325476.52"/>
    <n v="203797.84"/>
    <n v="356646.22"/>
    <n v="220671.77"/>
    <n v="386175.6"/>
  </r>
  <r>
    <n v="6"/>
    <s v="Region VI - Midsouth"/>
    <x v="38"/>
    <s v="OK"/>
    <x v="275"/>
    <n v="2"/>
    <x v="1"/>
    <n v="74665.279999999999"/>
    <n v="130664.23"/>
    <n v="97828.6"/>
    <n v="171200.04"/>
    <n v="118833.39"/>
    <n v="207958.44"/>
    <n v="145643.20000000001"/>
    <n v="254875.6"/>
    <n v="172710.87"/>
    <n v="302244.02"/>
    <n v="190269.84"/>
    <n v="332972.23"/>
    <n v="206531.54"/>
    <n v="361430.2"/>
  </r>
  <r>
    <n v="6"/>
    <s v="Region VI - Midsouth"/>
    <x v="38"/>
    <s v="OK"/>
    <x v="275"/>
    <n v="3"/>
    <x v="2"/>
    <n v="64838.9"/>
    <n v="113468.08"/>
    <n v="88265.7"/>
    <n v="154464.98000000001"/>
    <n v="111541.87"/>
    <n v="195198.27"/>
    <n v="146803.87"/>
    <n v="256906.78"/>
    <n v="181800.8"/>
    <n v="318151.40999999997"/>
    <n v="204753.42"/>
    <n v="358318.48"/>
    <n v="227403.09"/>
    <n v="397955.41"/>
  </r>
  <r>
    <n v="6"/>
    <s v="Region VI - Midsouth"/>
    <x v="38"/>
    <s v="OK"/>
    <x v="275"/>
    <n v="4"/>
    <x v="3"/>
    <n v="72471.81"/>
    <n v="115954.89"/>
    <n v="101460.53"/>
    <n v="162336.85"/>
    <n v="130449.25"/>
    <n v="208718.8"/>
    <n v="173932.33"/>
    <n v="278291.74"/>
    <n v="217415.42"/>
    <n v="347864.67"/>
    <n v="246404.14"/>
    <n v="394246.63"/>
    <n v="275392.86"/>
    <n v="440628.59"/>
  </r>
  <r>
    <n v="6"/>
    <s v="Region VI - Midsouth"/>
    <x v="38"/>
    <s v="OK"/>
    <x v="276"/>
    <n v="1"/>
    <x v="0"/>
    <n v="90470.37"/>
    <n v="158323.16"/>
    <n v="117281.94"/>
    <n v="205243.39"/>
    <n v="140446.07999999999"/>
    <n v="245780.65"/>
    <n v="167689.24"/>
    <n v="293456.17"/>
    <n v="197287.11"/>
    <n v="345252.44"/>
    <n v="216219.13"/>
    <n v="378383.48"/>
    <n v="234195.83"/>
    <n v="409842.7"/>
  </r>
  <r>
    <n v="6"/>
    <s v="Region VI - Midsouth"/>
    <x v="38"/>
    <s v="OK"/>
    <x v="276"/>
    <n v="2"/>
    <x v="1"/>
    <n v="78651.88"/>
    <n v="137640.78"/>
    <n v="103183.72"/>
    <n v="180571.5"/>
    <n v="125468.6"/>
    <n v="219570.05"/>
    <n v="154016.85"/>
    <n v="269529.48"/>
    <n v="182761.91"/>
    <n v="319833.34999999998"/>
    <n v="201417.91"/>
    <n v="352481.35"/>
    <n v="218724.75"/>
    <n v="382768.32"/>
  </r>
  <r>
    <n v="6"/>
    <s v="Region VI - Midsouth"/>
    <x v="38"/>
    <s v="OK"/>
    <x v="276"/>
    <n v="3"/>
    <x v="2"/>
    <n v="68006.75"/>
    <n v="119011.82"/>
    <n v="92464.57"/>
    <n v="161813"/>
    <n v="116757.58"/>
    <n v="204325.77"/>
    <n v="153577.57999999999"/>
    <n v="268760.76"/>
    <n v="190107.56"/>
    <n v="332688.21999999997"/>
    <n v="214046.56"/>
    <n v="374581.48"/>
    <n v="237654.11"/>
    <n v="415894.7"/>
  </r>
  <r>
    <n v="6"/>
    <s v="Region VI - Midsouth"/>
    <x v="38"/>
    <s v="OK"/>
    <x v="276"/>
    <n v="4"/>
    <x v="3"/>
    <n v="76768.75"/>
    <n v="122830"/>
    <n v="107476.25"/>
    <n v="171962"/>
    <n v="138183.75"/>
    <n v="221094"/>
    <n v="184244.99"/>
    <n v="294792"/>
    <n v="230306.24"/>
    <n v="368489.99"/>
    <n v="261013.74"/>
    <n v="417621.99"/>
    <n v="291721.24"/>
    <n v="466753.99"/>
  </r>
  <r>
    <n v="6"/>
    <s v="Region VI - Midsouth"/>
    <x v="38"/>
    <s v="OK"/>
    <x v="277"/>
    <n v="1"/>
    <x v="0"/>
    <n v="86491.33"/>
    <n v="151359.82999999999"/>
    <n v="112040.36"/>
    <n v="196070.63"/>
    <n v="134109.66"/>
    <n v="234691.91"/>
    <n v="160032.85999999999"/>
    <n v="280057.51"/>
    <n v="188212.95"/>
    <n v="329372.67"/>
    <n v="206237.19"/>
    <n v="360915.08"/>
    <n v="223312.63"/>
    <n v="390797.11"/>
  </r>
  <r>
    <n v="6"/>
    <s v="Region VI - Midsouth"/>
    <x v="38"/>
    <s v="OK"/>
    <x v="277"/>
    <n v="2"/>
    <x v="1"/>
    <n v="75562.460000000006"/>
    <n v="132234.31"/>
    <n v="99003.3"/>
    <n v="173255.77"/>
    <n v="120259.51"/>
    <n v="210454.15"/>
    <n v="147389.57"/>
    <n v="257931.75"/>
    <n v="174781.05"/>
    <n v="305866.84000000003"/>
    <n v="192550.04"/>
    <n v="336962.56"/>
    <n v="209006.05"/>
    <n v="365760.58"/>
  </r>
  <r>
    <n v="6"/>
    <s v="Region VI - Midsouth"/>
    <x v="38"/>
    <s v="OK"/>
    <x v="277"/>
    <n v="3"/>
    <x v="2"/>
    <n v="65619.83"/>
    <n v="114834.7"/>
    <n v="89329.48"/>
    <n v="156326.59"/>
    <n v="112886.73"/>
    <n v="197551.78"/>
    <n v="148574.45000000001"/>
    <n v="260005.29"/>
    <n v="183993.98"/>
    <n v="321989.46999999997"/>
    <n v="207223.87"/>
    <n v="362641.77"/>
    <n v="230147.25"/>
    <n v="402757.7"/>
  </r>
  <r>
    <n v="6"/>
    <s v="Region VI - Midsouth"/>
    <x v="38"/>
    <s v="OK"/>
    <x v="277"/>
    <n v="4"/>
    <x v="3"/>
    <n v="73339.990000000005"/>
    <n v="117343.99"/>
    <n v="102675.99"/>
    <n v="164281.59"/>
    <n v="132011.99"/>
    <n v="211219.19"/>
    <n v="176015.99"/>
    <n v="281625.58"/>
    <n v="220019.98"/>
    <n v="352031.98"/>
    <n v="249355.98"/>
    <n v="398969.57"/>
    <n v="278691.98"/>
    <n v="445907.17"/>
  </r>
  <r>
    <n v="6"/>
    <s v="Region VI - Midsouth"/>
    <x v="39"/>
    <s v="TX"/>
    <x v="278"/>
    <n v="1"/>
    <x v="0"/>
    <n v="89977.91"/>
    <n v="157461.35"/>
    <n v="116629.39"/>
    <n v="204101.43"/>
    <n v="139654.54"/>
    <n v="244395.45"/>
    <n v="166728.74"/>
    <n v="291775.3"/>
    <n v="196145.81"/>
    <n v="343255.17"/>
    <n v="214962.03"/>
    <n v="376183.56"/>
    <n v="232822.11"/>
    <n v="407438.68"/>
  </r>
  <r>
    <n v="6"/>
    <s v="Region VI - Midsouth"/>
    <x v="39"/>
    <s v="TX"/>
    <x v="278"/>
    <n v="2"/>
    <x v="1"/>
    <n v="78286.5"/>
    <n v="137001.38"/>
    <n v="102682.76"/>
    <n v="179694.84"/>
    <n v="124838.1"/>
    <n v="218466.68"/>
    <n v="153203.35999999999"/>
    <n v="268105.89"/>
    <n v="181776.8"/>
    <n v="318109.40000000002"/>
    <n v="200319.97"/>
    <n v="350559.94"/>
    <n v="217517.39"/>
    <n v="380655.43"/>
  </r>
  <r>
    <n v="6"/>
    <s v="Region VI - Midsouth"/>
    <x v="39"/>
    <s v="TX"/>
    <x v="278"/>
    <n v="3"/>
    <x v="2"/>
    <n v="67739.09"/>
    <n v="118543.4"/>
    <n v="92119.35"/>
    <n v="161208.87"/>
    <n v="116336.58"/>
    <n v="203589.02"/>
    <n v="153038.82"/>
    <n v="267817.94"/>
    <n v="189454.16"/>
    <n v="331544.78000000003"/>
    <n v="213321.19"/>
    <n v="373312.08"/>
    <n v="236860.33"/>
    <n v="414505.58"/>
  </r>
  <r>
    <n v="6"/>
    <s v="Region VI - Midsouth"/>
    <x v="39"/>
    <s v="TX"/>
    <x v="278"/>
    <n v="4"/>
    <x v="3"/>
    <n v="76341.990000000005"/>
    <n v="122147.18"/>
    <n v="106878.78"/>
    <n v="171006.05"/>
    <n v="137415.57999999999"/>
    <n v="219864.93"/>
    <n v="183220.77"/>
    <n v="293153.24"/>
    <n v="229025.96"/>
    <n v="366441.54"/>
    <n v="259562.76"/>
    <n v="415300.42"/>
    <n v="290099.55"/>
    <n v="464159.29"/>
  </r>
  <r>
    <n v="6"/>
    <s v="Region VI - Midsouth"/>
    <x v="39"/>
    <s v="TX"/>
    <x v="279"/>
    <n v="1"/>
    <x v="0"/>
    <n v="87968.72"/>
    <n v="153945.26"/>
    <n v="113998"/>
    <n v="199496.5"/>
    <n v="136484.29"/>
    <n v="238847.5"/>
    <n v="162914.35999999999"/>
    <n v="285100.12"/>
    <n v="191636.84"/>
    <n v="335364.46999999997"/>
    <n v="210008.48"/>
    <n v="367514.85"/>
    <n v="227433.8"/>
    <n v="398009.14"/>
  </r>
  <r>
    <n v="6"/>
    <s v="Region VI - Midsouth"/>
    <x v="39"/>
    <s v="TX"/>
    <x v="279"/>
    <n v="2"/>
    <x v="1"/>
    <n v="76658.570000000007"/>
    <n v="134152.51"/>
    <n v="100506.16"/>
    <n v="175885.77"/>
    <n v="122150.99"/>
    <n v="213764.24"/>
    <n v="149830.01999999999"/>
    <n v="262202.53999999998"/>
    <n v="177736.39"/>
    <n v="311038.68"/>
    <n v="195843.88"/>
    <n v="342726.78"/>
    <n v="212628.14"/>
    <n v="372099.25"/>
  </r>
  <r>
    <n v="6"/>
    <s v="Region VI - Midsouth"/>
    <x v="39"/>
    <s v="TX"/>
    <x v="279"/>
    <n v="3"/>
    <x v="2"/>
    <n v="66422.83"/>
    <n v="116239.95"/>
    <n v="90365.13"/>
    <n v="158138.99"/>
    <n v="114149.72"/>
    <n v="199762.02"/>
    <n v="150190.73000000001"/>
    <n v="262833.77"/>
    <n v="185954.18"/>
    <n v="325419.81"/>
    <n v="209399.99"/>
    <n v="366449.98"/>
    <n v="232528.6"/>
    <n v="406925.05"/>
  </r>
  <r>
    <n v="6"/>
    <s v="Region VI - Midsouth"/>
    <x v="39"/>
    <s v="TX"/>
    <x v="279"/>
    <n v="4"/>
    <x v="3"/>
    <n v="74620.28"/>
    <n v="119392.44"/>
    <n v="104468.39"/>
    <n v="167149.42000000001"/>
    <n v="134316.5"/>
    <n v="214906.4"/>
    <n v="179088.66"/>
    <n v="286541.86"/>
    <n v="223860.83"/>
    <n v="358177.33"/>
    <n v="253708.94"/>
    <n v="405934.3"/>
    <n v="283557.05"/>
    <n v="453691.28"/>
  </r>
  <r>
    <n v="6"/>
    <s v="Region VI - Midsouth"/>
    <x v="39"/>
    <s v="TX"/>
    <x v="280"/>
    <n v="1"/>
    <x v="0"/>
    <n v="83911"/>
    <n v="146844.25"/>
    <n v="108714.01"/>
    <n v="190249.52"/>
    <n v="130139.7"/>
    <n v="227744.47"/>
    <n v="155313.19"/>
    <n v="271798.08"/>
    <n v="182675.13"/>
    <n v="319681.46999999997"/>
    <n v="200176.24"/>
    <n v="350308.42"/>
    <n v="216763.77"/>
    <n v="379336.6"/>
  </r>
  <r>
    <n v="6"/>
    <s v="Region VI - Midsouth"/>
    <x v="39"/>
    <s v="TX"/>
    <x v="280"/>
    <n v="2"/>
    <x v="1"/>
    <n v="73236.28"/>
    <n v="128163.49"/>
    <n v="95980.14"/>
    <n v="167965.24"/>
    <n v="116611.65"/>
    <n v="204070.38"/>
    <n v="142963.93"/>
    <n v="250186.88"/>
    <n v="169555.6"/>
    <n v="296722.28999999998"/>
    <n v="186807.4"/>
    <n v="326912.95"/>
    <n v="202789.9"/>
    <n v="354882.32"/>
  </r>
  <r>
    <n v="6"/>
    <s v="Region VI - Midsouth"/>
    <x v="39"/>
    <s v="TX"/>
    <x v="280"/>
    <n v="3"/>
    <x v="2"/>
    <n v="63544.72"/>
    <n v="111203.26"/>
    <n v="86483.36"/>
    <n v="151345.87"/>
    <n v="109273.14"/>
    <n v="191227.99"/>
    <n v="143801.47"/>
    <n v="251652.57"/>
    <n v="178067.85"/>
    <n v="311618.73"/>
    <n v="200537.88"/>
    <n v="350941.29"/>
    <n v="222708.54"/>
    <n v="389739.94"/>
  </r>
  <r>
    <n v="6"/>
    <s v="Region VI - Midsouth"/>
    <x v="39"/>
    <s v="TX"/>
    <x v="280"/>
    <n v="4"/>
    <x v="3"/>
    <n v="71162.19"/>
    <n v="113859.5"/>
    <n v="99627.06"/>
    <n v="159403.29999999999"/>
    <n v="128091.94"/>
    <n v="204947.1"/>
    <n v="170789.25"/>
    <n v="273262.8"/>
    <n v="213486.56"/>
    <n v="341578.5"/>
    <n v="241951.43"/>
    <n v="387122.3"/>
    <n v="270416.31"/>
    <n v="432666.1"/>
  </r>
  <r>
    <n v="6"/>
    <s v="Region VI - Midsouth"/>
    <x v="39"/>
    <s v="TX"/>
    <x v="281"/>
    <n v="1"/>
    <x v="0"/>
    <n v="89071.66"/>
    <n v="155875.41"/>
    <n v="115366.71"/>
    <n v="201891.74"/>
    <n v="138079.63"/>
    <n v="241639.35"/>
    <n v="164752.54"/>
    <n v="288316.94"/>
    <n v="193750.78"/>
    <n v="339063.87"/>
    <n v="212298.13"/>
    <n v="371521.73"/>
    <n v="229861.49"/>
    <n v="402257.62"/>
  </r>
  <r>
    <n v="6"/>
    <s v="Region VI - Midsouth"/>
    <x v="39"/>
    <s v="TX"/>
    <x v="281"/>
    <n v="2"/>
    <x v="1"/>
    <n v="77888.639999999999"/>
    <n v="136305.13"/>
    <n v="102026.46"/>
    <n v="178546.31"/>
    <n v="123907.38"/>
    <n v="216837.92"/>
    <n v="151815.22"/>
    <n v="265676.63"/>
    <n v="180006.51"/>
    <n v="315011.40000000002"/>
    <n v="198292.68"/>
    <n v="347012.18"/>
    <n v="215222.2"/>
    <n v="376638.85"/>
  </r>
  <r>
    <n v="6"/>
    <s v="Region VI - Midsouth"/>
    <x v="39"/>
    <s v="TX"/>
    <x v="281"/>
    <n v="3"/>
    <x v="2"/>
    <n v="67694.94"/>
    <n v="118466.15"/>
    <n v="92175.61"/>
    <n v="161307.31"/>
    <n v="116500.33"/>
    <n v="203875.58"/>
    <n v="153347.44"/>
    <n v="268358.02"/>
    <n v="189920.12"/>
    <n v="332360.21000000002"/>
    <n v="213909.87"/>
    <n v="374342.26"/>
    <n v="237585.98"/>
    <n v="415775.46"/>
  </r>
  <r>
    <n v="6"/>
    <s v="Region VI - Midsouth"/>
    <x v="39"/>
    <s v="TX"/>
    <x v="281"/>
    <n v="4"/>
    <x v="3"/>
    <n v="75517.8"/>
    <n v="120828.48"/>
    <n v="105724.92"/>
    <n v="169159.88"/>
    <n v="135932.04"/>
    <n v="217491.27"/>
    <n v="181242.72"/>
    <n v="289988.36"/>
    <n v="226553.41"/>
    <n v="362485.45"/>
    <n v="256760.53"/>
    <n v="410816.85"/>
    <n v="286967.65000000002"/>
    <n v="459148.24"/>
  </r>
  <r>
    <n v="6"/>
    <s v="Region VI - Midsouth"/>
    <x v="39"/>
    <s v="TX"/>
    <x v="282"/>
    <n v="1"/>
    <x v="0"/>
    <n v="87062.47"/>
    <n v="152359.32999999999"/>
    <n v="112735.32"/>
    <n v="197286.82"/>
    <n v="134909.38"/>
    <n v="236091.41"/>
    <n v="160938.16"/>
    <n v="281641.77"/>
    <n v="189241.82"/>
    <n v="331173.18"/>
    <n v="207344.59"/>
    <n v="362853.03"/>
    <n v="224473.19"/>
    <n v="392828.09"/>
  </r>
  <r>
    <n v="6"/>
    <s v="Region VI - Midsouth"/>
    <x v="39"/>
    <s v="TX"/>
    <x v="282"/>
    <n v="2"/>
    <x v="1"/>
    <n v="76260.72"/>
    <n v="133456.25"/>
    <n v="99849.85"/>
    <n v="174737.24"/>
    <n v="121220.28"/>
    <n v="212135.49"/>
    <n v="148441.88"/>
    <n v="259773.29"/>
    <n v="175966.1"/>
    <n v="307940.68"/>
    <n v="193816.59"/>
    <n v="339179.04"/>
    <n v="210332.96"/>
    <n v="368082.69"/>
  </r>
  <r>
    <n v="6"/>
    <s v="Region VI - Midsouth"/>
    <x v="39"/>
    <s v="TX"/>
    <x v="282"/>
    <n v="3"/>
    <x v="2"/>
    <n v="66378.679999999993"/>
    <n v="116162.7"/>
    <n v="90421.39"/>
    <n v="158237.44"/>
    <n v="114313.47"/>
    <n v="200048.58"/>
    <n v="150499.35"/>
    <n v="263373.84999999998"/>
    <n v="186420.14"/>
    <n v="326235.25"/>
    <n v="209988.67"/>
    <n v="367480.17"/>
    <n v="233254.25"/>
    <n v="408194.94"/>
  </r>
  <r>
    <n v="6"/>
    <s v="Region VI - Midsouth"/>
    <x v="39"/>
    <s v="TX"/>
    <x v="282"/>
    <n v="4"/>
    <x v="3"/>
    <n v="73796.09"/>
    <n v="118073.75"/>
    <n v="103314.53"/>
    <n v="165303.25"/>
    <n v="132832.97"/>
    <n v="212532.75"/>
    <n v="177110.62"/>
    <n v="283377"/>
    <n v="221388.28"/>
    <n v="354221.25"/>
    <n v="250906.72"/>
    <n v="401450.75"/>
    <n v="280425.15000000002"/>
    <n v="448680.25"/>
  </r>
  <r>
    <n v="6"/>
    <s v="Region VI - Midsouth"/>
    <x v="39"/>
    <s v="TX"/>
    <x v="283"/>
    <n v="1"/>
    <x v="0"/>
    <n v="87023.13"/>
    <n v="152290.48000000001"/>
    <n v="112714.11"/>
    <n v="197249.7"/>
    <n v="134905.29"/>
    <n v="236084.26"/>
    <n v="160965.76000000001"/>
    <n v="281690.07"/>
    <n v="189298.03"/>
    <n v="331271.55"/>
    <n v="207419.43"/>
    <n v="362984.01"/>
    <n v="224579.77"/>
    <n v="393014.6"/>
  </r>
  <r>
    <n v="6"/>
    <s v="Region VI - Midsouth"/>
    <x v="39"/>
    <s v="TX"/>
    <x v="283"/>
    <n v="2"/>
    <x v="1"/>
    <n v="76094.27"/>
    <n v="133164.98000000001"/>
    <n v="99677.05"/>
    <n v="174434.84"/>
    <n v="121055.14"/>
    <n v="211846.5"/>
    <n v="148322.47"/>
    <n v="259564.31"/>
    <n v="175866.13"/>
    <n v="307765.73"/>
    <n v="193732.28"/>
    <n v="339031.5"/>
    <n v="210273.18"/>
    <n v="367978.07"/>
  </r>
  <r>
    <n v="6"/>
    <s v="Region VI - Midsouth"/>
    <x v="39"/>
    <s v="TX"/>
    <x v="283"/>
    <n v="3"/>
    <x v="2"/>
    <n v="66133.09"/>
    <n v="115732.9"/>
    <n v="90048.04"/>
    <n v="157584.07999999999"/>
    <n v="113810.6"/>
    <n v="199168.55"/>
    <n v="149806.26999999999"/>
    <n v="262160.98"/>
    <n v="185533.76"/>
    <n v="324684.08"/>
    <n v="208968.95"/>
    <n v="365695.66"/>
    <n v="232097.64"/>
    <n v="406170.87"/>
  </r>
  <r>
    <n v="6"/>
    <s v="Region VI - Midsouth"/>
    <x v="39"/>
    <s v="TX"/>
    <x v="283"/>
    <n v="4"/>
    <x v="3"/>
    <n v="73781.42"/>
    <n v="118050.28"/>
    <n v="103293.99"/>
    <n v="165270.39000000001"/>
    <n v="132806.56"/>
    <n v="212490.5"/>
    <n v="177075.41"/>
    <n v="283320.67"/>
    <n v="221344.27"/>
    <n v="354150.83"/>
    <n v="250856.84"/>
    <n v="401370.94"/>
    <n v="280369.40000000002"/>
    <n v="448591.05"/>
  </r>
  <r>
    <n v="6"/>
    <s v="Region VI - Midsouth"/>
    <x v="39"/>
    <s v="TX"/>
    <x v="284"/>
    <n v="1"/>
    <x v="0"/>
    <n v="85959.53"/>
    <n v="150429.18"/>
    <n v="111366.61"/>
    <n v="194891.57"/>
    <n v="133314.04"/>
    <n v="233299.57"/>
    <n v="159099.97"/>
    <n v="278424.95"/>
    <n v="187127.88"/>
    <n v="327473.78000000003"/>
    <n v="205054.94"/>
    <n v="358846.14"/>
    <n v="222045.5"/>
    <n v="388579.62"/>
  </r>
  <r>
    <n v="6"/>
    <s v="Region VI - Midsouth"/>
    <x v="39"/>
    <s v="TX"/>
    <x v="284"/>
    <n v="2"/>
    <x v="1"/>
    <n v="75030.649999999994"/>
    <n v="131303.63"/>
    <n v="98329.55"/>
    <n v="172076.71"/>
    <n v="119463.89"/>
    <n v="209061.8"/>
    <n v="146456.68"/>
    <n v="256299.2"/>
    <n v="173695.98"/>
    <n v="303967.96000000002"/>
    <n v="191367.79"/>
    <n v="334893.63"/>
    <n v="207738.91"/>
    <n v="363543.09"/>
  </r>
  <r>
    <n v="6"/>
    <s v="Region VI - Midsouth"/>
    <x v="39"/>
    <s v="TX"/>
    <x v="284"/>
    <n v="3"/>
    <x v="2"/>
    <n v="65106.57"/>
    <n v="113936.5"/>
    <n v="88610.92"/>
    <n v="155069.10999999999"/>
    <n v="111962.87"/>
    <n v="195935.02"/>
    <n v="147342.63"/>
    <n v="257849.60000000001"/>
    <n v="182454.2"/>
    <n v="319294.86"/>
    <n v="205478.79"/>
    <n v="359587.88"/>
    <n v="228196.87"/>
    <n v="399344.52"/>
  </r>
  <r>
    <n v="6"/>
    <s v="Region VI - Midsouth"/>
    <x v="39"/>
    <s v="TX"/>
    <x v="284"/>
    <n v="4"/>
    <x v="3"/>
    <n v="72898.570000000007"/>
    <n v="116637.71"/>
    <n v="102057.99"/>
    <n v="163292.79"/>
    <n v="131217.42000000001"/>
    <n v="209947.87"/>
    <n v="174956.56"/>
    <n v="279930.5"/>
    <n v="218695.7"/>
    <n v="349913.12"/>
    <n v="247855.12"/>
    <n v="396568.21"/>
    <n v="277014.55"/>
    <n v="443223.29"/>
  </r>
  <r>
    <n v="6"/>
    <s v="Region VI - Midsouth"/>
    <x v="39"/>
    <s v="TX"/>
    <x v="285"/>
    <n v="1"/>
    <x v="0"/>
    <n v="87476.26"/>
    <n v="153083.45000000001"/>
    <n v="113345.45"/>
    <n v="198354.54"/>
    <n v="135692.75"/>
    <n v="237462.31"/>
    <n v="161953.85999999999"/>
    <n v="283419.25"/>
    <n v="190495.54"/>
    <n v="333367.2"/>
    <n v="208751.38"/>
    <n v="365314.92"/>
    <n v="226060.08"/>
    <n v="395605.13"/>
  </r>
  <r>
    <n v="6"/>
    <s v="Region VI - Midsouth"/>
    <x v="39"/>
    <s v="TX"/>
    <x v="285"/>
    <n v="2"/>
    <x v="1"/>
    <n v="76293.2"/>
    <n v="133513.10999999999"/>
    <n v="100005.2"/>
    <n v="175009.11"/>
    <n v="121520.5"/>
    <n v="212660.88"/>
    <n v="149016.54"/>
    <n v="260778.94"/>
    <n v="176751.28"/>
    <n v="309314.73"/>
    <n v="194745.93"/>
    <n v="340805.38"/>
    <n v="211420.78"/>
    <n v="369986.36"/>
  </r>
  <r>
    <n v="6"/>
    <s v="Region VI - Midsouth"/>
    <x v="39"/>
    <s v="TX"/>
    <x v="285"/>
    <n v="3"/>
    <x v="2"/>
    <n v="66155.16"/>
    <n v="115771.53"/>
    <n v="90019.92"/>
    <n v="157534.85"/>
    <n v="113728.73"/>
    <n v="199025.27"/>
    <n v="149651.97"/>
    <n v="261890.94"/>
    <n v="185300.78"/>
    <n v="324276.36"/>
    <n v="208674.61"/>
    <n v="365180.57"/>
    <n v="231734.82"/>
    <n v="405535.93"/>
  </r>
  <r>
    <n v="6"/>
    <s v="Region VI - Midsouth"/>
    <x v="39"/>
    <s v="TX"/>
    <x v="285"/>
    <n v="4"/>
    <x v="3"/>
    <n v="74193.52"/>
    <n v="118709.63"/>
    <n v="103870.92"/>
    <n v="166193.48000000001"/>
    <n v="133548.32999999999"/>
    <n v="213677.33"/>
    <n v="178064.44"/>
    <n v="284903.09999999998"/>
    <n v="222580.55"/>
    <n v="356128.88"/>
    <n v="252257.95"/>
    <n v="403612.73"/>
    <n v="281935.35999999999"/>
    <n v="451096.58"/>
  </r>
  <r>
    <n v="6"/>
    <s v="Region VI - Midsouth"/>
    <x v="39"/>
    <s v="TX"/>
    <x v="286"/>
    <n v="1"/>
    <x v="0"/>
    <n v="85427.73"/>
    <n v="149498.53"/>
    <n v="110692.86"/>
    <n v="193712.51"/>
    <n v="132518.41"/>
    <n v="231907.22"/>
    <n v="158167.07999999999"/>
    <n v="276792.39"/>
    <n v="186042.8"/>
    <n v="325574.90000000002"/>
    <n v="203872.69"/>
    <n v="356777.21"/>
    <n v="220778.36"/>
    <n v="386362.13"/>
  </r>
  <r>
    <n v="6"/>
    <s v="Region VI - Midsouth"/>
    <x v="39"/>
    <s v="TX"/>
    <x v="286"/>
    <n v="2"/>
    <x v="1"/>
    <n v="74498.84"/>
    <n v="130372.96"/>
    <n v="97655.8"/>
    <n v="170897.65"/>
    <n v="118668.26"/>
    <n v="207669.46"/>
    <n v="145523.79"/>
    <n v="254666.64"/>
    <n v="172610.9"/>
    <n v="302069.08"/>
    <n v="190185.54"/>
    <n v="332824.7"/>
    <n v="206471.77"/>
    <n v="361325.6"/>
  </r>
  <r>
    <n v="6"/>
    <s v="Region VI - Midsouth"/>
    <x v="39"/>
    <s v="TX"/>
    <x v="286"/>
    <n v="3"/>
    <x v="2"/>
    <n v="64593.31"/>
    <n v="113038.29"/>
    <n v="87892.36"/>
    <n v="153811.62"/>
    <n v="111039"/>
    <n v="194318.25"/>
    <n v="146110.81"/>
    <n v="255693.92"/>
    <n v="180914.43"/>
    <n v="316600.25"/>
    <n v="203733.71"/>
    <n v="356533.99"/>
    <n v="226246.49"/>
    <n v="395931.35"/>
  </r>
  <r>
    <n v="6"/>
    <s v="Region VI - Midsouth"/>
    <x v="39"/>
    <s v="TX"/>
    <x v="286"/>
    <n v="4"/>
    <x v="3"/>
    <n v="72457.14"/>
    <n v="115931.42"/>
    <n v="101439.99"/>
    <n v="162303.99"/>
    <n v="130422.85"/>
    <n v="208676.56"/>
    <n v="173897.13"/>
    <n v="278235.40999999997"/>
    <n v="217371.41"/>
    <n v="347794.27"/>
    <n v="246354.27"/>
    <n v="394166.84"/>
    <n v="275337.12"/>
    <n v="440539.41"/>
  </r>
  <r>
    <n v="6"/>
    <s v="Region VI - Midsouth"/>
    <x v="39"/>
    <s v="TX"/>
    <x v="287"/>
    <n v="1"/>
    <x v="0"/>
    <n v="87515.6"/>
    <n v="153152.29"/>
    <n v="113366.66"/>
    <n v="198391.65"/>
    <n v="135696.82999999999"/>
    <n v="237469.46"/>
    <n v="161926.25"/>
    <n v="283370.94"/>
    <n v="190439.33"/>
    <n v="333268.82"/>
    <n v="208676.53"/>
    <n v="365183.93"/>
    <n v="225953.49"/>
    <n v="395418.61"/>
  </r>
  <r>
    <n v="6"/>
    <s v="Region VI - Midsouth"/>
    <x v="39"/>
    <s v="TX"/>
    <x v="287"/>
    <n v="2"/>
    <x v="1"/>
    <n v="76459.64"/>
    <n v="133804.38"/>
    <n v="100178"/>
    <n v="175311.5"/>
    <n v="121685.63"/>
    <n v="212949.86"/>
    <n v="149135.95000000001"/>
    <n v="260987.91"/>
    <n v="176851.24"/>
    <n v="309489.67"/>
    <n v="194830.23"/>
    <n v="340952.9"/>
    <n v="211480.55"/>
    <n v="370090.96"/>
  </r>
  <r>
    <n v="6"/>
    <s v="Region VI - Midsouth"/>
    <x v="39"/>
    <s v="TX"/>
    <x v="287"/>
    <n v="3"/>
    <x v="2"/>
    <n v="66400.75"/>
    <n v="116201.32"/>
    <n v="90393.26"/>
    <n v="158188.21"/>
    <n v="114231.6"/>
    <n v="199905.29"/>
    <n v="150345.03"/>
    <n v="263103.81"/>
    <n v="186187.16"/>
    <n v="325827.52"/>
    <n v="209694.32"/>
    <n v="366965.06"/>
    <n v="232891.42"/>
    <n v="407559.98"/>
  </r>
  <r>
    <n v="6"/>
    <s v="Region VI - Midsouth"/>
    <x v="39"/>
    <s v="TX"/>
    <x v="287"/>
    <n v="4"/>
    <x v="3"/>
    <n v="74208.179999999993"/>
    <n v="118733.09"/>
    <n v="103891.46"/>
    <n v="166226.32999999999"/>
    <n v="133574.73000000001"/>
    <n v="213719.57"/>
    <n v="178099.64"/>
    <n v="284959.43"/>
    <n v="222624.55"/>
    <n v="356199.28"/>
    <n v="252307.82"/>
    <n v="403692.52"/>
    <n v="281991.09000000003"/>
    <n v="451185.76"/>
  </r>
  <r>
    <n v="6"/>
    <s v="Region VI - Midsouth"/>
    <x v="39"/>
    <s v="TX"/>
    <x v="288"/>
    <n v="1"/>
    <x v="0"/>
    <n v="80463.759999999995"/>
    <n v="140811.57999999999"/>
    <n v="104146.19"/>
    <n v="182255.84"/>
    <n v="124598.9"/>
    <n v="218048.08"/>
    <n v="148589.71"/>
    <n v="260031.99"/>
    <n v="174686.05"/>
    <n v="305700.59000000003"/>
    <n v="191376.54"/>
    <n v="334908.95"/>
    <n v="207147.71"/>
    <n v="362508.5"/>
  </r>
  <r>
    <n v="6"/>
    <s v="Region VI - Midsouth"/>
    <x v="39"/>
    <s v="TX"/>
    <x v="288"/>
    <n v="2"/>
    <x v="1"/>
    <n v="70678.67"/>
    <n v="123687.67999999999"/>
    <n v="92473.47"/>
    <n v="161828.57999999999"/>
    <n v="112198.19"/>
    <n v="196346.83"/>
    <n v="137269.54999999999"/>
    <n v="240221.71"/>
    <n v="162659.81"/>
    <n v="284654.68"/>
    <n v="179121.77"/>
    <n v="313463.09000000003"/>
    <n v="194338.33"/>
    <n v="340092.08"/>
  </r>
  <r>
    <n v="6"/>
    <s v="Region VI - Midsouth"/>
    <x v="39"/>
    <s v="TX"/>
    <x v="288"/>
    <n v="3"/>
    <x v="2"/>
    <n v="61671.05"/>
    <n v="107924.35"/>
    <n v="84066.83"/>
    <n v="147116.96"/>
    <n v="106326.16"/>
    <n v="186070.77"/>
    <n v="140030.16"/>
    <n v="245052.79"/>
    <n v="173494.05"/>
    <n v="303614.59000000003"/>
    <n v="195460.27"/>
    <n v="342055.47"/>
    <n v="217152.06"/>
    <n v="380016.11"/>
  </r>
  <r>
    <n v="6"/>
    <s v="Region VI - Midsouth"/>
    <x v="39"/>
    <s v="TX"/>
    <x v="288"/>
    <n v="4"/>
    <x v="3"/>
    <n v="68174.86"/>
    <n v="109079.78"/>
    <n v="95444.81"/>
    <n v="152711.69"/>
    <n v="122714.75"/>
    <n v="196343.6"/>
    <n v="163619.67000000001"/>
    <n v="261791.47"/>
    <n v="204524.58"/>
    <n v="327239.34000000003"/>
    <n v="231794.53"/>
    <n v="370871.25"/>
    <n v="259064.47"/>
    <n v="414503.16"/>
  </r>
  <r>
    <n v="6"/>
    <s v="Region VI - Midsouth"/>
    <x v="39"/>
    <s v="TX"/>
    <x v="289"/>
    <n v="1"/>
    <x v="0"/>
    <n v="84324.79"/>
    <n v="147568.38"/>
    <n v="109324.15"/>
    <n v="191317.26"/>
    <n v="130923.07"/>
    <n v="229115.37"/>
    <n v="156328.9"/>
    <n v="273575.58"/>
    <n v="183928.86"/>
    <n v="321875.51"/>
    <n v="201583.04"/>
    <n v="352770.33"/>
    <n v="218350.66"/>
    <n v="382113.65"/>
  </r>
  <r>
    <n v="6"/>
    <s v="Region VI - Midsouth"/>
    <x v="39"/>
    <s v="TX"/>
    <x v="289"/>
    <n v="2"/>
    <x v="1"/>
    <n v="73268.77"/>
    <n v="128220.34"/>
    <n v="96135.49"/>
    <n v="168237.11"/>
    <n v="116911.87"/>
    <n v="204595.78"/>
    <n v="143538.6"/>
    <n v="251192.54"/>
    <n v="170340.78"/>
    <n v="298096.36"/>
    <n v="187736.74"/>
    <n v="328539.3"/>
    <n v="203877.72"/>
    <n v="356786.01"/>
  </r>
  <r>
    <n v="6"/>
    <s v="Region VI - Midsouth"/>
    <x v="39"/>
    <s v="TX"/>
    <x v="289"/>
    <n v="3"/>
    <x v="2"/>
    <n v="63321.2"/>
    <n v="110812.1"/>
    <n v="86081.88"/>
    <n v="150643.29"/>
    <n v="108688.4"/>
    <n v="190204.69"/>
    <n v="142954.1"/>
    <n v="250169.67"/>
    <n v="176948.49"/>
    <n v="309659.84999999998"/>
    <n v="199223.83"/>
    <n v="348641.7"/>
    <n v="221189.11"/>
    <n v="387080.93"/>
  </r>
  <r>
    <n v="6"/>
    <s v="Region VI - Midsouth"/>
    <x v="39"/>
    <s v="TX"/>
    <x v="289"/>
    <n v="4"/>
    <x v="3"/>
    <n v="71559.61"/>
    <n v="114495.38"/>
    <n v="100183.46"/>
    <n v="160293.53"/>
    <n v="128807.3"/>
    <n v="206091.68"/>
    <n v="171743.07"/>
    <n v="274788.90999999997"/>
    <n v="214678.83"/>
    <n v="343486.14"/>
    <n v="243302.68"/>
    <n v="389284.29"/>
    <n v="271926.52"/>
    <n v="435082.44"/>
  </r>
  <r>
    <n v="6"/>
    <s v="Region VI - Midsouth"/>
    <x v="39"/>
    <s v="TX"/>
    <x v="290"/>
    <n v="1"/>
    <x v="0"/>
    <n v="84974.6"/>
    <n v="148705.56"/>
    <n v="110061.52"/>
    <n v="192607.65"/>
    <n v="131730.95000000001"/>
    <n v="230529.16"/>
    <n v="157178.97"/>
    <n v="275063.2"/>
    <n v="184845.28"/>
    <n v="323479.24"/>
    <n v="202540.73"/>
    <n v="354446.29"/>
    <n v="219298.04"/>
    <n v="383771.58"/>
  </r>
  <r>
    <n v="6"/>
    <s v="Region VI - Midsouth"/>
    <x v="39"/>
    <s v="TX"/>
    <x v="290"/>
    <n v="2"/>
    <x v="1"/>
    <n v="74299.899999999994"/>
    <n v="130024.83"/>
    <n v="97327.64"/>
    <n v="170323.37"/>
    <n v="118202.9"/>
    <n v="206855.07"/>
    <n v="144829.71"/>
    <n v="253452"/>
    <n v="171725.75"/>
    <n v="300520.06"/>
    <n v="189171.89"/>
    <n v="331050.81"/>
    <n v="205324.17"/>
    <n v="359317.3"/>
  </r>
  <r>
    <n v="6"/>
    <s v="Region VI - Midsouth"/>
    <x v="39"/>
    <s v="TX"/>
    <x v="290"/>
    <n v="3"/>
    <x v="2"/>
    <n v="64571.24"/>
    <n v="112999.66"/>
    <n v="87920.48"/>
    <n v="153860.84"/>
    <n v="111120.87"/>
    <n v="194461.52"/>
    <n v="146265.10999999999"/>
    <n v="255963.95"/>
    <n v="181147.4"/>
    <n v="317007.95"/>
    <n v="204028.04"/>
    <n v="357049.07"/>
    <n v="226609.3"/>
    <n v="396566.28"/>
  </r>
  <r>
    <n v="6"/>
    <s v="Region VI - Midsouth"/>
    <x v="39"/>
    <s v="TX"/>
    <x v="290"/>
    <n v="4"/>
    <x v="3"/>
    <n v="72045.039999999994"/>
    <n v="115272.07"/>
    <n v="100863.06"/>
    <n v="161380.9"/>
    <n v="129681.08"/>
    <n v="207489.73"/>
    <n v="172908.1"/>
    <n v="276652.96999999997"/>
    <n v="216135.13"/>
    <n v="345816.21"/>
    <n v="244953.15"/>
    <n v="391925.04"/>
    <n v="273771.15999999997"/>
    <n v="438033.87"/>
  </r>
  <r>
    <n v="6"/>
    <s v="Region VI - Midsouth"/>
    <x v="39"/>
    <s v="TX"/>
    <x v="291"/>
    <n v="1"/>
    <x v="0"/>
    <n v="87594.28"/>
    <n v="153289.98000000001"/>
    <n v="113409.07"/>
    <n v="198465.88"/>
    <n v="135705.01"/>
    <n v="237483.76"/>
    <n v="161871.04999999999"/>
    <n v="283274.33"/>
    <n v="190326.89"/>
    <n v="333072.06"/>
    <n v="208526.84"/>
    <n v="364921.96"/>
    <n v="225740.33"/>
    <n v="395045.58"/>
  </r>
  <r>
    <n v="6"/>
    <s v="Region VI - Midsouth"/>
    <x v="39"/>
    <s v="TX"/>
    <x v="291"/>
    <n v="2"/>
    <x v="1"/>
    <n v="76792.53"/>
    <n v="134386.93"/>
    <n v="100523.6"/>
    <n v="175916.31"/>
    <n v="122015.9"/>
    <n v="213527.83"/>
    <n v="149374.76999999999"/>
    <n v="261405.85"/>
    <n v="177051.18"/>
    <n v="309839.56"/>
    <n v="194998.84"/>
    <n v="341247.97"/>
    <n v="211600.1"/>
    <n v="370300.18"/>
  </r>
  <r>
    <n v="6"/>
    <s v="Region VI - Midsouth"/>
    <x v="39"/>
    <s v="TX"/>
    <x v="291"/>
    <n v="3"/>
    <x v="2"/>
    <n v="66891.94"/>
    <n v="117060.9"/>
    <n v="91139.96"/>
    <n v="159494.92000000001"/>
    <n v="115237.34"/>
    <n v="201665.34"/>
    <n v="151731.17000000001"/>
    <n v="265529.53999999998"/>
    <n v="187959.92"/>
    <n v="328929.86"/>
    <n v="211733.75"/>
    <n v="370534.06"/>
    <n v="235204.64"/>
    <n v="411608.11"/>
  </r>
  <r>
    <n v="6"/>
    <s v="Region VI - Midsouth"/>
    <x v="39"/>
    <s v="TX"/>
    <x v="291"/>
    <n v="4"/>
    <x v="3"/>
    <n v="74237.52"/>
    <n v="118780.04"/>
    <n v="103932.53"/>
    <n v="166292.04999999999"/>
    <n v="133627.54"/>
    <n v="213804.06"/>
    <n v="178170.05"/>
    <n v="285072.08"/>
    <n v="222712.56"/>
    <n v="356340.11"/>
    <n v="252407.57"/>
    <n v="403852.12"/>
    <n v="282102.58"/>
    <n v="451364.13"/>
  </r>
  <r>
    <n v="6"/>
    <s v="Region VI - Midsouth"/>
    <x v="39"/>
    <s v="TX"/>
    <x v="292"/>
    <n v="1"/>
    <x v="0"/>
    <n v="83339.86"/>
    <n v="145844.76"/>
    <n v="108019.06"/>
    <n v="189033.35"/>
    <n v="129339.99"/>
    <n v="226344.98"/>
    <n v="154407.91"/>
    <n v="270213.84000000003"/>
    <n v="181646.27"/>
    <n v="317880.96999999997"/>
    <n v="199068.85"/>
    <n v="348370.48"/>
    <n v="215603.22"/>
    <n v="377305.63"/>
  </r>
  <r>
    <n v="6"/>
    <s v="Region VI - Midsouth"/>
    <x v="39"/>
    <s v="TX"/>
    <x v="292"/>
    <n v="2"/>
    <x v="1"/>
    <n v="72538.02"/>
    <n v="126941.54"/>
    <n v="95133.59"/>
    <n v="166483.78"/>
    <n v="115650.89"/>
    <n v="202389.05"/>
    <n v="141911.63"/>
    <n v="248345.35"/>
    <n v="168370.55"/>
    <n v="294648.46999999997"/>
    <n v="185540.85"/>
    <n v="324696.49"/>
    <n v="201462.99"/>
    <n v="352560.23"/>
  </r>
  <r>
    <n v="6"/>
    <s v="Region VI - Midsouth"/>
    <x v="39"/>
    <s v="TX"/>
    <x v="292"/>
    <n v="3"/>
    <x v="2"/>
    <n v="62785.87"/>
    <n v="109875.26"/>
    <n v="85391.45"/>
    <n v="149435.03"/>
    <n v="107846.39999999999"/>
    <n v="188731.2"/>
    <n v="141876.57999999999"/>
    <n v="248284.02"/>
    <n v="175641.69"/>
    <n v="307372.96000000002"/>
    <n v="197773.09"/>
    <n v="346102.9"/>
    <n v="219601.54"/>
    <n v="384302.7"/>
  </r>
  <r>
    <n v="6"/>
    <s v="Region VI - Midsouth"/>
    <x v="39"/>
    <s v="TX"/>
    <x v="292"/>
    <n v="4"/>
    <x v="3"/>
    <n v="70706.09"/>
    <n v="113129.75"/>
    <n v="98988.53"/>
    <n v="158381.65"/>
    <n v="127270.96"/>
    <n v="203633.54"/>
    <n v="169694.62"/>
    <n v="271511.39"/>
    <n v="212118.27"/>
    <n v="339389.24"/>
    <n v="240400.71"/>
    <n v="384641.14"/>
    <n v="268683.14"/>
    <n v="429893.04"/>
  </r>
  <r>
    <n v="6"/>
    <s v="Region VI - Midsouth"/>
    <x v="39"/>
    <s v="TX"/>
    <x v="293"/>
    <n v="1"/>
    <x v="0"/>
    <n v="85506.4"/>
    <n v="149636.21"/>
    <n v="110735.27"/>
    <n v="193786.72"/>
    <n v="132526.57999999999"/>
    <n v="231921.51"/>
    <n v="158111.85999999999"/>
    <n v="276695.76"/>
    <n v="185930.36"/>
    <n v="325378.12"/>
    <n v="203722.98"/>
    <n v="356515.22"/>
    <n v="220565.18"/>
    <n v="385989.07"/>
  </r>
  <r>
    <n v="6"/>
    <s v="Region VI - Midsouth"/>
    <x v="39"/>
    <s v="TX"/>
    <x v="293"/>
    <n v="2"/>
    <x v="1"/>
    <n v="74831.710000000006"/>
    <n v="130955.5"/>
    <n v="98001.39"/>
    <n v="171502.44"/>
    <n v="118998.52"/>
    <n v="208247.42"/>
    <n v="145762.6"/>
    <n v="255084.56"/>
    <n v="172810.83"/>
    <n v="302418.95"/>
    <n v="190354.14"/>
    <n v="333119.74"/>
    <n v="206591.31"/>
    <n v="361534.79"/>
  </r>
  <r>
    <n v="6"/>
    <s v="Region VI - Midsouth"/>
    <x v="39"/>
    <s v="TX"/>
    <x v="293"/>
    <n v="3"/>
    <x v="2"/>
    <n v="65084.5"/>
    <n v="113897.87"/>
    <n v="88639.039999999994"/>
    <n v="155118.32999999999"/>
    <n v="112044.74"/>
    <n v="196078.29"/>
    <n v="147496.93"/>
    <n v="258119.64"/>
    <n v="182687.18"/>
    <n v="319702.56"/>
    <n v="205773.12"/>
    <n v="360102.96"/>
    <n v="228559.69"/>
    <n v="399979.45"/>
  </r>
  <r>
    <n v="6"/>
    <s v="Region VI - Midsouth"/>
    <x v="39"/>
    <s v="TX"/>
    <x v="293"/>
    <n v="4"/>
    <x v="3"/>
    <n v="72486.47"/>
    <n v="115978.36"/>
    <n v="101481.06"/>
    <n v="162369.70000000001"/>
    <n v="130475.65"/>
    <n v="208761.04"/>
    <n v="173967.53"/>
    <n v="278348.05"/>
    <n v="217459.41"/>
    <n v="347935.07"/>
    <n v="246454"/>
    <n v="394326.41"/>
    <n v="275448.59000000003"/>
    <n v="440717.75"/>
  </r>
  <r>
    <n v="6"/>
    <s v="Region VI - Midsouth"/>
    <x v="39"/>
    <s v="TX"/>
    <x v="294"/>
    <n v="1"/>
    <x v="0"/>
    <n v="83911"/>
    <n v="146844.25"/>
    <n v="108714.01"/>
    <n v="190249.52"/>
    <n v="130139.7"/>
    <n v="227744.47"/>
    <n v="155313.19"/>
    <n v="271798.08"/>
    <n v="182675.13"/>
    <n v="319681.46999999997"/>
    <n v="200176.24"/>
    <n v="350308.42"/>
    <n v="216763.77"/>
    <n v="379336.6"/>
  </r>
  <r>
    <n v="6"/>
    <s v="Region VI - Midsouth"/>
    <x v="39"/>
    <s v="TX"/>
    <x v="294"/>
    <n v="2"/>
    <x v="1"/>
    <n v="73236.28"/>
    <n v="128163.49"/>
    <n v="95980.14"/>
    <n v="167965.24"/>
    <n v="116611.65"/>
    <n v="204070.38"/>
    <n v="142963.93"/>
    <n v="250186.88"/>
    <n v="169555.6"/>
    <n v="296722.28999999998"/>
    <n v="186807.4"/>
    <n v="326912.95"/>
    <n v="202789.9"/>
    <n v="354882.32"/>
  </r>
  <r>
    <n v="6"/>
    <s v="Region VI - Midsouth"/>
    <x v="39"/>
    <s v="TX"/>
    <x v="294"/>
    <n v="3"/>
    <x v="2"/>
    <n v="63544.72"/>
    <n v="111203.26"/>
    <n v="86483.36"/>
    <n v="151345.87"/>
    <n v="109273.14"/>
    <n v="191227.99"/>
    <n v="143801.47"/>
    <n v="251652.57"/>
    <n v="178067.85"/>
    <n v="311618.73"/>
    <n v="200537.88"/>
    <n v="350941.29"/>
    <n v="222708.54"/>
    <n v="389739.94"/>
  </r>
  <r>
    <n v="6"/>
    <s v="Region VI - Midsouth"/>
    <x v="39"/>
    <s v="TX"/>
    <x v="294"/>
    <n v="4"/>
    <x v="3"/>
    <n v="71162.19"/>
    <n v="113859.5"/>
    <n v="99627.06"/>
    <n v="159403.29999999999"/>
    <n v="128091.94"/>
    <n v="204947.1"/>
    <n v="170789.25"/>
    <n v="273262.8"/>
    <n v="213486.56"/>
    <n v="341578.5"/>
    <n v="241951.43"/>
    <n v="387122.3"/>
    <n v="270416.31"/>
    <n v="432666.1"/>
  </r>
  <r>
    <n v="6"/>
    <s v="Region VI - Midsouth"/>
    <x v="39"/>
    <s v="TX"/>
    <x v="295"/>
    <n v="1"/>
    <x v="0"/>
    <n v="81941.149999999994"/>
    <n v="143397.01999999999"/>
    <n v="106103.83"/>
    <n v="185681.71"/>
    <n v="126973.53"/>
    <n v="222203.68"/>
    <n v="151471.20000000001"/>
    <n v="265074.61"/>
    <n v="178109.94"/>
    <n v="311692.40000000002"/>
    <n v="195147.85"/>
    <n v="341508.73"/>
    <n v="211268.89"/>
    <n v="369720.55"/>
  </r>
  <r>
    <n v="6"/>
    <s v="Region VI - Midsouth"/>
    <x v="39"/>
    <s v="TX"/>
    <x v="295"/>
    <n v="2"/>
    <x v="1"/>
    <n v="71774.789999999994"/>
    <n v="125605.88"/>
    <n v="93976.33"/>
    <n v="164458.57999999999"/>
    <n v="114089.67"/>
    <n v="199656.93"/>
    <n v="139710"/>
    <n v="244492.5"/>
    <n v="165615.15"/>
    <n v="289826.52"/>
    <n v="182415.61"/>
    <n v="319227.32"/>
    <n v="197960.43"/>
    <n v="346430.76"/>
  </r>
  <r>
    <n v="6"/>
    <s v="Region VI - Midsouth"/>
    <x v="39"/>
    <s v="TX"/>
    <x v="295"/>
    <n v="3"/>
    <x v="2"/>
    <n v="62474.05"/>
    <n v="109329.60000000001"/>
    <n v="85102.49"/>
    <n v="148929.35"/>
    <n v="107589.15"/>
    <n v="188281.01"/>
    <n v="141646.44"/>
    <n v="247881.27"/>
    <n v="175454.25"/>
    <n v="307044.94"/>
    <n v="197636.39"/>
    <n v="345863.67999999999"/>
    <n v="219533.41"/>
    <n v="384183.47"/>
  </r>
  <r>
    <n v="6"/>
    <s v="Region VI - Midsouth"/>
    <x v="39"/>
    <s v="TX"/>
    <x v="295"/>
    <n v="4"/>
    <x v="3"/>
    <n v="69455.149999999994"/>
    <n v="111128.23"/>
    <n v="97237.2"/>
    <n v="155579.53"/>
    <n v="125019.26"/>
    <n v="200030.82"/>
    <n v="166692.35"/>
    <n v="266707.76"/>
    <n v="208365.44"/>
    <n v="333384.7"/>
    <n v="236147.49"/>
    <n v="377836"/>
    <n v="263929.55"/>
    <n v="422287.29"/>
  </r>
  <r>
    <n v="6"/>
    <s v="Region VI - Midsouth"/>
    <x v="39"/>
    <s v="TX"/>
    <x v="296"/>
    <n v="1"/>
    <x v="0"/>
    <n v="86038.21"/>
    <n v="150566.85999999999"/>
    <n v="111409.02"/>
    <n v="194965.78"/>
    <n v="133322.20000000001"/>
    <n v="233313.85"/>
    <n v="159044.76"/>
    <n v="278328.32000000001"/>
    <n v="187015.43"/>
    <n v="327277.01"/>
    <n v="204905.23"/>
    <n v="358584.15"/>
    <n v="221832.32000000001"/>
    <n v="388206.56"/>
  </r>
  <r>
    <n v="6"/>
    <s v="Region VI - Midsouth"/>
    <x v="39"/>
    <s v="TX"/>
    <x v="296"/>
    <n v="2"/>
    <x v="1"/>
    <n v="75363.53"/>
    <n v="131886.17000000001"/>
    <n v="98675.14"/>
    <n v="172681.5"/>
    <n v="119794.15"/>
    <n v="209639.76"/>
    <n v="146695.5"/>
    <n v="256717.12"/>
    <n v="173895.9"/>
    <n v="304317.83"/>
    <n v="191536.39"/>
    <n v="335188.67"/>
    <n v="207858.45"/>
    <n v="363752.28"/>
  </r>
  <r>
    <n v="6"/>
    <s v="Region VI - Midsouth"/>
    <x v="39"/>
    <s v="TX"/>
    <x v="296"/>
    <n v="3"/>
    <x v="2"/>
    <n v="65597.75"/>
    <n v="114796.07"/>
    <n v="89357.61"/>
    <n v="156375.81"/>
    <n v="112968.6"/>
    <n v="197695.05"/>
    <n v="148728.76"/>
    <n v="260275.32"/>
    <n v="184226.95"/>
    <n v="322397.17"/>
    <n v="207518.2"/>
    <n v="363156.85"/>
    <n v="230510.07"/>
    <n v="403392.62"/>
  </r>
  <r>
    <n v="6"/>
    <s v="Region VI - Midsouth"/>
    <x v="39"/>
    <s v="TX"/>
    <x v="296"/>
    <n v="4"/>
    <x v="3"/>
    <n v="72927.899999999994"/>
    <n v="116684.64"/>
    <n v="102099.06"/>
    <n v="163358.5"/>
    <n v="131270.22"/>
    <n v="210032.35"/>
    <n v="175026.96"/>
    <n v="280043.14"/>
    <n v="218783.7"/>
    <n v="350053.92"/>
    <n v="247954.86"/>
    <n v="396727.78"/>
    <n v="277126.02"/>
    <n v="443401.63"/>
  </r>
  <r>
    <n v="6"/>
    <s v="Region VI - Midsouth"/>
    <x v="39"/>
    <s v="TX"/>
    <x v="297"/>
    <n v="1"/>
    <x v="0"/>
    <n v="88992.98"/>
    <n v="155737.72"/>
    <n v="115324.3"/>
    <n v="201817.52"/>
    <n v="138071.46"/>
    <n v="241625.05"/>
    <n v="164807.74"/>
    <n v="288413.55"/>
    <n v="193863.21"/>
    <n v="339260.62"/>
    <n v="212447.83"/>
    <n v="371783.7"/>
    <n v="230074.65"/>
    <n v="402630.65"/>
  </r>
  <r>
    <n v="6"/>
    <s v="Region VI - Midsouth"/>
    <x v="39"/>
    <s v="TX"/>
    <x v="297"/>
    <n v="2"/>
    <x v="1"/>
    <n v="77555.759999999995"/>
    <n v="135722.57999999999"/>
    <n v="101680.86"/>
    <n v="177941.5"/>
    <n v="123577.11"/>
    <n v="216259.95"/>
    <n v="151576.39000000001"/>
    <n v="265258.69"/>
    <n v="179806.57"/>
    <n v="314661.5"/>
    <n v="198124.07"/>
    <n v="346717.12"/>
    <n v="215102.65"/>
    <n v="376429.63"/>
  </r>
  <r>
    <n v="6"/>
    <s v="Region VI - Midsouth"/>
    <x v="39"/>
    <s v="TX"/>
    <x v="297"/>
    <n v="3"/>
    <x v="2"/>
    <n v="67203.75"/>
    <n v="117606.57"/>
    <n v="91428.91"/>
    <n v="160000.6"/>
    <n v="115494.59"/>
    <n v="202115.53"/>
    <n v="151961.29999999999"/>
    <n v="265932.28000000003"/>
    <n v="188147.36"/>
    <n v="329257.87"/>
    <n v="211870.44"/>
    <n v="370773.27"/>
    <n v="235272.76"/>
    <n v="411727.34"/>
  </r>
  <r>
    <n v="6"/>
    <s v="Region VI - Midsouth"/>
    <x v="39"/>
    <s v="TX"/>
    <x v="297"/>
    <n v="4"/>
    <x v="3"/>
    <n v="75488.460000000006"/>
    <n v="120781.54"/>
    <n v="105683.85"/>
    <n v="169094.16"/>
    <n v="135879.23000000001"/>
    <n v="217406.78"/>
    <n v="181172.31"/>
    <n v="289875.71000000002"/>
    <n v="226465.39"/>
    <n v="362344.63"/>
    <n v="256660.78"/>
    <n v="410657.25"/>
    <n v="286856.15999999997"/>
    <n v="458969.87"/>
  </r>
  <r>
    <n v="7"/>
    <s v="Region VII - Midwest"/>
    <x v="40"/>
    <s v="IA"/>
    <x v="29"/>
    <n v="1"/>
    <x v="0"/>
    <n v="96655.3"/>
    <n v="169146.78"/>
    <n v="125260.93"/>
    <n v="219206.63"/>
    <n v="149973.19"/>
    <n v="262453.08"/>
    <n v="179021.98"/>
    <n v="313288.46999999997"/>
    <n v="210589.14"/>
    <n v="368530.99"/>
    <n v="230780.38"/>
    <n v="403865.66"/>
    <n v="249934.42"/>
    <n v="437385.23"/>
  </r>
  <r>
    <n v="7"/>
    <s v="Region VII - Midwest"/>
    <x v="40"/>
    <s v="IA"/>
    <x v="29"/>
    <n v="2"/>
    <x v="1"/>
    <n v="84201.43"/>
    <n v="147352.5"/>
    <n v="110404.75"/>
    <n v="193208.3"/>
    <n v="134190.46"/>
    <n v="234833.31"/>
    <n v="164614.51"/>
    <n v="288075.39"/>
    <n v="195283.02"/>
    <n v="341745.29"/>
    <n v="215183.39"/>
    <n v="376570.94"/>
    <n v="233631.56"/>
    <n v="408855.24"/>
  </r>
  <r>
    <n v="7"/>
    <s v="Region VII - Midwest"/>
    <x v="40"/>
    <s v="IA"/>
    <x v="29"/>
    <n v="3"/>
    <x v="2"/>
    <n v="72937.899999999994"/>
    <n v="127641.33"/>
    <n v="99220.61"/>
    <n v="173636.06"/>
    <n v="125329.64"/>
    <n v="219326.87"/>
    <n v="164894.13"/>
    <n v="288564.73"/>
    <n v="204153.01"/>
    <n v="357267.77"/>
    <n v="229889.01"/>
    <n v="402305.76"/>
    <n v="255275.73"/>
    <n v="446732.53"/>
  </r>
  <r>
    <n v="7"/>
    <s v="Region VII - Midwest"/>
    <x v="40"/>
    <s v="IA"/>
    <x v="29"/>
    <n v="4"/>
    <x v="3"/>
    <n v="81992.55"/>
    <n v="131188.09"/>
    <n v="114789.58"/>
    <n v="183663.32"/>
    <n v="147586.6"/>
    <n v="236138.56"/>
    <n v="196782.13"/>
    <n v="314851.40999999997"/>
    <n v="245977.66"/>
    <n v="393564.26"/>
    <n v="278774.68"/>
    <n v="446039.5"/>
    <n v="311571.7"/>
    <n v="498514.74"/>
  </r>
  <r>
    <n v="7"/>
    <s v="Region VII - Midwest"/>
    <x v="40"/>
    <s v="IA"/>
    <x v="298"/>
    <n v="1"/>
    <x v="0"/>
    <n v="100220.56"/>
    <n v="175385.97"/>
    <n v="129892.37"/>
    <n v="227311.64"/>
    <n v="155526.23000000001"/>
    <n v="272170.90999999997"/>
    <n v="185662.64"/>
    <n v="324909.62"/>
    <n v="218409.55"/>
    <n v="382216.72"/>
    <n v="239355.51"/>
    <n v="418872.15"/>
    <n v="259230.71"/>
    <n v="453653.75"/>
  </r>
  <r>
    <n v="7"/>
    <s v="Region VII - Midwest"/>
    <x v="40"/>
    <s v="IA"/>
    <x v="298"/>
    <n v="2"/>
    <x v="1"/>
    <n v="87258.35"/>
    <n v="152702.12"/>
    <n v="114429.81"/>
    <n v="200252.16"/>
    <n v="139099.31"/>
    <n v="243423.8"/>
    <n v="170667.11"/>
    <n v="298667.45"/>
    <n v="202478.69"/>
    <n v="354337.72"/>
    <n v="223121.92000000001"/>
    <n v="390463.36"/>
    <n v="242262.44"/>
    <n v="423959.27"/>
  </r>
  <r>
    <n v="7"/>
    <s v="Region VII - Midwest"/>
    <x v="40"/>
    <s v="IA"/>
    <x v="298"/>
    <n v="3"/>
    <x v="2"/>
    <n v="75548.34"/>
    <n v="132209.60000000001"/>
    <n v="102757.16"/>
    <n v="179825.04"/>
    <n v="129785.23"/>
    <n v="227124.15"/>
    <n v="170744.63"/>
    <n v="298803.09999999998"/>
    <n v="211385.94"/>
    <n v="369925.39"/>
    <n v="238025.74"/>
    <n v="416545.04"/>
    <n v="264302.01"/>
    <n v="462528.51"/>
  </r>
  <r>
    <n v="7"/>
    <s v="Region VII - Midwest"/>
    <x v="40"/>
    <s v="IA"/>
    <x v="298"/>
    <n v="4"/>
    <x v="3"/>
    <n v="85023.88"/>
    <n v="136038.21"/>
    <n v="119033.43"/>
    <n v="190453.49"/>
    <n v="153042.98000000001"/>
    <n v="244868.78"/>
    <n v="204057.31"/>
    <n v="326491.7"/>
    <n v="255071.64"/>
    <n v="408114.63"/>
    <n v="289081.19"/>
    <n v="462529.91"/>
    <n v="323090.74"/>
    <n v="516945.2"/>
  </r>
  <r>
    <n v="7"/>
    <s v="Region VII - Midwest"/>
    <x v="40"/>
    <s v="IA"/>
    <x v="299"/>
    <n v="1"/>
    <x v="0"/>
    <n v="91533.98"/>
    <n v="160184.46"/>
    <n v="118629.44"/>
    <n v="207601.52"/>
    <n v="142037.34"/>
    <n v="248565.35"/>
    <n v="169555.03"/>
    <n v="296721.3"/>
    <n v="199457.27"/>
    <n v="349050.22"/>
    <n v="218583.63"/>
    <n v="382521.36"/>
    <n v="236730.11"/>
    <n v="414277.69"/>
  </r>
  <r>
    <n v="7"/>
    <s v="Region VII - Midwest"/>
    <x v="40"/>
    <s v="IA"/>
    <x v="299"/>
    <n v="2"/>
    <x v="1"/>
    <n v="79715.5"/>
    <n v="139502.13"/>
    <n v="104531.22"/>
    <n v="182929.64"/>
    <n v="127059.85"/>
    <n v="222354.75"/>
    <n v="155882.63"/>
    <n v="272794.61"/>
    <n v="184932.07"/>
    <n v="323631.13"/>
    <n v="203782.41"/>
    <n v="356619.22"/>
    <n v="221259.03"/>
    <n v="387203.31"/>
  </r>
  <r>
    <n v="7"/>
    <s v="Region VII - Midwest"/>
    <x v="40"/>
    <s v="IA"/>
    <x v="299"/>
    <n v="3"/>
    <x v="2"/>
    <n v="69033.27"/>
    <n v="120808.23"/>
    <n v="93901.7"/>
    <n v="164327.97"/>
    <n v="118605.32"/>
    <n v="207559.31"/>
    <n v="156041.23000000001"/>
    <n v="273072.15000000002"/>
    <n v="193187.12"/>
    <n v="338077.46"/>
    <n v="217536.73"/>
    <n v="380689.28"/>
    <n v="241554.89"/>
    <n v="422721.06"/>
  </r>
  <r>
    <n v="7"/>
    <s v="Region VII - Midwest"/>
    <x v="40"/>
    <s v="IA"/>
    <x v="299"/>
    <n v="4"/>
    <x v="3"/>
    <n v="77651.61"/>
    <n v="124242.57"/>
    <n v="108712.25"/>
    <n v="173939.6"/>
    <n v="139772.89000000001"/>
    <n v="223636.63"/>
    <n v="186363.86"/>
    <n v="298182.17"/>
    <n v="232954.82"/>
    <n v="372727.72"/>
    <n v="264015.46000000002"/>
    <n v="422424.74"/>
    <n v="295076.09999999998"/>
    <n v="472121.77"/>
  </r>
  <r>
    <n v="7"/>
    <s v="Region VII - Midwest"/>
    <x v="40"/>
    <s v="IA"/>
    <x v="300"/>
    <n v="1"/>
    <x v="0"/>
    <n v="104356.95"/>
    <n v="182624.66"/>
    <n v="135218.76"/>
    <n v="236632.84"/>
    <n v="161878.99"/>
    <n v="283288.24"/>
    <n v="193208.6"/>
    <n v="338115.04"/>
    <n v="227258.83"/>
    <n v="397702.95"/>
    <n v="249038.05"/>
    <n v="435816.59"/>
    <n v="269687.57"/>
    <n v="471953.25"/>
  </r>
  <r>
    <n v="7"/>
    <s v="Region VII - Midwest"/>
    <x v="40"/>
    <s v="IA"/>
    <x v="300"/>
    <n v="2"/>
    <x v="1"/>
    <n v="91013.53"/>
    <n v="159273.68"/>
    <n v="119301.42"/>
    <n v="208777.49"/>
    <n v="144968.93"/>
    <n v="253695.62"/>
    <n v="177772.02"/>
    <n v="311101.03999999998"/>
    <n v="210859.42"/>
    <n v="369003.98"/>
    <n v="232327"/>
    <n v="406572.24"/>
    <n v="252220.23"/>
    <n v="441385.4"/>
  </r>
  <r>
    <n v="7"/>
    <s v="Region VII - Midwest"/>
    <x v="40"/>
    <s v="IA"/>
    <x v="300"/>
    <n v="3"/>
    <x v="2"/>
    <n v="78917.64"/>
    <n v="138105.87"/>
    <n v="107385.63"/>
    <n v="187924.86"/>
    <n v="135667.56"/>
    <n v="237418.22"/>
    <n v="178520.01"/>
    <n v="312410.02"/>
    <n v="221045.03"/>
    <n v="386828.79999999999"/>
    <n v="248927.27"/>
    <n v="435622.72"/>
    <n v="276435.28000000003"/>
    <n v="483761.74"/>
  </r>
  <r>
    <n v="7"/>
    <s v="Region VII - Midwest"/>
    <x v="40"/>
    <s v="IA"/>
    <x v="300"/>
    <n v="4"/>
    <x v="3"/>
    <n v="88511.3"/>
    <n v="141618.09"/>
    <n v="123915.83"/>
    <n v="198265.32"/>
    <n v="159320.35"/>
    <n v="254912.56"/>
    <n v="212427.13"/>
    <n v="339883.41"/>
    <n v="265533.90999999997"/>
    <n v="424854.27"/>
    <n v="300938.43"/>
    <n v="481501.5"/>
    <n v="336342.95"/>
    <n v="538148.74"/>
  </r>
  <r>
    <n v="7"/>
    <s v="Region VII - Midwest"/>
    <x v="40"/>
    <s v="IA"/>
    <x v="301"/>
    <n v="1"/>
    <x v="0"/>
    <n v="98172.03"/>
    <n v="171801.05"/>
    <n v="127239.78"/>
    <n v="222669.61"/>
    <n v="152351.9"/>
    <n v="266615.82"/>
    <n v="181875.87"/>
    <n v="318282.77"/>
    <n v="213956.81"/>
    <n v="374424.41"/>
    <n v="234476.82"/>
    <n v="410334.44"/>
    <n v="253949"/>
    <n v="444410.74"/>
  </r>
  <r>
    <n v="7"/>
    <s v="Region VII - Midwest"/>
    <x v="40"/>
    <s v="IA"/>
    <x v="301"/>
    <n v="2"/>
    <x v="1"/>
    <n v="85463.98"/>
    <n v="149561.97"/>
    <n v="112080.4"/>
    <n v="196140.7"/>
    <n v="136247.07"/>
    <n v="238432.38"/>
    <n v="167174.37"/>
    <n v="292555.14"/>
    <n v="198338.32"/>
    <n v="347092.06"/>
    <n v="218561.53"/>
    <n v="382482.68"/>
    <n v="237313.43"/>
    <n v="415298.51"/>
  </r>
  <r>
    <n v="7"/>
    <s v="Region VII - Midwest"/>
    <x v="40"/>
    <s v="IA"/>
    <x v="301"/>
    <n v="3"/>
    <x v="2"/>
    <n v="73986.490000000005"/>
    <n v="129476.36"/>
    <n v="100629.6"/>
    <n v="176101.8"/>
    <n v="127095.5"/>
    <n v="222417.13"/>
    <n v="167203.47"/>
    <n v="292606.07"/>
    <n v="206999.59"/>
    <n v="362249.28"/>
    <n v="233084.83"/>
    <n v="407898.46"/>
    <n v="258813.68"/>
    <n v="452923.94"/>
  </r>
  <r>
    <n v="7"/>
    <s v="Region VII - Midwest"/>
    <x v="40"/>
    <s v="IA"/>
    <x v="301"/>
    <n v="4"/>
    <x v="3"/>
    <n v="83287.5"/>
    <n v="133260.01"/>
    <n v="116602.5"/>
    <n v="186564.01"/>
    <n v="149917.51"/>
    <n v="239868.01"/>
    <n v="199890.01"/>
    <n v="319824.02"/>
    <n v="249862.51"/>
    <n v="399780.02"/>
    <n v="283177.51"/>
    <n v="453084.02"/>
    <n v="316492.51"/>
    <n v="506388.02"/>
  </r>
  <r>
    <n v="7"/>
    <s v="Region VII - Midwest"/>
    <x v="40"/>
    <s v="IA"/>
    <x v="302"/>
    <n v="1"/>
    <x v="0"/>
    <n v="97975.34"/>
    <n v="171456.84"/>
    <n v="127133.74"/>
    <n v="222484.05"/>
    <n v="152331.47"/>
    <n v="266580.07"/>
    <n v="182013.89"/>
    <n v="318524.31"/>
    <n v="214237.9"/>
    <n v="374916.32"/>
    <n v="234851.07"/>
    <n v="410989.38"/>
    <n v="254481.91"/>
    <n v="445343.34"/>
  </r>
  <r>
    <n v="7"/>
    <s v="Region VII - Midwest"/>
    <x v="40"/>
    <s v="IA"/>
    <x v="302"/>
    <n v="2"/>
    <x v="1"/>
    <n v="84631.78"/>
    <n v="148105.60999999999"/>
    <n v="111216.4"/>
    <n v="194628.7"/>
    <n v="135421.4"/>
    <n v="236987.46"/>
    <n v="166577.32"/>
    <n v="291510.3"/>
    <n v="197838.49"/>
    <n v="346217.35"/>
    <n v="218140.02"/>
    <n v="381745.04"/>
    <n v="237014.57"/>
    <n v="414775.49"/>
  </r>
  <r>
    <n v="7"/>
    <s v="Region VII - Midwest"/>
    <x v="40"/>
    <s v="IA"/>
    <x v="302"/>
    <n v="3"/>
    <x v="2"/>
    <n v="72758.53"/>
    <n v="127327.42"/>
    <n v="98762.87"/>
    <n v="172835.03"/>
    <n v="124581.15"/>
    <n v="218017.02"/>
    <n v="163738.14000000001"/>
    <n v="286541.75"/>
    <n v="202567.69"/>
    <n v="354493.46"/>
    <n v="227986.28"/>
    <n v="398976"/>
    <n v="253030.65"/>
    <n v="442803.64"/>
  </r>
  <r>
    <n v="7"/>
    <s v="Region VII - Midwest"/>
    <x v="40"/>
    <s v="IA"/>
    <x v="302"/>
    <n v="4"/>
    <x v="3"/>
    <n v="83214.16"/>
    <n v="133142.66"/>
    <n v="116499.83"/>
    <n v="186399.72"/>
    <n v="149785.49"/>
    <n v="239656.79"/>
    <n v="199713.99"/>
    <n v="319542.39"/>
    <n v="249642.48"/>
    <n v="399427.98"/>
    <n v="282928.15000000002"/>
    <n v="452685.05"/>
    <n v="316213.81"/>
    <n v="505942.11"/>
  </r>
  <r>
    <n v="7"/>
    <s v="Region VII - Midwest"/>
    <x v="40"/>
    <s v="IA"/>
    <x v="303"/>
    <n v="1"/>
    <x v="0"/>
    <n v="93385.82"/>
    <n v="163425.18"/>
    <n v="121176.01"/>
    <n v="212058.01"/>
    <n v="145191.25"/>
    <n v="254084.69"/>
    <n v="173479.84"/>
    <n v="303589.71000000002"/>
    <n v="204191.11"/>
    <n v="357334.44"/>
    <n v="223836.59"/>
    <n v="391714.02"/>
    <n v="242544.75"/>
    <n v="424453.31"/>
  </r>
  <r>
    <n v="7"/>
    <s v="Region VII - Midwest"/>
    <x v="40"/>
    <s v="IA"/>
    <x v="303"/>
    <n v="2"/>
    <x v="1"/>
    <n v="80677.67"/>
    <n v="141185.92000000001"/>
    <n v="106016.63"/>
    <n v="185529.11"/>
    <n v="129086.43"/>
    <n v="225901.25"/>
    <n v="158778.34"/>
    <n v="277862.09000000003"/>
    <n v="188572.62"/>
    <n v="330002.08"/>
    <n v="207921.3"/>
    <n v="363862.27"/>
    <n v="225909.18"/>
    <n v="395341.07"/>
  </r>
  <r>
    <n v="7"/>
    <s v="Region VII - Midwest"/>
    <x v="40"/>
    <s v="IA"/>
    <x v="303"/>
    <n v="3"/>
    <x v="2"/>
    <n v="69367.16"/>
    <n v="121392.52"/>
    <n v="94162.53"/>
    <n v="164784.43"/>
    <n v="118780.7"/>
    <n v="207866.22"/>
    <n v="156117.06"/>
    <n v="273204.86"/>
    <n v="193141.58"/>
    <n v="337997.76"/>
    <n v="217379.09"/>
    <n v="380413.41"/>
    <n v="241260.2"/>
    <n v="422205.35"/>
  </r>
  <r>
    <n v="7"/>
    <s v="Region VII - Midwest"/>
    <x v="40"/>
    <s v="IA"/>
    <x v="303"/>
    <n v="4"/>
    <x v="3"/>
    <n v="79314.64"/>
    <n v="126903.43"/>
    <n v="111040.5"/>
    <n v="177664.81"/>
    <n v="142766.35999999999"/>
    <n v="228426.18"/>
    <n v="190355.15"/>
    <n v="304568.24"/>
    <n v="237943.93"/>
    <n v="380710.3"/>
    <n v="269669.78999999998"/>
    <n v="431471.67"/>
    <n v="301395.65000000002"/>
    <n v="482233.05"/>
  </r>
  <r>
    <n v="7"/>
    <s v="Region VII - Midwest"/>
    <x v="40"/>
    <s v="IA"/>
    <x v="304"/>
    <n v="1"/>
    <x v="0"/>
    <n v="96793.72"/>
    <n v="169389.01"/>
    <n v="125722.63"/>
    <n v="220014.6"/>
    <n v="150727.97"/>
    <n v="263773.94"/>
    <n v="180230.93"/>
    <n v="315404.13"/>
    <n v="212236.41"/>
    <n v="371413.72"/>
    <n v="232711.14"/>
    <n v="407244.5"/>
    <n v="252267.39"/>
    <n v="441467.94"/>
  </r>
  <r>
    <n v="7"/>
    <s v="Region VII - Midwest"/>
    <x v="40"/>
    <s v="IA"/>
    <x v="304"/>
    <n v="2"/>
    <x v="1"/>
    <n v="83068.83"/>
    <n v="145370.45000000001"/>
    <n v="109350.5"/>
    <n v="191363.38"/>
    <n v="133334.76"/>
    <n v="233335.82"/>
    <n v="164353.31"/>
    <n v="287618.3"/>
    <n v="195368.44"/>
    <n v="341894.77"/>
    <n v="215522.63"/>
    <n v="377164.6"/>
    <n v="234300.98"/>
    <n v="410026.72"/>
  </r>
  <r>
    <n v="7"/>
    <s v="Region VII - Midwest"/>
    <x v="40"/>
    <s v="IA"/>
    <x v="304"/>
    <n v="3"/>
    <x v="2"/>
    <n v="70995.23"/>
    <n v="124241.65"/>
    <n v="96205.72"/>
    <n v="168360"/>
    <n v="121224.81"/>
    <n v="212143.42"/>
    <n v="159195.31"/>
    <n v="278591.78999999998"/>
    <n v="196829.01"/>
    <n v="344450.76"/>
    <n v="221437"/>
    <n v="387514.75"/>
    <n v="245660.08"/>
    <n v="429905.13"/>
  </r>
  <r>
    <n v="7"/>
    <s v="Region VII - Midwest"/>
    <x v="40"/>
    <s v="IA"/>
    <x v="304"/>
    <n v="4"/>
    <x v="3"/>
    <n v="82287.3"/>
    <n v="131659.69"/>
    <n v="115202.23"/>
    <n v="184323.57"/>
    <n v="148117.15"/>
    <n v="236987.44"/>
    <n v="197489.53"/>
    <n v="315983.25"/>
    <n v="246861.91"/>
    <n v="394979.07"/>
    <n v="279776.84000000003"/>
    <n v="447642.94"/>
    <n v="312691.76"/>
    <n v="500306.82"/>
  </r>
  <r>
    <n v="7"/>
    <s v="Region VII - Midwest"/>
    <x v="40"/>
    <s v="IA"/>
    <x v="305"/>
    <n v="1"/>
    <x v="0"/>
    <n v="93621.84"/>
    <n v="163838.23000000001"/>
    <n v="121303.24"/>
    <n v="212280.67"/>
    <n v="145215.76"/>
    <n v="254127.58"/>
    <n v="173314.2"/>
    <n v="303299.84999999998"/>
    <n v="203853.79"/>
    <n v="356744.13"/>
    <n v="223387.47"/>
    <n v="390928.08"/>
    <n v="241905.24"/>
    <n v="423334.17"/>
  </r>
  <r>
    <n v="7"/>
    <s v="Region VII - Midwest"/>
    <x v="40"/>
    <s v="IA"/>
    <x v="305"/>
    <n v="2"/>
    <x v="1"/>
    <n v="81676.31"/>
    <n v="142933.54999999999"/>
    <n v="107053.43"/>
    <n v="187343.5"/>
    <n v="130077.23"/>
    <n v="227635.15"/>
    <n v="159494.79"/>
    <n v="279115.88"/>
    <n v="189172.41"/>
    <n v="331051.71999999997"/>
    <n v="208427.1"/>
    <n v="364747.43"/>
    <n v="226267.81"/>
    <n v="395968.67"/>
  </r>
  <r>
    <n v="7"/>
    <s v="Region VII - Midwest"/>
    <x v="40"/>
    <s v="IA"/>
    <x v="305"/>
    <n v="3"/>
    <x v="2"/>
    <n v="70840.72"/>
    <n v="123971.25"/>
    <n v="96402.6"/>
    <n v="168704.56"/>
    <n v="121797.91"/>
    <n v="213146.35"/>
    <n v="160275.45000000001"/>
    <n v="280482.03999999998"/>
    <n v="198459.85"/>
    <n v="347304.74"/>
    <n v="223497.34"/>
    <n v="391120.35"/>
    <n v="248199.82"/>
    <n v="434349.69"/>
  </r>
  <r>
    <n v="7"/>
    <s v="Region VII - Midwest"/>
    <x v="40"/>
    <s v="IA"/>
    <x v="305"/>
    <n v="4"/>
    <x v="3"/>
    <n v="79402.649999999994"/>
    <n v="127044.24"/>
    <n v="111163.71"/>
    <n v="177861.94"/>
    <n v="142924.76999999999"/>
    <n v="228679.64"/>
    <n v="190566.36"/>
    <n v="304906.18"/>
    <n v="238207.95"/>
    <n v="381132.73"/>
    <n v="269969.01"/>
    <n v="431950.43"/>
    <n v="301730.07"/>
    <n v="482768.13"/>
  </r>
  <r>
    <n v="7"/>
    <s v="Region VII - Midwest"/>
    <x v="40"/>
    <s v="IA"/>
    <x v="306"/>
    <n v="1"/>
    <x v="0"/>
    <n v="96990.41"/>
    <n v="169733.22"/>
    <n v="125828.65"/>
    <n v="220200.14"/>
    <n v="150748.39000000001"/>
    <n v="263809.68"/>
    <n v="180092.9"/>
    <n v="315162.57"/>
    <n v="211955.31"/>
    <n v="370921.79"/>
    <n v="232336.88"/>
    <n v="406589.53"/>
    <n v="251734.47"/>
    <n v="440535.32"/>
  </r>
  <r>
    <n v="7"/>
    <s v="Region VII - Midwest"/>
    <x v="40"/>
    <s v="IA"/>
    <x v="306"/>
    <n v="2"/>
    <x v="1"/>
    <n v="83901.03"/>
    <n v="146826.81"/>
    <n v="110214.5"/>
    <n v="192875.37"/>
    <n v="134160.42000000001"/>
    <n v="234780.73"/>
    <n v="164950.35"/>
    <n v="288663.12"/>
    <n v="195868.26"/>
    <n v="342769.46"/>
    <n v="215944.13"/>
    <n v="377902.22"/>
    <n v="234599.84"/>
    <n v="410549.71"/>
  </r>
  <r>
    <n v="7"/>
    <s v="Region VII - Midwest"/>
    <x v="40"/>
    <s v="IA"/>
    <x v="306"/>
    <n v="3"/>
    <x v="2"/>
    <n v="72223.19"/>
    <n v="126390.59"/>
    <n v="98072.44"/>
    <n v="171626.77"/>
    <n v="123739.16"/>
    <n v="216543.53"/>
    <n v="162660.63"/>
    <n v="284656.09999999998"/>
    <n v="201260.89"/>
    <n v="352206.56"/>
    <n v="226535.54"/>
    <n v="396437.19"/>
    <n v="251443.09"/>
    <n v="440025.41"/>
  </r>
  <r>
    <n v="7"/>
    <s v="Region VII - Midwest"/>
    <x v="40"/>
    <s v="IA"/>
    <x v="306"/>
    <n v="4"/>
    <x v="3"/>
    <n v="82360.639999999999"/>
    <n v="131777.03"/>
    <n v="115304.9"/>
    <n v="184487.84"/>
    <n v="148249.15"/>
    <n v="237198.65"/>
    <n v="197665.54"/>
    <n v="316264.87"/>
    <n v="247081.92"/>
    <n v="395331.08"/>
    <n v="280026.18"/>
    <n v="448041.89"/>
    <n v="312970.44"/>
    <n v="500752.7"/>
  </r>
  <r>
    <n v="7"/>
    <s v="Region VII - Midwest"/>
    <x v="41"/>
    <s v="KS"/>
    <x v="307"/>
    <n v="1"/>
    <x v="0"/>
    <n v="90884.160000000003"/>
    <n v="159047.28"/>
    <n v="117892.07"/>
    <n v="206311.12"/>
    <n v="141229.46"/>
    <n v="247151.55"/>
    <n v="168704.95"/>
    <n v="295233.65999999997"/>
    <n v="198540.84"/>
    <n v="347446.47"/>
    <n v="217625.94"/>
    <n v="380845.39"/>
    <n v="235782.72"/>
    <n v="412619.75"/>
  </r>
  <r>
    <n v="7"/>
    <s v="Region VII - Midwest"/>
    <x v="41"/>
    <s v="KS"/>
    <x v="307"/>
    <n v="2"/>
    <x v="1"/>
    <n v="78684.37"/>
    <n v="137697.64000000001"/>
    <n v="103339.07"/>
    <n v="180843.37"/>
    <n v="125768.82"/>
    <n v="220095.44"/>
    <n v="154591.51"/>
    <n v="270535.14"/>
    <n v="183547.09"/>
    <n v="321207.40999999997"/>
    <n v="202347.26"/>
    <n v="354107.7"/>
    <n v="219812.57"/>
    <n v="384672.01"/>
  </r>
  <r>
    <n v="7"/>
    <s v="Region VII - Midwest"/>
    <x v="41"/>
    <s v="KS"/>
    <x v="307"/>
    <n v="3"/>
    <x v="2"/>
    <n v="67783.23"/>
    <n v="118620.66"/>
    <n v="92063.1"/>
    <n v="161110.42000000001"/>
    <n v="116172.84"/>
    <n v="203302.47"/>
    <n v="152730.21"/>
    <n v="267277.87"/>
    <n v="188988.2"/>
    <n v="330729.34999999998"/>
    <n v="212732.52"/>
    <n v="372281.9"/>
    <n v="236134.69"/>
    <n v="413235.7"/>
  </r>
  <r>
    <n v="7"/>
    <s v="Region VII - Midwest"/>
    <x v="41"/>
    <s v="KS"/>
    <x v="307"/>
    <n v="4"/>
    <x v="3"/>
    <n v="77166.17"/>
    <n v="123465.88"/>
    <n v="108032.64"/>
    <n v="172852.23"/>
    <n v="138899.10999999999"/>
    <n v="222238.58"/>
    <n v="185198.81"/>
    <n v="296318.11"/>
    <n v="231498.52"/>
    <n v="370397.63"/>
    <n v="262364.99"/>
    <n v="419783.98"/>
    <n v="293231.46000000002"/>
    <n v="469170.34"/>
  </r>
  <r>
    <n v="7"/>
    <s v="Region VII - Midwest"/>
    <x v="41"/>
    <s v="KS"/>
    <x v="308"/>
    <n v="1"/>
    <x v="0"/>
    <n v="92558.24"/>
    <n v="161976.93"/>
    <n v="119955.74"/>
    <n v="209922.54"/>
    <n v="143624.51"/>
    <n v="251342.89"/>
    <n v="171448.42"/>
    <n v="300034.73"/>
    <n v="201683.64"/>
    <n v="352946.37"/>
    <n v="221022.98"/>
    <n v="386790.21"/>
    <n v="239370.97"/>
    <n v="418899.19"/>
  </r>
  <r>
    <n v="7"/>
    <s v="Region VII - Midwest"/>
    <x v="41"/>
    <s v="KS"/>
    <x v="308"/>
    <n v="2"/>
    <x v="1"/>
    <n v="80612.69"/>
    <n v="141072.20000000001"/>
    <n v="105705.93"/>
    <n v="184985.37"/>
    <n v="128485.97"/>
    <n v="224850.45"/>
    <n v="157629.01"/>
    <n v="275850.76"/>
    <n v="187002.26"/>
    <n v="327253.95"/>
    <n v="206062.61"/>
    <n v="360609.56"/>
    <n v="223733.54"/>
    <n v="391533.69"/>
  </r>
  <r>
    <n v="7"/>
    <s v="Region VII - Midwest"/>
    <x v="41"/>
    <s v="KS"/>
    <x v="308"/>
    <n v="3"/>
    <x v="2"/>
    <n v="69814.2"/>
    <n v="122174.85"/>
    <n v="94965.48"/>
    <n v="166189.59"/>
    <n v="119950.18"/>
    <n v="209912.82"/>
    <n v="157811.81"/>
    <n v="276170.65999999997"/>
    <n v="195380.3"/>
    <n v="341915.52"/>
    <n v="220007.18"/>
    <n v="385012.57"/>
    <n v="244299.06"/>
    <n v="427523.35"/>
  </r>
  <r>
    <n v="7"/>
    <s v="Region VII - Midwest"/>
    <x v="41"/>
    <s v="KS"/>
    <x v="308"/>
    <n v="4"/>
    <x v="3"/>
    <n v="78519.789999999994"/>
    <n v="125631.67"/>
    <n v="109927.71"/>
    <n v="175884.34"/>
    <n v="141335.63"/>
    <n v="226137.01"/>
    <n v="188447.51"/>
    <n v="301516.02"/>
    <n v="235559.38"/>
    <n v="376895.02"/>
    <n v="266967.3"/>
    <n v="427147.69"/>
    <n v="298375.21999999997"/>
    <n v="477400.36"/>
  </r>
  <r>
    <n v="7"/>
    <s v="Region VII - Midwest"/>
    <x v="41"/>
    <s v="KS"/>
    <x v="309"/>
    <n v="1"/>
    <x v="0"/>
    <n v="85427.73"/>
    <n v="149498.53"/>
    <n v="110692.86"/>
    <n v="193712.51"/>
    <n v="132518.41"/>
    <n v="231907.22"/>
    <n v="158167.07999999999"/>
    <n v="276792.39"/>
    <n v="186042.8"/>
    <n v="325574.90000000002"/>
    <n v="203872.69"/>
    <n v="356777.21"/>
    <n v="220778.36"/>
    <n v="386362.13"/>
  </r>
  <r>
    <n v="7"/>
    <s v="Region VII - Midwest"/>
    <x v="41"/>
    <s v="KS"/>
    <x v="309"/>
    <n v="2"/>
    <x v="1"/>
    <n v="74498.84"/>
    <n v="130372.96"/>
    <n v="97655.8"/>
    <n v="170897.65"/>
    <n v="118668.26"/>
    <n v="207669.46"/>
    <n v="145523.79"/>
    <n v="254666.64"/>
    <n v="172610.9"/>
    <n v="302069.08"/>
    <n v="190185.54"/>
    <n v="332824.7"/>
    <n v="206471.77"/>
    <n v="361325.6"/>
  </r>
  <r>
    <n v="7"/>
    <s v="Region VII - Midwest"/>
    <x v="41"/>
    <s v="KS"/>
    <x v="309"/>
    <n v="3"/>
    <x v="2"/>
    <n v="64593.31"/>
    <n v="113038.29"/>
    <n v="87892.36"/>
    <n v="153811.62"/>
    <n v="111039"/>
    <n v="194318.25"/>
    <n v="146110.81"/>
    <n v="255693.92"/>
    <n v="180914.43"/>
    <n v="316600.25"/>
    <n v="203733.71"/>
    <n v="356533.99"/>
    <n v="226246.49"/>
    <n v="395931.35"/>
  </r>
  <r>
    <n v="7"/>
    <s v="Region VII - Midwest"/>
    <x v="41"/>
    <s v="KS"/>
    <x v="309"/>
    <n v="4"/>
    <x v="3"/>
    <n v="72457.14"/>
    <n v="115931.42"/>
    <n v="101439.99"/>
    <n v="162303.99"/>
    <n v="130422.85"/>
    <n v="208676.56"/>
    <n v="173897.13"/>
    <n v="278235.40999999997"/>
    <n v="217371.41"/>
    <n v="347794.27"/>
    <n v="246354.27"/>
    <n v="394166.84"/>
    <n v="275337.12"/>
    <n v="440539.41"/>
  </r>
  <r>
    <n v="7"/>
    <s v="Region VII - Midwest"/>
    <x v="41"/>
    <s v="KS"/>
    <x v="310"/>
    <n v="1"/>
    <x v="0"/>
    <n v="105302.54"/>
    <n v="184279.45"/>
    <n v="136502.66"/>
    <n v="238879.65"/>
    <n v="163458"/>
    <n v="286051.5"/>
    <n v="195157.21"/>
    <n v="341525.11"/>
    <n v="229597.65"/>
    <n v="401795.89"/>
    <n v="251627.11"/>
    <n v="440347.45"/>
    <n v="272541.61"/>
    <n v="476947.82"/>
  </r>
  <r>
    <n v="7"/>
    <s v="Region VII - Midwest"/>
    <x v="41"/>
    <s v="KS"/>
    <x v="310"/>
    <n v="2"/>
    <x v="1"/>
    <n v="91577.84"/>
    <n v="160261.22"/>
    <n v="120130.53"/>
    <n v="210228.43"/>
    <n v="146064.79"/>
    <n v="255613.38"/>
    <n v="179279.59"/>
    <n v="313739.28000000003"/>
    <n v="212729.68"/>
    <n v="372276.95"/>
    <n v="234438.6"/>
    <n v="410267.55"/>
    <n v="254575.2"/>
    <n v="445506.61"/>
  </r>
  <r>
    <n v="7"/>
    <s v="Region VII - Midwest"/>
    <x v="41"/>
    <s v="KS"/>
    <x v="310"/>
    <n v="3"/>
    <x v="2"/>
    <n v="79207.38"/>
    <n v="138612.92000000001"/>
    <n v="107702.73"/>
    <n v="188479.77"/>
    <n v="136006.69"/>
    <n v="238011.7"/>
    <n v="178904.47"/>
    <n v="313082.83"/>
    <n v="221465.46"/>
    <n v="387564.55"/>
    <n v="249358.31"/>
    <n v="436377.05"/>
    <n v="276866.25"/>
    <n v="484515.94"/>
  </r>
  <r>
    <n v="7"/>
    <s v="Region VII - Midwest"/>
    <x v="41"/>
    <s v="KS"/>
    <x v="310"/>
    <n v="4"/>
    <x v="3"/>
    <n v="89350.16"/>
    <n v="142960.26"/>
    <n v="125090.23"/>
    <n v="200144.37"/>
    <n v="160830.29"/>
    <n v="257328.47"/>
    <n v="214440.39"/>
    <n v="343104.63"/>
    <n v="268050.49"/>
    <n v="428880.78"/>
    <n v="303790.55"/>
    <n v="486064.89"/>
    <n v="339530.62"/>
    <n v="543248.99"/>
  </r>
  <r>
    <n v="7"/>
    <s v="Region VII - Midwest"/>
    <x v="41"/>
    <s v="KS"/>
    <x v="311"/>
    <n v="1"/>
    <x v="0"/>
    <n v="84364.13"/>
    <n v="147637.23000000001"/>
    <n v="109345.36"/>
    <n v="191354.38"/>
    <n v="130927.16"/>
    <n v="229122.53"/>
    <n v="156301.29999999999"/>
    <n v="273527.28000000003"/>
    <n v="183872.65"/>
    <n v="321777.13"/>
    <n v="201508.2"/>
    <n v="352639.35"/>
    <n v="218244.08"/>
    <n v="381927.15"/>
  </r>
  <r>
    <n v="7"/>
    <s v="Region VII - Midwest"/>
    <x v="41"/>
    <s v="KS"/>
    <x v="311"/>
    <n v="2"/>
    <x v="1"/>
    <n v="73435.210000000006"/>
    <n v="128511.62"/>
    <n v="96308.3"/>
    <n v="168539.51999999999"/>
    <n v="117077.01"/>
    <n v="204884.77"/>
    <n v="143658.01"/>
    <n v="251401.52"/>
    <n v="170440.75"/>
    <n v="298271.31"/>
    <n v="187821.05"/>
    <n v="328686.84000000003"/>
    <n v="203937.5"/>
    <n v="356890.62"/>
  </r>
  <r>
    <n v="7"/>
    <s v="Region VII - Midwest"/>
    <x v="41"/>
    <s v="KS"/>
    <x v="311"/>
    <n v="3"/>
    <x v="2"/>
    <n v="63566.79"/>
    <n v="111241.89"/>
    <n v="86455.23"/>
    <n v="151296.66"/>
    <n v="109191.27"/>
    <n v="191084.72"/>
    <n v="143647.17000000001"/>
    <n v="251382.54"/>
    <n v="177834.87"/>
    <n v="311211.03000000003"/>
    <n v="200243.55"/>
    <n v="350426.21"/>
    <n v="222345.72"/>
    <n v="389105.01"/>
  </r>
  <r>
    <n v="7"/>
    <s v="Region VII - Midwest"/>
    <x v="41"/>
    <s v="KS"/>
    <x v="311"/>
    <n v="4"/>
    <x v="3"/>
    <n v="71574.28"/>
    <n v="114518.85"/>
    <n v="100203.99"/>
    <n v="160326.39000000001"/>
    <n v="128833.71"/>
    <n v="206133.93"/>
    <n v="171778.28"/>
    <n v="274845.25"/>
    <n v="214722.85"/>
    <n v="343556.56"/>
    <n v="243352.56"/>
    <n v="389364.1"/>
    <n v="271982.27"/>
    <n v="435171.64"/>
  </r>
  <r>
    <n v="7"/>
    <s v="Region VII - Midwest"/>
    <x v="41"/>
    <s v="KS"/>
    <x v="312"/>
    <n v="1"/>
    <x v="0"/>
    <n v="88874.97"/>
    <n v="155531.20000000001"/>
    <n v="115260.68"/>
    <n v="201706.19"/>
    <n v="138059.21"/>
    <n v="241603.61"/>
    <n v="164890.57"/>
    <n v="288558.49"/>
    <n v="194031.88"/>
    <n v="339555.79"/>
    <n v="212672.39"/>
    <n v="372176.69"/>
    <n v="230394.41"/>
    <n v="403190.23"/>
  </r>
  <r>
    <n v="7"/>
    <s v="Region VII - Midwest"/>
    <x v="41"/>
    <s v="KS"/>
    <x v="312"/>
    <n v="2"/>
    <x v="1"/>
    <n v="77056.44"/>
    <n v="134848.76999999999"/>
    <n v="101162.46"/>
    <n v="177034.31"/>
    <n v="123081.72"/>
    <n v="215393.01"/>
    <n v="151218.17000000001"/>
    <n v="264631.8"/>
    <n v="179506.68"/>
    <n v="314136.7"/>
    <n v="197871.17"/>
    <n v="346274.55"/>
    <n v="214923.34"/>
    <n v="376115.84"/>
  </r>
  <r>
    <n v="7"/>
    <s v="Region VII - Midwest"/>
    <x v="41"/>
    <s v="KS"/>
    <x v="312"/>
    <n v="3"/>
    <x v="2"/>
    <n v="66466.98"/>
    <n v="116317.21"/>
    <n v="90308.88"/>
    <n v="158040.54"/>
    <n v="113985.98"/>
    <n v="199475.47"/>
    <n v="149882.12"/>
    <n v="262293.7"/>
    <n v="185488.23"/>
    <n v="324604.40000000002"/>
    <n v="208811.32"/>
    <n v="365419.81"/>
    <n v="231802.96"/>
    <n v="405655.18"/>
  </r>
  <r>
    <n v="7"/>
    <s v="Region VII - Midwest"/>
    <x v="41"/>
    <s v="KS"/>
    <x v="312"/>
    <n v="4"/>
    <x v="3"/>
    <n v="75444.460000000006"/>
    <n v="120711.14"/>
    <n v="105622.25"/>
    <n v="168995.6"/>
    <n v="135800.03"/>
    <n v="217280.06"/>
    <n v="181066.71"/>
    <n v="289706.74"/>
    <n v="226333.39"/>
    <n v="362133.43"/>
    <n v="256511.18"/>
    <n v="410417.89"/>
    <n v="286688.96000000002"/>
    <n v="458702.34"/>
  </r>
  <r>
    <n v="7"/>
    <s v="Region VII - Midwest"/>
    <x v="41"/>
    <s v="KS"/>
    <x v="313"/>
    <n v="1"/>
    <x v="0"/>
    <n v="92518.9"/>
    <n v="161908.07999999999"/>
    <n v="119934.53"/>
    <n v="209885.43"/>
    <n v="143620.42000000001"/>
    <n v="251335.74"/>
    <n v="171476.02"/>
    <n v="300083.03999999998"/>
    <n v="201739.86"/>
    <n v="353044.75"/>
    <n v="221097.83"/>
    <n v="386921.2"/>
    <n v="239477.55"/>
    <n v="419085.71"/>
  </r>
  <r>
    <n v="7"/>
    <s v="Region VII - Midwest"/>
    <x v="41"/>
    <s v="KS"/>
    <x v="313"/>
    <n v="2"/>
    <x v="1"/>
    <n v="80446.25"/>
    <n v="140780.93"/>
    <n v="105533.13"/>
    <n v="184682.97"/>
    <n v="128320.84"/>
    <n v="224561.47"/>
    <n v="157509.6"/>
    <n v="275641.8"/>
    <n v="186902.29"/>
    <n v="327079.01"/>
    <n v="205978.31"/>
    <n v="360462.04"/>
    <n v="223673.77"/>
    <n v="391429.09"/>
  </r>
  <r>
    <n v="7"/>
    <s v="Region VII - Midwest"/>
    <x v="41"/>
    <s v="KS"/>
    <x v="313"/>
    <n v="3"/>
    <x v="2"/>
    <n v="69568.600000000006"/>
    <n v="121745.06"/>
    <n v="94592.13"/>
    <n v="165536.23000000001"/>
    <n v="119447.31"/>
    <n v="209032.8"/>
    <n v="157118.74"/>
    <n v="274957.8"/>
    <n v="194493.92"/>
    <n v="340364.36"/>
    <n v="218987.48"/>
    <n v="383228.08"/>
    <n v="243142.45"/>
    <n v="425499.29"/>
  </r>
  <r>
    <n v="7"/>
    <s v="Region VII - Midwest"/>
    <x v="41"/>
    <s v="KS"/>
    <x v="313"/>
    <n v="4"/>
    <x v="3"/>
    <n v="78505.13"/>
    <n v="125608.21"/>
    <n v="109907.18"/>
    <n v="175851.49"/>
    <n v="141309.23000000001"/>
    <n v="226094.77"/>
    <n v="188412.31"/>
    <n v="301459.69"/>
    <n v="235515.38"/>
    <n v="376824.62"/>
    <n v="266917.43"/>
    <n v="427067.9"/>
    <n v="298319.48"/>
    <n v="477311.18"/>
  </r>
  <r>
    <n v="7"/>
    <s v="Region VII - Midwest"/>
    <x v="41"/>
    <s v="KS"/>
    <x v="314"/>
    <n v="1"/>
    <x v="0"/>
    <n v="86412.66"/>
    <n v="151222.15"/>
    <n v="111997.95"/>
    <n v="195996.41"/>
    <n v="134101.49"/>
    <n v="234677.62"/>
    <n v="160088.07999999999"/>
    <n v="280154.13"/>
    <n v="188325.39"/>
    <n v="329569.44"/>
    <n v="206386.89"/>
    <n v="361177.06"/>
    <n v="223525.8"/>
    <n v="391170.15"/>
  </r>
  <r>
    <n v="7"/>
    <s v="Region VII - Midwest"/>
    <x v="41"/>
    <s v="KS"/>
    <x v="314"/>
    <n v="2"/>
    <x v="1"/>
    <n v="75229.58"/>
    <n v="131651.76"/>
    <n v="98657.7"/>
    <n v="172650.98"/>
    <n v="119929.25"/>
    <n v="209876.18"/>
    <n v="147150.76"/>
    <n v="257513.82"/>
    <n v="174581.12"/>
    <n v="305516.96999999997"/>
    <n v="192381.44"/>
    <n v="336667.51"/>
    <n v="208886.5"/>
    <n v="365551.38"/>
  </r>
  <r>
    <n v="7"/>
    <s v="Region VII - Midwest"/>
    <x v="41"/>
    <s v="KS"/>
    <x v="314"/>
    <n v="3"/>
    <x v="2"/>
    <n v="65128.639999999999"/>
    <n v="113975.13"/>
    <n v="88582.79"/>
    <n v="155019.89000000001"/>
    <n v="111881"/>
    <n v="195791.74"/>
    <n v="147188.32999999999"/>
    <n v="257579.57"/>
    <n v="182221.23"/>
    <n v="318887.15000000002"/>
    <n v="205184.45"/>
    <n v="359072.79"/>
    <n v="227834.05"/>
    <n v="398709.59"/>
  </r>
  <r>
    <n v="7"/>
    <s v="Region VII - Midwest"/>
    <x v="41"/>
    <s v="KS"/>
    <x v="314"/>
    <n v="4"/>
    <x v="3"/>
    <n v="73310.66"/>
    <n v="117297.06"/>
    <n v="102634.92"/>
    <n v="164215.88"/>
    <n v="131959.19"/>
    <n v="211134.7"/>
    <n v="175945.58"/>
    <n v="281512.93"/>
    <n v="219931.98"/>
    <n v="351891.17"/>
    <n v="249256.24"/>
    <n v="398809.99"/>
    <n v="278580.5"/>
    <n v="445728.81"/>
  </r>
  <r>
    <n v="7"/>
    <s v="Region VII - Midwest"/>
    <x v="42"/>
    <s v="MO"/>
    <x v="315"/>
    <n v="1"/>
    <x v="0"/>
    <n v="93661.18"/>
    <n v="163907.07"/>
    <n v="121324.45"/>
    <n v="212317.78"/>
    <n v="145219.85"/>
    <n v="254134.73"/>
    <n v="173286.59"/>
    <n v="303251.53999999998"/>
    <n v="203797.57"/>
    <n v="356645.75"/>
    <n v="223312.62"/>
    <n v="390797.09"/>
    <n v="241798.66"/>
    <n v="423147.65"/>
  </r>
  <r>
    <n v="7"/>
    <s v="Region VII - Midwest"/>
    <x v="42"/>
    <s v="MO"/>
    <x v="315"/>
    <n v="2"/>
    <x v="1"/>
    <n v="81842.75"/>
    <n v="143224.82"/>
    <n v="107226.23"/>
    <n v="187645.9"/>
    <n v="130242.36"/>
    <n v="227924.13"/>
    <n v="159614.20000000001"/>
    <n v="279324.84999999998"/>
    <n v="189272.38"/>
    <n v="331226.65999999997"/>
    <n v="208511.4"/>
    <n v="364894.95"/>
    <n v="226327.58"/>
    <n v="396073.27"/>
  </r>
  <r>
    <n v="7"/>
    <s v="Region VII - Midwest"/>
    <x v="42"/>
    <s v="MO"/>
    <x v="315"/>
    <n v="3"/>
    <x v="2"/>
    <n v="71086.31"/>
    <n v="124401.04"/>
    <n v="96775.95"/>
    <n v="169357.91"/>
    <n v="122300.78"/>
    <n v="214026.37"/>
    <n v="160968.51"/>
    <n v="281694.90000000002"/>
    <n v="199346.23"/>
    <n v="348855.9"/>
    <n v="224517.05"/>
    <n v="392904.84"/>
    <n v="249356.43"/>
    <n v="436373.74"/>
  </r>
  <r>
    <n v="7"/>
    <s v="Region VII - Midwest"/>
    <x v="42"/>
    <s v="MO"/>
    <x v="315"/>
    <n v="4"/>
    <x v="3"/>
    <n v="79417.320000000007"/>
    <n v="127067.71"/>
    <n v="111184.25"/>
    <n v="177894.8"/>
    <n v="142951.17000000001"/>
    <n v="228721.88"/>
    <n v="190601.56"/>
    <n v="304962.51"/>
    <n v="238251.96"/>
    <n v="381203.14"/>
    <n v="270018.88"/>
    <n v="432030.22"/>
    <n v="301785.81"/>
    <n v="482857.31"/>
  </r>
  <r>
    <n v="7"/>
    <s v="Region VII - Midwest"/>
    <x v="42"/>
    <s v="MO"/>
    <x v="182"/>
    <n v="1"/>
    <x v="0"/>
    <n v="97600.89"/>
    <n v="170801.55"/>
    <n v="126544.81"/>
    <n v="221453.43"/>
    <n v="151552.18"/>
    <n v="265216.32"/>
    <n v="180970.58"/>
    <n v="316698.51"/>
    <n v="212927.94"/>
    <n v="372623.9"/>
    <n v="233369.42"/>
    <n v="408396.48"/>
    <n v="252788.44"/>
    <n v="442379.76"/>
  </r>
  <r>
    <n v="7"/>
    <s v="Region VII - Midwest"/>
    <x v="42"/>
    <s v="MO"/>
    <x v="182"/>
    <n v="2"/>
    <x v="1"/>
    <n v="84765.73"/>
    <n v="148340.01999999999"/>
    <n v="111233.85"/>
    <n v="194659.23"/>
    <n v="135286.31"/>
    <n v="236751.04"/>
    <n v="166122.06"/>
    <n v="290713.61"/>
    <n v="197153.27"/>
    <n v="345018.23"/>
    <n v="217294.98"/>
    <n v="380266.21"/>
    <n v="235986.52"/>
    <n v="412976.4"/>
  </r>
  <r>
    <n v="7"/>
    <s v="Region VII - Midwest"/>
    <x v="42"/>
    <s v="MO"/>
    <x v="182"/>
    <n v="3"/>
    <x v="2"/>
    <n v="73227.64"/>
    <n v="128148.37"/>
    <n v="99537.69"/>
    <n v="174190.96"/>
    <n v="125668.76"/>
    <n v="219920.33"/>
    <n v="165278.57999999999"/>
    <n v="289237.51"/>
    <n v="204573.42"/>
    <n v="358003.49"/>
    <n v="230320.03"/>
    <n v="403060.06"/>
    <n v="255706.68"/>
    <n v="447486.69"/>
  </r>
  <r>
    <n v="7"/>
    <s v="Region VII - Midwest"/>
    <x v="42"/>
    <s v="MO"/>
    <x v="182"/>
    <n v="4"/>
    <x v="3"/>
    <n v="82831.399999999994"/>
    <n v="132530.25"/>
    <n v="115963.97"/>
    <n v="185542.35"/>
    <n v="149096.53"/>
    <n v="238554.45"/>
    <n v="198795.37"/>
    <n v="318072.59999999998"/>
    <n v="248494.21"/>
    <n v="397590.75"/>
    <n v="281626.77"/>
    <n v="450602.85"/>
    <n v="314759.34000000003"/>
    <n v="503614.95"/>
  </r>
  <r>
    <n v="7"/>
    <s v="Region VII - Midwest"/>
    <x v="42"/>
    <s v="MO"/>
    <x v="316"/>
    <n v="1"/>
    <x v="0"/>
    <n v="96615.96"/>
    <n v="169077.93"/>
    <n v="125239.72"/>
    <n v="219169.52"/>
    <n v="149969.1"/>
    <n v="262445.92"/>
    <n v="179049.58"/>
    <n v="313336.77"/>
    <n v="210645.35"/>
    <n v="368629.37"/>
    <n v="230855.22"/>
    <n v="403996.64"/>
    <n v="250040.99"/>
    <n v="437571.74"/>
  </r>
  <r>
    <n v="7"/>
    <s v="Region VII - Midwest"/>
    <x v="42"/>
    <s v="MO"/>
    <x v="316"/>
    <n v="2"/>
    <x v="1"/>
    <n v="84034.98"/>
    <n v="147061.22"/>
    <n v="110231.94"/>
    <n v="192905.9"/>
    <n v="134025.32"/>
    <n v="234544.31"/>
    <n v="164495.1"/>
    <n v="287866.42"/>
    <n v="195183.05"/>
    <n v="341570.34"/>
    <n v="215099.08"/>
    <n v="376423.4"/>
    <n v="233571.78"/>
    <n v="408750.62"/>
  </r>
  <r>
    <n v="7"/>
    <s v="Region VII - Midwest"/>
    <x v="42"/>
    <s v="MO"/>
    <x v="316"/>
    <n v="3"/>
    <x v="2"/>
    <n v="72692.31"/>
    <n v="127211.54"/>
    <n v="98847.26"/>
    <n v="172982.7"/>
    <n v="124826.77"/>
    <n v="218446.84"/>
    <n v="164201.06"/>
    <n v="287351.86"/>
    <n v="203266.63"/>
    <n v="355716.6"/>
    <n v="228869.29"/>
    <n v="400521.26"/>
    <n v="254119.12"/>
    <n v="444708.46"/>
  </r>
  <r>
    <n v="7"/>
    <s v="Region VII - Midwest"/>
    <x v="42"/>
    <s v="MO"/>
    <x v="316"/>
    <n v="4"/>
    <x v="3"/>
    <n v="81977.88"/>
    <n v="131164.62"/>
    <n v="114769.04"/>
    <n v="183630.46"/>
    <n v="147560.19"/>
    <n v="236096.31"/>
    <n v="196746.92"/>
    <n v="314795.08"/>
    <n v="245933.65"/>
    <n v="393493.85"/>
    <n v="278724.8"/>
    <n v="445959.69"/>
    <n v="311515.96000000002"/>
    <n v="498425.54"/>
  </r>
  <r>
    <n v="7"/>
    <s v="Region VII - Midwest"/>
    <x v="42"/>
    <s v="MO"/>
    <x v="317"/>
    <n v="1"/>
    <x v="0"/>
    <n v="90627.73"/>
    <n v="158598.51999999999"/>
    <n v="117366.76"/>
    <n v="205391.83"/>
    <n v="140462.42000000001"/>
    <n v="245809.24"/>
    <n v="167578.82"/>
    <n v="293262.93"/>
    <n v="197062.23"/>
    <n v="344858.9"/>
    <n v="215919.72"/>
    <n v="377859.52"/>
    <n v="233769.49"/>
    <n v="409096.61"/>
  </r>
  <r>
    <n v="7"/>
    <s v="Region VII - Midwest"/>
    <x v="42"/>
    <s v="MO"/>
    <x v="317"/>
    <n v="2"/>
    <x v="1"/>
    <n v="79317.64"/>
    <n v="138805.87"/>
    <n v="103874.91"/>
    <n v="181781.1"/>
    <n v="126129.13"/>
    <n v="220725.98"/>
    <n v="154494.48000000001"/>
    <n v="270365.34000000003"/>
    <n v="183161.78"/>
    <n v="320533.11"/>
    <n v="201755.12"/>
    <n v="353071.45"/>
    <n v="218963.84"/>
    <n v="383186.72"/>
  </r>
  <r>
    <n v="7"/>
    <s v="Region VII - Midwest"/>
    <x v="42"/>
    <s v="MO"/>
    <x v="317"/>
    <n v="3"/>
    <x v="2"/>
    <n v="68989.119999999995"/>
    <n v="120730.97"/>
    <n v="93957.95"/>
    <n v="164426.41"/>
    <n v="118769.06"/>
    <n v="207845.86"/>
    <n v="156349.84"/>
    <n v="273612.21999999997"/>
    <n v="193653.07"/>
    <n v="338892.87"/>
    <n v="218125.4"/>
    <n v="381719.45"/>
    <n v="242280.53"/>
    <n v="423990.92"/>
  </r>
  <r>
    <n v="7"/>
    <s v="Region VII - Midwest"/>
    <x v="42"/>
    <s v="MO"/>
    <x v="317"/>
    <n v="4"/>
    <x v="3"/>
    <n v="76827.42"/>
    <n v="122923.87"/>
    <n v="107558.39"/>
    <n v="172093.42"/>
    <n v="138289.35"/>
    <n v="221262.97"/>
    <n v="184385.8"/>
    <n v="295017.28999999998"/>
    <n v="230482.26"/>
    <n v="368771.61"/>
    <n v="261213.22"/>
    <n v="417941.16"/>
    <n v="291944.19"/>
    <n v="467110.71"/>
  </r>
  <r>
    <n v="7"/>
    <s v="Region VII - Midwest"/>
    <x v="42"/>
    <s v="MO"/>
    <x v="310"/>
    <n v="1"/>
    <x v="0"/>
    <n v="105341.88"/>
    <n v="184348.29"/>
    <n v="136523.85999999999"/>
    <n v="238916.76"/>
    <n v="163462.09"/>
    <n v="286058.65000000002"/>
    <n v="195129.60000000001"/>
    <n v="341476.8"/>
    <n v="229541.43"/>
    <n v="401697.51"/>
    <n v="251552.26"/>
    <n v="440216.46"/>
    <n v="272435.03000000003"/>
    <n v="476761.3"/>
  </r>
  <r>
    <n v="7"/>
    <s v="Region VII - Midwest"/>
    <x v="42"/>
    <s v="MO"/>
    <x v="310"/>
    <n v="2"/>
    <x v="1"/>
    <n v="91744.28"/>
    <n v="160552.49"/>
    <n v="120303.33"/>
    <n v="210530.83"/>
    <n v="146229.92000000001"/>
    <n v="255902.36"/>
    <n v="179398.99"/>
    <n v="313948.24"/>
    <n v="212829.65"/>
    <n v="372451.89"/>
    <n v="234522.9"/>
    <n v="410415.08"/>
    <n v="254634.98"/>
    <n v="445611.21"/>
  </r>
  <r>
    <n v="7"/>
    <s v="Region VII - Midwest"/>
    <x v="42"/>
    <s v="MO"/>
    <x v="310"/>
    <n v="3"/>
    <x v="2"/>
    <n v="79452.97"/>
    <n v="139042.70000000001"/>
    <n v="108076.07"/>
    <n v="189133.13"/>
    <n v="136509.54999999999"/>
    <n v="238891.72"/>
    <n v="179597.54"/>
    <n v="314295.69"/>
    <n v="222351.84"/>
    <n v="389115.71"/>
    <n v="250378.02"/>
    <n v="438161.53"/>
    <n v="278022.84999999998"/>
    <n v="486539.99"/>
  </r>
  <r>
    <n v="7"/>
    <s v="Region VII - Midwest"/>
    <x v="42"/>
    <s v="MO"/>
    <x v="310"/>
    <n v="4"/>
    <x v="3"/>
    <n v="89364.83"/>
    <n v="142983.73000000001"/>
    <n v="125110.76"/>
    <n v="200177.22"/>
    <n v="160856.69"/>
    <n v="257370.71"/>
    <n v="214475.59"/>
    <n v="343160.95"/>
    <n v="268094.49"/>
    <n v="428951.19"/>
    <n v="303840.42"/>
    <n v="486144.68"/>
    <n v="339586.35"/>
    <n v="543338.17000000004"/>
  </r>
  <r>
    <n v="7"/>
    <s v="Region VII - Midwest"/>
    <x v="42"/>
    <s v="MO"/>
    <x v="318"/>
    <n v="1"/>
    <x v="0"/>
    <n v="92183.79"/>
    <n v="161321.64000000001"/>
    <n v="119366.81"/>
    <n v="208891.91"/>
    <n v="142845.22"/>
    <n v="249979.13"/>
    <n v="170405.1"/>
    <n v="298208.92"/>
    <n v="200373.68"/>
    <n v="350653.94"/>
    <n v="219541.32"/>
    <n v="384197.3"/>
    <n v="237677.49"/>
    <n v="415935.6"/>
  </r>
  <r>
    <n v="7"/>
    <s v="Region VII - Midwest"/>
    <x v="42"/>
    <s v="MO"/>
    <x v="318"/>
    <n v="2"/>
    <x v="1"/>
    <n v="80746.64"/>
    <n v="141306.60999999999"/>
    <n v="105723.37"/>
    <n v="185015.9"/>
    <n v="128350.88"/>
    <n v="224614.03"/>
    <n v="157173.75"/>
    <n v="275054.06"/>
    <n v="186317.04"/>
    <n v="326054.82"/>
    <n v="205217.56"/>
    <n v="359130.72"/>
    <n v="222705.48"/>
    <n v="389734.59"/>
  </r>
  <r>
    <n v="7"/>
    <s v="Region VII - Midwest"/>
    <x v="42"/>
    <s v="MO"/>
    <x v="318"/>
    <n v="3"/>
    <x v="2"/>
    <n v="70283.31"/>
    <n v="122995.79"/>
    <n v="95740.29"/>
    <n v="167545.51"/>
    <n v="121037.79"/>
    <n v="211816.13"/>
    <n v="159352.24"/>
    <n v="278866.42"/>
    <n v="197386.02"/>
    <n v="345425.54"/>
    <n v="222340.93"/>
    <n v="389096.63"/>
    <n v="246975.08"/>
    <n v="432206.38"/>
  </r>
  <r>
    <n v="7"/>
    <s v="Region VII - Midwest"/>
    <x v="42"/>
    <s v="MO"/>
    <x v="318"/>
    <n v="4"/>
    <x v="3"/>
    <n v="78137.039999999994"/>
    <n v="125019.26"/>
    <n v="109391.85"/>
    <n v="175026.96"/>
    <n v="140646.66"/>
    <n v="225034.66"/>
    <n v="187528.88"/>
    <n v="300046.21999999997"/>
    <n v="234411.11"/>
    <n v="375057.77"/>
    <n v="265665.91999999998"/>
    <n v="425065.48"/>
    <n v="296920.73"/>
    <n v="475073.18"/>
  </r>
  <r>
    <n v="7"/>
    <s v="Region VII - Midwest"/>
    <x v="42"/>
    <s v="MO"/>
    <x v="18"/>
    <n v="1"/>
    <x v="0"/>
    <n v="95473.68"/>
    <n v="167078.95000000001"/>
    <n v="123849.81"/>
    <n v="216737.17"/>
    <n v="148369.68"/>
    <n v="259646.94"/>
    <n v="177239.01"/>
    <n v="310168.27"/>
    <n v="208587.64"/>
    <n v="365028.37"/>
    <n v="228640.43"/>
    <n v="400120.76"/>
    <n v="247719.89"/>
    <n v="433509.8"/>
  </r>
  <r>
    <n v="7"/>
    <s v="Region VII - Midwest"/>
    <x v="42"/>
    <s v="MO"/>
    <x v="18"/>
    <n v="2"/>
    <x v="1"/>
    <n v="82638.48"/>
    <n v="144617.34"/>
    <n v="108538.84"/>
    <n v="189942.97"/>
    <n v="132103.79999999999"/>
    <n v="231181.66"/>
    <n v="162390.5"/>
    <n v="284183.37"/>
    <n v="192812.97"/>
    <n v="337422.69"/>
    <n v="212565.99"/>
    <n v="371990.48"/>
    <n v="230917.97"/>
    <n v="404106.44"/>
  </r>
  <r>
    <n v="7"/>
    <s v="Region VII - Midwest"/>
    <x v="42"/>
    <s v="MO"/>
    <x v="18"/>
    <n v="3"/>
    <x v="2"/>
    <n v="71174.600000000006"/>
    <n v="124555.55"/>
    <n v="96663.44"/>
    <n v="169161.02"/>
    <n v="121973.3"/>
    <n v="213453.27"/>
    <n v="160351.29"/>
    <n v="280614.76"/>
    <n v="198414.32"/>
    <n v="347225.06"/>
    <n v="223339.71"/>
    <n v="390844.5"/>
    <n v="247905.15"/>
    <n v="433834"/>
  </r>
  <r>
    <n v="7"/>
    <s v="Region VII - Midwest"/>
    <x v="42"/>
    <s v="MO"/>
    <x v="18"/>
    <n v="4"/>
    <x v="3"/>
    <n v="81065.69"/>
    <n v="129705.11"/>
    <n v="113491.97"/>
    <n v="181587.15"/>
    <n v="145918.25"/>
    <n v="233469.2"/>
    <n v="194557.66"/>
    <n v="311292.26"/>
    <n v="243197.08"/>
    <n v="389115.33"/>
    <n v="275623.34999999998"/>
    <n v="440997.37"/>
    <n v="308049.63"/>
    <n v="492879.41"/>
  </r>
  <r>
    <n v="7"/>
    <s v="Region VII - Midwest"/>
    <x v="42"/>
    <s v="MO"/>
    <x v="319"/>
    <n v="1"/>
    <x v="0"/>
    <n v="101776.62"/>
    <n v="178109.08"/>
    <n v="131892.42000000001"/>
    <n v="230811.73"/>
    <n v="157909.03"/>
    <n v="276340.8"/>
    <n v="188488.92"/>
    <n v="329855.61"/>
    <n v="221721"/>
    <n v="388011.75"/>
    <n v="242977.1"/>
    <n v="425209.93"/>
    <n v="263138.71000000002"/>
    <n v="460492.74"/>
  </r>
  <r>
    <n v="7"/>
    <s v="Region VII - Midwest"/>
    <x v="42"/>
    <s v="MO"/>
    <x v="319"/>
    <n v="2"/>
    <x v="1"/>
    <n v="88687.35"/>
    <n v="155202.85999999999"/>
    <n v="116278.26"/>
    <n v="203486.96"/>
    <n v="141321.06"/>
    <n v="247311.85"/>
    <n v="173346.38"/>
    <n v="303356.15999999997"/>
    <n v="205633.96"/>
    <n v="359859.43"/>
    <n v="226584.36"/>
    <n v="396522.62"/>
    <n v="246004.08"/>
    <n v="430507.14"/>
  </r>
  <r>
    <n v="7"/>
    <s v="Region VII - Midwest"/>
    <x v="42"/>
    <s v="MO"/>
    <x v="319"/>
    <n v="3"/>
    <x v="2"/>
    <n v="76842.53"/>
    <n v="134474.42000000001"/>
    <n v="104539.51"/>
    <n v="182944.13"/>
    <n v="132053.96"/>
    <n v="231094.43"/>
    <n v="173747.03"/>
    <n v="304057.3"/>
    <n v="215118.89"/>
    <n v="376458.06"/>
    <n v="242241.27"/>
    <n v="423922.22"/>
    <n v="268996.56"/>
    <n v="470743.97"/>
  </r>
  <r>
    <n v="7"/>
    <s v="Region VII - Midwest"/>
    <x v="42"/>
    <s v="MO"/>
    <x v="319"/>
    <n v="4"/>
    <x v="3"/>
    <n v="86333.5"/>
    <n v="138133.6"/>
    <n v="120866.89"/>
    <n v="193387.03"/>
    <n v="155400.29"/>
    <n v="248640.47"/>
    <n v="207200.39"/>
    <n v="331520.63"/>
    <n v="259000.49"/>
    <n v="414400.79"/>
    <n v="293533.89"/>
    <n v="469654.23"/>
    <n v="328067.28999999998"/>
    <n v="524907.67000000004"/>
  </r>
  <r>
    <n v="7"/>
    <s v="Region VII - Midwest"/>
    <x v="42"/>
    <s v="MO"/>
    <x v="320"/>
    <n v="1"/>
    <x v="0"/>
    <n v="108336"/>
    <n v="189587.99"/>
    <n v="140460.34"/>
    <n v="245805.6"/>
    <n v="168215.42"/>
    <n v="294376.98"/>
    <n v="200864.98"/>
    <n v="351513.71"/>
    <n v="236332.99"/>
    <n v="413582.73"/>
    <n v="259020"/>
    <n v="453285.01"/>
    <n v="280570.77"/>
    <n v="490998.85"/>
  </r>
  <r>
    <n v="7"/>
    <s v="Region VII - Midwest"/>
    <x v="42"/>
    <s v="MO"/>
    <x v="320"/>
    <n v="2"/>
    <x v="1"/>
    <n v="94102.95"/>
    <n v="164680.16"/>
    <n v="123481.84"/>
    <n v="216093.22"/>
    <n v="150178.01"/>
    <n v="262811.53000000003"/>
    <n v="184399.3"/>
    <n v="322698.77"/>
    <n v="218840.28"/>
    <n v="382970.49"/>
    <n v="241194.88"/>
    <n v="422091.04"/>
    <n v="261938.94"/>
    <n v="458393.15"/>
  </r>
  <r>
    <n v="7"/>
    <s v="Region VII - Midwest"/>
    <x v="42"/>
    <s v="MO"/>
    <x v="320"/>
    <n v="3"/>
    <x v="2"/>
    <n v="81304.56"/>
    <n v="142282.98000000001"/>
    <n v="110520.72"/>
    <n v="193411.26"/>
    <n v="139538.41"/>
    <n v="244192.21"/>
    <n v="183523.14"/>
    <n v="321165.5"/>
    <n v="227158.61"/>
    <n v="397527.57"/>
    <n v="255749.96"/>
    <n v="447562.43"/>
    <n v="283942.14"/>
    <n v="496898.75"/>
  </r>
  <r>
    <n v="7"/>
    <s v="Region VII - Midwest"/>
    <x v="42"/>
    <s v="MO"/>
    <x v="320"/>
    <n v="4"/>
    <x v="3"/>
    <n v="91940.06"/>
    <n v="147104.1"/>
    <n v="128716.08"/>
    <n v="205945.74"/>
    <n v="165492.10999999999"/>
    <n v="264787.38"/>
    <n v="220656.14"/>
    <n v="353049.83"/>
    <n v="275820.18"/>
    <n v="441312.29"/>
    <n v="312596.2"/>
    <n v="500153.93"/>
    <n v="349372.23"/>
    <n v="558995.56999999995"/>
  </r>
  <r>
    <n v="7"/>
    <s v="Region VII - Midwest"/>
    <x v="43"/>
    <s v="NE"/>
    <x v="321"/>
    <n v="1"/>
    <x v="0"/>
    <n v="91002.18"/>
    <n v="159253.81"/>
    <n v="117955.69"/>
    <n v="206422.46"/>
    <n v="141241.72"/>
    <n v="247173"/>
    <n v="168622.14"/>
    <n v="295088.74"/>
    <n v="198372.19"/>
    <n v="347151.33"/>
    <n v="217401.39"/>
    <n v="380452.43"/>
    <n v="235462.97"/>
    <n v="412060.2"/>
  </r>
  <r>
    <n v="7"/>
    <s v="Region VII - Midwest"/>
    <x v="43"/>
    <s v="NE"/>
    <x v="321"/>
    <n v="2"/>
    <x v="1"/>
    <n v="79183.69"/>
    <n v="138571.46"/>
    <n v="103857.47"/>
    <n v="181750.58"/>
    <n v="126264.23"/>
    <n v="220962.4"/>
    <n v="154949.74"/>
    <n v="271162.05"/>
    <n v="183847"/>
    <n v="321732.24"/>
    <n v="202600.17"/>
    <n v="354550.29"/>
    <n v="219991.9"/>
    <n v="384985.82"/>
  </r>
  <r>
    <n v="7"/>
    <s v="Region VII - Midwest"/>
    <x v="43"/>
    <s v="NE"/>
    <x v="321"/>
    <n v="3"/>
    <x v="2"/>
    <n v="68520.009999999995"/>
    <n v="119910.02"/>
    <n v="93183.14"/>
    <n v="163070.49"/>
    <n v="117681.45"/>
    <n v="205942.54"/>
    <n v="154809.41"/>
    <n v="270916.46000000002"/>
    <n v="191647.34"/>
    <n v="335382.84999999998"/>
    <n v="215791.65"/>
    <n v="377635.39"/>
    <n v="239604.51"/>
    <n v="419307.89"/>
  </r>
  <r>
    <n v="7"/>
    <s v="Region VII - Midwest"/>
    <x v="43"/>
    <s v="NE"/>
    <x v="321"/>
    <n v="4"/>
    <x v="3"/>
    <n v="77210.179999999993"/>
    <n v="123536.29"/>
    <n v="108094.25"/>
    <n v="172950.8"/>
    <n v="138978.32"/>
    <n v="222365.32"/>
    <n v="185304.43"/>
    <n v="296487.09000000003"/>
    <n v="231630.53"/>
    <n v="370608.86"/>
    <n v="262514.61"/>
    <n v="420023.38"/>
    <n v="293398.68"/>
    <n v="469437.89"/>
  </r>
  <r>
    <n v="7"/>
    <s v="Region VII - Midwest"/>
    <x v="43"/>
    <s v="NE"/>
    <x v="322"/>
    <n v="1"/>
    <x v="0"/>
    <n v="92144.46"/>
    <n v="161252.79999999999"/>
    <n v="119345.60000000001"/>
    <n v="208854.81"/>
    <n v="142841.14000000001"/>
    <n v="249971.99"/>
    <n v="170432.71"/>
    <n v="298257.24"/>
    <n v="200429.9"/>
    <n v="350752.33"/>
    <n v="219616.18"/>
    <n v="384328.31"/>
    <n v="237784.08"/>
    <n v="416122.14"/>
  </r>
  <r>
    <n v="7"/>
    <s v="Region VII - Midwest"/>
    <x v="43"/>
    <s v="NE"/>
    <x v="322"/>
    <n v="2"/>
    <x v="1"/>
    <n v="80580.2"/>
    <n v="141015.35"/>
    <n v="105550.57"/>
    <n v="184713.5"/>
    <n v="128185.75"/>
    <n v="224325.06"/>
    <n v="157054.34"/>
    <n v="274845.09999999998"/>
    <n v="186217.08"/>
    <n v="325879.89"/>
    <n v="205133.26"/>
    <n v="358983.21"/>
    <n v="222645.71"/>
    <n v="389630"/>
  </r>
  <r>
    <n v="7"/>
    <s v="Region VII - Midwest"/>
    <x v="43"/>
    <s v="NE"/>
    <x v="322"/>
    <n v="3"/>
    <x v="2"/>
    <n v="70037.72"/>
    <n v="122566"/>
    <n v="95366.95"/>
    <n v="166892.16"/>
    <n v="120534.92"/>
    <n v="210936.12"/>
    <n v="158659.18"/>
    <n v="277653.56"/>
    <n v="196499.65"/>
    <n v="343874.39"/>
    <n v="221321.23"/>
    <n v="387312.15"/>
    <n v="245818.48"/>
    <n v="430182.34"/>
  </r>
  <r>
    <n v="7"/>
    <s v="Region VII - Midwest"/>
    <x v="43"/>
    <s v="NE"/>
    <x v="322"/>
    <n v="4"/>
    <x v="3"/>
    <n v="78122.37"/>
    <n v="124995.79"/>
    <n v="109371.32"/>
    <n v="174994.11"/>
    <n v="140620.26999999999"/>
    <n v="224992.43"/>
    <n v="187493.69"/>
    <n v="299989.90000000002"/>
    <n v="234367.11"/>
    <n v="374987.38"/>
    <n v="265616.06"/>
    <n v="424985.7"/>
    <n v="296865.01"/>
    <n v="474984.02"/>
  </r>
  <r>
    <n v="7"/>
    <s v="Region VII - Midwest"/>
    <x v="43"/>
    <s v="NE"/>
    <x v="118"/>
    <n v="1"/>
    <x v="0"/>
    <n v="93011.37"/>
    <n v="162769.89000000001"/>
    <n v="120587.08"/>
    <n v="211027.39"/>
    <n v="144411.97"/>
    <n v="252720.94"/>
    <n v="172436.52"/>
    <n v="301763.90999999997"/>
    <n v="202881.15"/>
    <n v="355042.02"/>
    <n v="222354.93"/>
    <n v="389121.13"/>
    <n v="240851.27"/>
    <n v="421489.73"/>
  </r>
  <r>
    <n v="7"/>
    <s v="Region VII - Midwest"/>
    <x v="43"/>
    <s v="NE"/>
    <x v="118"/>
    <n v="2"/>
    <x v="1"/>
    <n v="80811.62"/>
    <n v="141420.32999999999"/>
    <n v="106034.08"/>
    <n v="185559.64"/>
    <n v="128951.33"/>
    <n v="225664.83"/>
    <n v="158323.07999999999"/>
    <n v="277065.39"/>
    <n v="187887.41"/>
    <n v="328802.96000000002"/>
    <n v="207076.25"/>
    <n v="362383.44"/>
    <n v="224881.13"/>
    <n v="393541.98"/>
  </r>
  <r>
    <n v="7"/>
    <s v="Region VII - Midwest"/>
    <x v="43"/>
    <s v="NE"/>
    <x v="118"/>
    <n v="3"/>
    <x v="2"/>
    <n v="69836.27"/>
    <n v="122213.47"/>
    <n v="94937.35"/>
    <n v="166140.35999999999"/>
    <n v="119868.31"/>
    <n v="209769.54"/>
    <n v="157657.5"/>
    <n v="275900.63"/>
    <n v="195147.32"/>
    <n v="341507.81"/>
    <n v="219712.85"/>
    <n v="384497.48"/>
    <n v="243936.23"/>
    <n v="426888.41"/>
  </r>
  <r>
    <n v="7"/>
    <s v="Region VII - Midwest"/>
    <x v="43"/>
    <s v="NE"/>
    <x v="118"/>
    <n v="4"/>
    <x v="3"/>
    <n v="78931.89"/>
    <n v="126291.02"/>
    <n v="110504.64"/>
    <n v="176807.43"/>
    <n v="142077.4"/>
    <n v="227323.84"/>
    <n v="189436.53"/>
    <n v="303098.45"/>
    <n v="236795.66"/>
    <n v="378873.07"/>
    <n v="268368.42"/>
    <n v="429389.47"/>
    <n v="299941.17"/>
    <n v="479905.88"/>
  </r>
  <r>
    <n v="7"/>
    <s v="Region VII - Midwest"/>
    <x v="43"/>
    <s v="NE"/>
    <x v="323"/>
    <n v="1"/>
    <x v="0"/>
    <n v="93464.5"/>
    <n v="163562.87"/>
    <n v="121218.42"/>
    <n v="212132.24"/>
    <n v="145199.43"/>
    <n v="254099"/>
    <n v="173424.63"/>
    <n v="303493.09999999998"/>
    <n v="204078.67"/>
    <n v="357137.68"/>
    <n v="223686.89"/>
    <n v="391452.05"/>
    <n v="242331.59"/>
    <n v="424080.27"/>
  </r>
  <r>
    <n v="7"/>
    <s v="Region VII - Midwest"/>
    <x v="43"/>
    <s v="NE"/>
    <x v="323"/>
    <n v="2"/>
    <x v="1"/>
    <n v="81010.55"/>
    <n v="141768.46"/>
    <n v="106362.23"/>
    <n v="186133.91"/>
    <n v="129416.7"/>
    <n v="226479.22"/>
    <n v="159017.16"/>
    <n v="278280.03000000003"/>
    <n v="188772.56"/>
    <n v="330351.96999999997"/>
    <n v="208089.9"/>
    <n v="364157.33"/>
    <n v="226028.73"/>
    <n v="395550.28"/>
  </r>
  <r>
    <n v="7"/>
    <s v="Region VII - Midwest"/>
    <x v="43"/>
    <s v="NE"/>
    <x v="323"/>
    <n v="3"/>
    <x v="2"/>
    <n v="69858.350000000006"/>
    <n v="122252.1"/>
    <n v="94909.23"/>
    <n v="166091.15"/>
    <n v="119786.44"/>
    <n v="209626.27"/>
    <n v="157503.20000000001"/>
    <n v="275630.59999999998"/>
    <n v="194914.34"/>
    <n v="341100.1"/>
    <n v="219418.52"/>
    <n v="383982.4"/>
    <n v="243573.42"/>
    <n v="426253.48"/>
  </r>
  <r>
    <n v="7"/>
    <s v="Region VII - Midwest"/>
    <x v="43"/>
    <s v="NE"/>
    <x v="323"/>
    <n v="4"/>
    <x v="3"/>
    <n v="79343.98"/>
    <n v="126950.37"/>
    <n v="111081.58"/>
    <n v="177730.52"/>
    <n v="142819.17000000001"/>
    <n v="228510.67"/>
    <n v="190425.56"/>
    <n v="304680.90000000002"/>
    <n v="238031.95"/>
    <n v="380851.12"/>
    <n v="269769.53999999998"/>
    <n v="431631.27"/>
    <n v="301507.13"/>
    <n v="482411.42"/>
  </r>
  <r>
    <n v="7"/>
    <s v="Region VII - Midwest"/>
    <x v="43"/>
    <s v="NE"/>
    <x v="324"/>
    <n v="1"/>
    <x v="0"/>
    <n v="94153.65"/>
    <n v="164768.88"/>
    <n v="121976.99"/>
    <n v="213459.74"/>
    <n v="146011.39000000001"/>
    <n v="255519.93"/>
    <n v="174247.09"/>
    <n v="304932.40999999997"/>
    <n v="204938.87"/>
    <n v="358643.02"/>
    <n v="224569.72"/>
    <n v="392997.01"/>
    <n v="243172.38"/>
    <n v="425551.66"/>
  </r>
  <r>
    <n v="7"/>
    <s v="Region VII - Midwest"/>
    <x v="43"/>
    <s v="NE"/>
    <x v="324"/>
    <n v="2"/>
    <x v="1"/>
    <n v="82208.13"/>
    <n v="143864.22"/>
    <n v="107727.18"/>
    <n v="188522.56"/>
    <n v="130872.85"/>
    <n v="229027.49"/>
    <n v="160427.68"/>
    <n v="280748.44"/>
    <n v="190257.49"/>
    <n v="332950.61"/>
    <n v="209609.35"/>
    <n v="366816.36"/>
    <n v="227534.95"/>
    <n v="398186.16"/>
  </r>
  <r>
    <n v="7"/>
    <s v="Region VII - Midwest"/>
    <x v="43"/>
    <s v="NE"/>
    <x v="324"/>
    <n v="3"/>
    <x v="2"/>
    <n v="71353.97"/>
    <n v="124869.45"/>
    <n v="97121.17"/>
    <n v="169962.04"/>
    <n v="122721.78"/>
    <n v="214763.12"/>
    <n v="161507.26999999999"/>
    <n v="282637.73"/>
    <n v="199999.63"/>
    <n v="349999.34"/>
    <n v="225242.42"/>
    <n v="394174.24"/>
    <n v="250150.21"/>
    <n v="437762.86"/>
  </r>
  <r>
    <n v="7"/>
    <s v="Region VII - Midwest"/>
    <x v="43"/>
    <s v="NE"/>
    <x v="324"/>
    <n v="4"/>
    <x v="3"/>
    <n v="79844.08"/>
    <n v="127750.53"/>
    <n v="111781.71"/>
    <n v="178850.74"/>
    <n v="143719.34"/>
    <n v="229950.95"/>
    <n v="191625.79"/>
    <n v="306601.27"/>
    <n v="239532.24"/>
    <n v="383251.59"/>
    <n v="271469.87"/>
    <n v="434351.8"/>
    <n v="303407.5"/>
    <n v="485452.01"/>
  </r>
  <r>
    <n v="8"/>
    <s v="Region VIII -"/>
    <x v="44"/>
    <s v="CO"/>
    <x v="325"/>
    <n v="1"/>
    <x v="0"/>
    <n v="96615.96"/>
    <n v="169077.93"/>
    <n v="125239.72"/>
    <n v="219169.52"/>
    <n v="149969.1"/>
    <n v="262445.92"/>
    <n v="179049.58"/>
    <n v="313336.77"/>
    <n v="210645.35"/>
    <n v="368629.37"/>
    <n v="230855.22"/>
    <n v="403996.64"/>
    <n v="250040.99"/>
    <n v="437571.74"/>
  </r>
  <r>
    <n v="8"/>
    <s v="Region VIII -"/>
    <x v="44"/>
    <s v="CO"/>
    <x v="325"/>
    <n v="2"/>
    <x v="1"/>
    <n v="84034.98"/>
    <n v="147061.22"/>
    <n v="110231.94"/>
    <n v="192905.9"/>
    <n v="134025.32"/>
    <n v="234544.31"/>
    <n v="164495.1"/>
    <n v="287866.42"/>
    <n v="195183.05"/>
    <n v="341570.34"/>
    <n v="215099.08"/>
    <n v="376423.4"/>
    <n v="233571.78"/>
    <n v="408750.62"/>
  </r>
  <r>
    <n v="8"/>
    <s v="Region VIII -"/>
    <x v="44"/>
    <s v="CO"/>
    <x v="325"/>
    <n v="3"/>
    <x v="2"/>
    <n v="72692.31"/>
    <n v="127211.54"/>
    <n v="98847.26"/>
    <n v="172982.7"/>
    <n v="124826.77"/>
    <n v="218446.84"/>
    <n v="164201.06"/>
    <n v="287351.86"/>
    <n v="203266.63"/>
    <n v="355716.6"/>
    <n v="228869.29"/>
    <n v="400521.26"/>
    <n v="254119.12"/>
    <n v="444708.46"/>
  </r>
  <r>
    <n v="8"/>
    <s v="Region VIII -"/>
    <x v="44"/>
    <s v="CO"/>
    <x v="325"/>
    <n v="4"/>
    <x v="3"/>
    <n v="81977.88"/>
    <n v="131164.62"/>
    <n v="114769.04"/>
    <n v="183630.46"/>
    <n v="147560.19"/>
    <n v="236096.31"/>
    <n v="196746.92"/>
    <n v="314795.08"/>
    <n v="245933.65"/>
    <n v="393493.85"/>
    <n v="278724.8"/>
    <n v="445959.69"/>
    <n v="311515.96000000002"/>
    <n v="498425.54"/>
  </r>
  <r>
    <n v="8"/>
    <s v="Region VIII -"/>
    <x v="44"/>
    <s v="CO"/>
    <x v="326"/>
    <n v="1"/>
    <x v="0"/>
    <n v="95020.56"/>
    <n v="166285.98000000001"/>
    <n v="123218.47"/>
    <n v="215632.32"/>
    <n v="147582.22"/>
    <n v="258268.89"/>
    <n v="176250.91"/>
    <n v="308439.09000000003"/>
    <n v="207390.12"/>
    <n v="362932.72"/>
    <n v="227308.48"/>
    <n v="397789.84"/>
    <n v="246239.58"/>
    <n v="430919.27"/>
  </r>
  <r>
    <n v="8"/>
    <s v="Region VIII -"/>
    <x v="44"/>
    <s v="CO"/>
    <x v="326"/>
    <n v="2"/>
    <x v="1"/>
    <n v="82439.55"/>
    <n v="144269.21"/>
    <n v="108210.69"/>
    <n v="189368.71"/>
    <n v="131638.44"/>
    <n v="230367.28"/>
    <n v="161696.42000000001"/>
    <n v="282968.74"/>
    <n v="191927.82"/>
    <n v="335873.69"/>
    <n v="211552.34"/>
    <n v="370216.6"/>
    <n v="229770.37"/>
    <n v="402098.15"/>
  </r>
  <r>
    <n v="8"/>
    <s v="Region VIII -"/>
    <x v="44"/>
    <s v="CO"/>
    <x v="326"/>
    <n v="3"/>
    <x v="2"/>
    <n v="71152.53"/>
    <n v="124516.93"/>
    <n v="96691.57"/>
    <n v="169210.25"/>
    <n v="122055.17"/>
    <n v="213596.55"/>
    <n v="160505.60000000001"/>
    <n v="280884.8"/>
    <n v="198647.3"/>
    <n v="347632.77"/>
    <n v="223634.05"/>
    <n v="391359.59"/>
    <n v="248267.97"/>
    <n v="434468.94"/>
  </r>
  <r>
    <n v="8"/>
    <s v="Region VIII -"/>
    <x v="44"/>
    <s v="CO"/>
    <x v="326"/>
    <n v="4"/>
    <x v="3"/>
    <n v="80653.600000000006"/>
    <n v="129045.75999999999"/>
    <n v="112915.04"/>
    <n v="180664.07"/>
    <n v="145176.48000000001"/>
    <n v="232282.37"/>
    <n v="193568.64000000001"/>
    <n v="309709.83"/>
    <n v="241960.8"/>
    <n v="387137.28000000003"/>
    <n v="274222.24"/>
    <n v="438755.59"/>
    <n v="306483.68"/>
    <n v="490373.89"/>
  </r>
  <r>
    <n v="8"/>
    <s v="Region VIII -"/>
    <x v="44"/>
    <s v="CO"/>
    <x v="327"/>
    <n v="1"/>
    <x v="0"/>
    <n v="98625.15"/>
    <n v="172594.02"/>
    <n v="127871.12"/>
    <n v="223774.45"/>
    <n v="153139.35"/>
    <n v="267993.87"/>
    <n v="182863.97"/>
    <n v="320011.95"/>
    <n v="215154.32"/>
    <n v="376520.06"/>
    <n v="235808.77"/>
    <n v="412665.35"/>
    <n v="255429.3"/>
    <n v="447001.28"/>
  </r>
  <r>
    <n v="8"/>
    <s v="Region VIII -"/>
    <x v="44"/>
    <s v="CO"/>
    <x v="327"/>
    <n v="2"/>
    <x v="1"/>
    <n v="85662.92"/>
    <n v="149910.1"/>
    <n v="112408.55"/>
    <n v="196714.97"/>
    <n v="136712.43"/>
    <n v="239246.76"/>
    <n v="167868.44"/>
    <n v="293769.77"/>
    <n v="199223.47"/>
    <n v="348641.06"/>
    <n v="219575.18"/>
    <n v="384256.56"/>
    <n v="238461.03"/>
    <n v="417306.8"/>
  </r>
  <r>
    <n v="8"/>
    <s v="Region VIII -"/>
    <x v="44"/>
    <s v="CO"/>
    <x v="327"/>
    <n v="3"/>
    <x v="2"/>
    <n v="74008.570000000007"/>
    <n v="129514.99"/>
    <n v="100601.48"/>
    <n v="176052.58"/>
    <n v="127013.63"/>
    <n v="222273.85"/>
    <n v="167049.16"/>
    <n v="292336.03999999998"/>
    <n v="206766.61"/>
    <n v="361841.57"/>
    <n v="232790.5"/>
    <n v="407383.37"/>
    <n v="258450.86"/>
    <n v="452289"/>
  </r>
  <r>
    <n v="8"/>
    <s v="Region VIII -"/>
    <x v="44"/>
    <s v="CO"/>
    <x v="327"/>
    <n v="4"/>
    <x v="3"/>
    <n v="83699.600000000006"/>
    <n v="133919.35"/>
    <n v="117179.43"/>
    <n v="187487.1"/>
    <n v="150659.26999999999"/>
    <n v="241054.84"/>
    <n v="200879.03"/>
    <n v="321406.45"/>
    <n v="251098.79"/>
    <n v="401758.06"/>
    <n v="284578.62"/>
    <n v="455325.81"/>
    <n v="318058.46000000002"/>
    <n v="508893.55"/>
  </r>
  <r>
    <n v="8"/>
    <s v="Region VIII -"/>
    <x v="44"/>
    <s v="CO"/>
    <x v="328"/>
    <n v="1"/>
    <x v="0"/>
    <n v="89642.8"/>
    <n v="156874.9"/>
    <n v="116061.67"/>
    <n v="203107.92"/>
    <n v="138879.34"/>
    <n v="243038.85"/>
    <n v="165657.82"/>
    <n v="289901.19"/>
    <n v="194779.64"/>
    <n v="340864.37"/>
    <n v="213405.53"/>
    <n v="373459.67"/>
    <n v="231022.05"/>
    <n v="404288.58"/>
  </r>
  <r>
    <n v="8"/>
    <s v="Region VIII -"/>
    <x v="44"/>
    <s v="CO"/>
    <x v="328"/>
    <n v="2"/>
    <x v="1"/>
    <n v="78586.899999999994"/>
    <n v="137527.07"/>
    <n v="102873.01"/>
    <n v="180027.77"/>
    <n v="124868.14"/>
    <n v="218519.25"/>
    <n v="152867.51999999999"/>
    <n v="267518.15999999997"/>
    <n v="181191.55"/>
    <n v="317085.21999999997"/>
    <n v="199559.22"/>
    <n v="349228.64"/>
    <n v="216549.11"/>
    <n v="378960.94"/>
  </r>
  <r>
    <n v="8"/>
    <s v="Region VIII -"/>
    <x v="44"/>
    <s v="CO"/>
    <x v="328"/>
    <n v="3"/>
    <x v="2"/>
    <n v="68453.789999999994"/>
    <n v="119794.14"/>
    <n v="93267.520000000004"/>
    <n v="163218.15"/>
    <n v="117927.07"/>
    <n v="206372.37"/>
    <n v="155272.32000000001"/>
    <n v="271726.57"/>
    <n v="192346.27"/>
    <n v="336605.98"/>
    <n v="216674.65"/>
    <n v="379180.64"/>
    <n v="240692.97"/>
    <n v="421212.69"/>
  </r>
  <r>
    <n v="8"/>
    <s v="Region VIII -"/>
    <x v="44"/>
    <s v="CO"/>
    <x v="328"/>
    <n v="4"/>
    <x v="3"/>
    <n v="75973.899999999994"/>
    <n v="121558.24"/>
    <n v="106363.46"/>
    <n v="170181.53"/>
    <n v="136753.01999999999"/>
    <n v="218804.83"/>
    <n v="182337.35"/>
    <n v="291739.77"/>
    <n v="227921.69"/>
    <n v="364674.71"/>
    <n v="258311.25"/>
    <n v="413298.01"/>
    <n v="288700.81"/>
    <n v="461921.3"/>
  </r>
  <r>
    <n v="8"/>
    <s v="Region VIII -"/>
    <x v="44"/>
    <s v="CO"/>
    <x v="329"/>
    <n v="1"/>
    <x v="0"/>
    <n v="97069.09"/>
    <n v="169870.9"/>
    <n v="125871.06"/>
    <n v="220274.36"/>
    <n v="150756.56"/>
    <n v="263823.96999999997"/>
    <n v="180037.68"/>
    <n v="315065.95"/>
    <n v="211842.87"/>
    <n v="370725.02"/>
    <n v="232187.17"/>
    <n v="406327.55"/>
    <n v="251521.3"/>
    <n v="440162.27"/>
  </r>
  <r>
    <n v="8"/>
    <s v="Region VIII -"/>
    <x v="44"/>
    <s v="CO"/>
    <x v="329"/>
    <n v="2"/>
    <x v="1"/>
    <n v="84233.919999999998"/>
    <n v="147409.35"/>
    <n v="110560.09"/>
    <n v="193480.17"/>
    <n v="134490.68"/>
    <n v="235358.7"/>
    <n v="165189.17000000001"/>
    <n v="289081.05"/>
    <n v="196068.2"/>
    <n v="343119.34"/>
    <n v="216112.73"/>
    <n v="378197.28"/>
    <n v="234719.38"/>
    <n v="410758.91"/>
  </r>
  <r>
    <n v="8"/>
    <s v="Region VIII -"/>
    <x v="44"/>
    <s v="CO"/>
    <x v="329"/>
    <n v="3"/>
    <x v="2"/>
    <n v="72714.38"/>
    <n v="127250.16"/>
    <n v="98819.13"/>
    <n v="172933.48"/>
    <n v="124744.9"/>
    <n v="218303.57"/>
    <n v="164046.76"/>
    <n v="287081.82"/>
    <n v="203033.65"/>
    <n v="355308.88"/>
    <n v="228574.95"/>
    <n v="400006.17"/>
    <n v="253756.3"/>
    <n v="444073.52"/>
  </r>
  <r>
    <n v="8"/>
    <s v="Region VIII -"/>
    <x v="44"/>
    <s v="CO"/>
    <x v="329"/>
    <n v="4"/>
    <x v="3"/>
    <n v="82389.98"/>
    <n v="131823.96"/>
    <n v="115345.97"/>
    <n v="184553.55"/>
    <n v="148301.96"/>
    <n v="237283.14"/>
    <n v="197735.94"/>
    <n v="316377.51"/>
    <n v="247169.93"/>
    <n v="395471.89"/>
    <n v="280125.92"/>
    <n v="448201.48"/>
    <n v="313081.90999999997"/>
    <n v="500931.06"/>
  </r>
  <r>
    <n v="8"/>
    <s v="Region VIII -"/>
    <x v="44"/>
    <s v="CO"/>
    <x v="330"/>
    <n v="1"/>
    <x v="0"/>
    <n v="95177.91"/>
    <n v="166561.35"/>
    <n v="123303.29"/>
    <n v="215780.76"/>
    <n v="147598.56"/>
    <n v="258297.48"/>
    <n v="176140.48"/>
    <n v="308245.84999999998"/>
    <n v="207165.25"/>
    <n v="362539.18"/>
    <n v="227009.07"/>
    <n v="397265.88"/>
    <n v="245813.25"/>
    <n v="430173.18"/>
  </r>
  <r>
    <n v="8"/>
    <s v="Region VIII -"/>
    <x v="44"/>
    <s v="CO"/>
    <x v="330"/>
    <n v="2"/>
    <x v="1"/>
    <n v="83105.31"/>
    <n v="145434.29999999999"/>
    <n v="108901.89"/>
    <n v="190578.3"/>
    <n v="132298.98000000001"/>
    <n v="231523.21"/>
    <n v="162174.06"/>
    <n v="283804.59999999998"/>
    <n v="192327.67999999999"/>
    <n v="336573.45"/>
    <n v="211889.55"/>
    <n v="370806.71"/>
    <n v="230009.46"/>
    <n v="402516.55"/>
  </r>
  <r>
    <n v="8"/>
    <s v="Region VIII -"/>
    <x v="44"/>
    <s v="CO"/>
    <x v="330"/>
    <n v="3"/>
    <x v="2"/>
    <n v="72134.899999999994"/>
    <n v="126236.08"/>
    <n v="98184.95"/>
    <n v="171823.66"/>
    <n v="124066.65"/>
    <n v="217116.64"/>
    <n v="163277.85999999999"/>
    <n v="285736.25"/>
    <n v="202192.81"/>
    <n v="353837.42"/>
    <n v="227712.89"/>
    <n v="398497.55"/>
    <n v="252894.38"/>
    <n v="442565.17"/>
  </r>
  <r>
    <n v="8"/>
    <s v="Region VIII -"/>
    <x v="44"/>
    <s v="CO"/>
    <x v="330"/>
    <n v="4"/>
    <x v="3"/>
    <n v="80712.27"/>
    <n v="129139.63"/>
    <n v="112997.18"/>
    <n v="180795.49"/>
    <n v="145282.09"/>
    <n v="232451.34"/>
    <n v="193709.45"/>
    <n v="309935.12"/>
    <n v="242136.81"/>
    <n v="387418.9"/>
    <n v="274421.71999999997"/>
    <n v="439074.76"/>
    <n v="306706.63"/>
    <n v="490730.61"/>
  </r>
  <r>
    <n v="8"/>
    <s v="Region VIII -"/>
    <x v="44"/>
    <s v="CO"/>
    <x v="331"/>
    <n v="1"/>
    <x v="0"/>
    <n v="96537.29"/>
    <n v="168940.25"/>
    <n v="125197.31"/>
    <n v="219095.3"/>
    <n v="149960.93"/>
    <n v="262431.63"/>
    <n v="179104.79"/>
    <n v="313433.39"/>
    <n v="210757.79"/>
    <n v="368826.13"/>
    <n v="231004.93"/>
    <n v="404258.62"/>
    <n v="250254.16"/>
    <n v="437944.78"/>
  </r>
  <r>
    <n v="8"/>
    <s v="Region VIII -"/>
    <x v="44"/>
    <s v="CO"/>
    <x v="331"/>
    <n v="2"/>
    <x v="1"/>
    <n v="83702.100000000006"/>
    <n v="146478.68"/>
    <n v="109886.34"/>
    <n v="192301.1"/>
    <n v="133695.06"/>
    <n v="233966.35"/>
    <n v="164256.28"/>
    <n v="287448.49"/>
    <n v="194983.12"/>
    <n v="341220.46"/>
    <n v="214930.48"/>
    <n v="376128.34"/>
    <n v="233452.24"/>
    <n v="408541.42"/>
  </r>
  <r>
    <n v="8"/>
    <s v="Region VIII -"/>
    <x v="44"/>
    <s v="CO"/>
    <x v="331"/>
    <n v="3"/>
    <x v="2"/>
    <n v="72201.119999999995"/>
    <n v="126351.96"/>
    <n v="98100.57"/>
    <n v="171675.99"/>
    <n v="123821.03"/>
    <n v="216686.8"/>
    <n v="162814.94"/>
    <n v="284926.14"/>
    <n v="201493.87"/>
    <n v="352614.28"/>
    <n v="226829.87"/>
    <n v="396952.28"/>
    <n v="251805.91"/>
    <n v="440660.35"/>
  </r>
  <r>
    <n v="8"/>
    <s v="Region VIII -"/>
    <x v="44"/>
    <s v="CO"/>
    <x v="331"/>
    <n v="4"/>
    <x v="3"/>
    <n v="81948.55"/>
    <n v="131117.68"/>
    <n v="114727.97"/>
    <n v="183564.75"/>
    <n v="147507.39000000001"/>
    <n v="236011.82"/>
    <n v="196676.52"/>
    <n v="314682.43"/>
    <n v="245845.64"/>
    <n v="393353.04"/>
    <n v="278625.06"/>
    <n v="445800.11"/>
    <n v="311404.48"/>
    <n v="498247.18"/>
  </r>
  <r>
    <n v="8"/>
    <s v="Region VIII -"/>
    <x v="44"/>
    <s v="CO"/>
    <x v="332"/>
    <n v="1"/>
    <x v="0"/>
    <n v="87515.6"/>
    <n v="153152.29"/>
    <n v="113366.66"/>
    <n v="198391.65"/>
    <n v="135696.82999999999"/>
    <n v="237469.46"/>
    <n v="161926.25"/>
    <n v="283370.94"/>
    <n v="190439.33"/>
    <n v="333268.82"/>
    <n v="208676.53"/>
    <n v="365183.93"/>
    <n v="225953.49"/>
    <n v="395418.61"/>
  </r>
  <r>
    <n v="8"/>
    <s v="Region VIII -"/>
    <x v="44"/>
    <s v="CO"/>
    <x v="332"/>
    <n v="2"/>
    <x v="1"/>
    <n v="76459.64"/>
    <n v="133804.38"/>
    <n v="100178"/>
    <n v="175311.5"/>
    <n v="121685.63"/>
    <n v="212949.86"/>
    <n v="149135.95000000001"/>
    <n v="260987.91"/>
    <n v="176851.24"/>
    <n v="309489.67"/>
    <n v="194830.23"/>
    <n v="340952.9"/>
    <n v="211480.55"/>
    <n v="370090.96"/>
  </r>
  <r>
    <n v="8"/>
    <s v="Region VIII -"/>
    <x v="44"/>
    <s v="CO"/>
    <x v="332"/>
    <n v="3"/>
    <x v="2"/>
    <n v="66400.75"/>
    <n v="116201.32"/>
    <n v="90393.26"/>
    <n v="158188.21"/>
    <n v="114231.6"/>
    <n v="199905.29"/>
    <n v="150345.03"/>
    <n v="263103.81"/>
    <n v="186187.16"/>
    <n v="325827.52"/>
    <n v="209694.32"/>
    <n v="366965.06"/>
    <n v="232891.42"/>
    <n v="407559.98"/>
  </r>
  <r>
    <n v="8"/>
    <s v="Region VIII -"/>
    <x v="44"/>
    <s v="CO"/>
    <x v="332"/>
    <n v="4"/>
    <x v="3"/>
    <n v="74208.179999999993"/>
    <n v="118733.09"/>
    <n v="103891.46"/>
    <n v="166226.32999999999"/>
    <n v="133574.73000000001"/>
    <n v="213719.57"/>
    <n v="178099.64"/>
    <n v="284959.43"/>
    <n v="222624.55"/>
    <n v="356199.28"/>
    <n v="252307.82"/>
    <n v="403692.52"/>
    <n v="281991.09000000003"/>
    <n v="451185.76"/>
  </r>
  <r>
    <n v="8"/>
    <s v="Region VIII -"/>
    <x v="44"/>
    <s v="CO"/>
    <x v="333"/>
    <n v="1"/>
    <x v="0"/>
    <n v="92518.9"/>
    <n v="161908.07999999999"/>
    <n v="119934.53"/>
    <n v="209885.43"/>
    <n v="143620.42000000001"/>
    <n v="251335.74"/>
    <n v="171476.02"/>
    <n v="300083.03999999998"/>
    <n v="201739.86"/>
    <n v="353044.75"/>
    <n v="221097.83"/>
    <n v="386921.2"/>
    <n v="239477.55"/>
    <n v="419085.71"/>
  </r>
  <r>
    <n v="8"/>
    <s v="Region VIII -"/>
    <x v="44"/>
    <s v="CO"/>
    <x v="333"/>
    <n v="2"/>
    <x v="1"/>
    <n v="80446.25"/>
    <n v="140780.93"/>
    <n v="105533.13"/>
    <n v="184682.97"/>
    <n v="128320.84"/>
    <n v="224561.47"/>
    <n v="157509.6"/>
    <n v="275641.8"/>
    <n v="186902.29"/>
    <n v="327079.01"/>
    <n v="205978.31"/>
    <n v="360462.04"/>
    <n v="223673.77"/>
    <n v="391429.09"/>
  </r>
  <r>
    <n v="8"/>
    <s v="Region VIII -"/>
    <x v="44"/>
    <s v="CO"/>
    <x v="333"/>
    <n v="3"/>
    <x v="2"/>
    <n v="69568.600000000006"/>
    <n v="121745.06"/>
    <n v="94592.13"/>
    <n v="165536.23000000001"/>
    <n v="119447.31"/>
    <n v="209032.8"/>
    <n v="157118.74"/>
    <n v="274957.8"/>
    <n v="194493.92"/>
    <n v="340364.36"/>
    <n v="218987.48"/>
    <n v="383228.08"/>
    <n v="243142.45"/>
    <n v="425499.29"/>
  </r>
  <r>
    <n v="8"/>
    <s v="Region VIII -"/>
    <x v="44"/>
    <s v="CO"/>
    <x v="333"/>
    <n v="4"/>
    <x v="3"/>
    <n v="78505.13"/>
    <n v="125608.21"/>
    <n v="109907.18"/>
    <n v="175851.49"/>
    <n v="141309.23000000001"/>
    <n v="226094.77"/>
    <n v="188412.31"/>
    <n v="301459.69"/>
    <n v="235515.38"/>
    <n v="376824.62"/>
    <n v="266917.43"/>
    <n v="427067.9"/>
    <n v="298319.48"/>
    <n v="477311.18"/>
  </r>
  <r>
    <n v="8"/>
    <s v="Region VIII -"/>
    <x v="45"/>
    <s v="MT"/>
    <x v="334"/>
    <n v="1"/>
    <x v="0"/>
    <n v="95099.24"/>
    <n v="166423.66"/>
    <n v="123260.88"/>
    <n v="215706.54"/>
    <n v="147590.39000000001"/>
    <n v="258283.18"/>
    <n v="176195.7"/>
    <n v="308342.46999999997"/>
    <n v="207277.68"/>
    <n v="362735.95"/>
    <n v="227158.78"/>
    <n v="397527.86"/>
    <n v="246026.41"/>
    <n v="430546.22"/>
  </r>
  <r>
    <n v="8"/>
    <s v="Region VIII -"/>
    <x v="45"/>
    <s v="MT"/>
    <x v="334"/>
    <n v="2"/>
    <x v="1"/>
    <n v="82772.429999999993"/>
    <n v="144851.75"/>
    <n v="108556.29"/>
    <n v="189973.5"/>
    <n v="131968.71"/>
    <n v="230945.24"/>
    <n v="161935.24"/>
    <n v="283386.67"/>
    <n v="192127.75"/>
    <n v="336223.56"/>
    <n v="211720.95"/>
    <n v="370511.65"/>
    <n v="229889.92000000001"/>
    <n v="402307.35"/>
  </r>
  <r>
    <n v="8"/>
    <s v="Region VIII -"/>
    <x v="45"/>
    <s v="MT"/>
    <x v="334"/>
    <n v="3"/>
    <x v="2"/>
    <n v="71643.710000000006"/>
    <n v="125376.5"/>
    <n v="97438.26"/>
    <n v="170516.95"/>
    <n v="123060.91"/>
    <n v="215356.59"/>
    <n v="161891.73000000001"/>
    <n v="283310.52"/>
    <n v="200420.05"/>
    <n v="350735.09"/>
    <n v="225673.47"/>
    <n v="394928.56"/>
    <n v="250581.17"/>
    <n v="438517.05"/>
  </r>
  <r>
    <n v="8"/>
    <s v="Region VIII -"/>
    <x v="45"/>
    <s v="MT"/>
    <x v="334"/>
    <n v="4"/>
    <x v="3"/>
    <n v="80682.929999999993"/>
    <n v="129092.7"/>
    <n v="112956.11"/>
    <n v="180729.78"/>
    <n v="145229.28"/>
    <n v="232366.86"/>
    <n v="193639.04000000001"/>
    <n v="309822.46999999997"/>
    <n v="242048.8"/>
    <n v="387278.09"/>
    <n v="274321.98"/>
    <n v="438915.17"/>
    <n v="306595.15000000002"/>
    <n v="490552.25"/>
  </r>
  <r>
    <n v="8"/>
    <s v="Region VIII -"/>
    <x v="45"/>
    <s v="MT"/>
    <x v="335"/>
    <n v="1"/>
    <x v="0"/>
    <n v="91002.18"/>
    <n v="159253.81"/>
    <n v="117955.69"/>
    <n v="206422.46"/>
    <n v="141241.72"/>
    <n v="247173"/>
    <n v="168622.14"/>
    <n v="295088.74"/>
    <n v="198372.19"/>
    <n v="347151.33"/>
    <n v="217401.39"/>
    <n v="380452.43"/>
    <n v="235462.97"/>
    <n v="412060.2"/>
  </r>
  <r>
    <n v="8"/>
    <s v="Region VIII -"/>
    <x v="45"/>
    <s v="MT"/>
    <x v="335"/>
    <n v="2"/>
    <x v="1"/>
    <n v="79183.69"/>
    <n v="138571.46"/>
    <n v="103857.47"/>
    <n v="181750.58"/>
    <n v="126264.23"/>
    <n v="220962.4"/>
    <n v="154949.74"/>
    <n v="271162.05"/>
    <n v="183847"/>
    <n v="321732.24"/>
    <n v="202600.17"/>
    <n v="354550.29"/>
    <n v="219991.9"/>
    <n v="384985.82"/>
  </r>
  <r>
    <n v="8"/>
    <s v="Region VIII -"/>
    <x v="45"/>
    <s v="MT"/>
    <x v="335"/>
    <n v="3"/>
    <x v="2"/>
    <n v="68520.009999999995"/>
    <n v="119910.02"/>
    <n v="93183.14"/>
    <n v="163070.49"/>
    <n v="117681.45"/>
    <n v="205942.54"/>
    <n v="154809.41"/>
    <n v="270916.46000000002"/>
    <n v="191647.34"/>
    <n v="335382.84999999998"/>
    <n v="215791.65"/>
    <n v="377635.39"/>
    <n v="239604.51"/>
    <n v="419307.89"/>
  </r>
  <r>
    <n v="8"/>
    <s v="Region VIII -"/>
    <x v="45"/>
    <s v="MT"/>
    <x v="335"/>
    <n v="4"/>
    <x v="3"/>
    <n v="77210.179999999993"/>
    <n v="123536.29"/>
    <n v="108094.25"/>
    <n v="172950.8"/>
    <n v="138978.32"/>
    <n v="222365.32"/>
    <n v="185304.43"/>
    <n v="296487.09000000003"/>
    <n v="231630.53"/>
    <n v="370608.86"/>
    <n v="262514.61"/>
    <n v="420023.38"/>
    <n v="293398.68"/>
    <n v="469437.89"/>
  </r>
  <r>
    <n v="8"/>
    <s v="Region VIII -"/>
    <x v="45"/>
    <s v="MT"/>
    <x v="336"/>
    <n v="1"/>
    <x v="0"/>
    <n v="93168.72"/>
    <n v="163045.26"/>
    <n v="120671.9"/>
    <n v="211175.83"/>
    <n v="144428.31"/>
    <n v="252749.53"/>
    <n v="172326.1"/>
    <n v="301570.67"/>
    <n v="202656.28"/>
    <n v="354648.48"/>
    <n v="222055.52"/>
    <n v="388597.16"/>
    <n v="240424.94"/>
    <n v="420743.64"/>
  </r>
  <r>
    <n v="8"/>
    <s v="Region VIII -"/>
    <x v="45"/>
    <s v="MT"/>
    <x v="336"/>
    <n v="2"/>
    <x v="1"/>
    <n v="81477.38"/>
    <n v="142585.42000000001"/>
    <n v="106725.28"/>
    <n v="186769.23"/>
    <n v="129611.87"/>
    <n v="226820.77"/>
    <n v="158800.72"/>
    <n v="277901.25"/>
    <n v="188287.27"/>
    <n v="329502.71999999997"/>
    <n v="207413.46"/>
    <n v="362973.55"/>
    <n v="225120.22"/>
    <n v="393960.38"/>
  </r>
  <r>
    <n v="8"/>
    <s v="Region VIII -"/>
    <x v="45"/>
    <s v="MT"/>
    <x v="336"/>
    <n v="3"/>
    <x v="2"/>
    <n v="70818.64"/>
    <n v="123932.62"/>
    <n v="96430.73"/>
    <n v="168753.78"/>
    <n v="121879.79"/>
    <n v="213289.63"/>
    <n v="160429.76000000001"/>
    <n v="280752.08"/>
    <n v="198692.83"/>
    <n v="347712.45"/>
    <n v="223791.68"/>
    <n v="391635.44"/>
    <n v="248562.64"/>
    <n v="434984.63"/>
  </r>
  <r>
    <n v="8"/>
    <s v="Region VIII -"/>
    <x v="45"/>
    <s v="MT"/>
    <x v="336"/>
    <n v="4"/>
    <x v="3"/>
    <n v="78990.559999999998"/>
    <n v="126384.9"/>
    <n v="110586.78"/>
    <n v="176938.85"/>
    <n v="142183.01"/>
    <n v="227492.81"/>
    <n v="189577.34"/>
    <n v="303323.75"/>
    <n v="236971.68"/>
    <n v="379154.69"/>
    <n v="268567.90000000002"/>
    <n v="429708.64"/>
    <n v="300164.12"/>
    <n v="480262.6"/>
  </r>
  <r>
    <n v="8"/>
    <s v="Region VIII -"/>
    <x v="45"/>
    <s v="MT"/>
    <x v="337"/>
    <n v="1"/>
    <x v="0"/>
    <n v="93090.04"/>
    <n v="162907.57999999999"/>
    <n v="120629.49"/>
    <n v="211101.61"/>
    <n v="144420.14000000001"/>
    <n v="252735.24"/>
    <n v="172381.31"/>
    <n v="301667.28999999998"/>
    <n v="202768.71"/>
    <n v="354845.25"/>
    <n v="222205.23"/>
    <n v="388859.15"/>
    <n v="240638.1"/>
    <n v="421116.68"/>
  </r>
  <r>
    <n v="8"/>
    <s v="Region VIII -"/>
    <x v="45"/>
    <s v="MT"/>
    <x v="337"/>
    <n v="2"/>
    <x v="1"/>
    <n v="81144.5"/>
    <n v="142002.88"/>
    <n v="106379.68"/>
    <n v="186164.43"/>
    <n v="129281.60000000001"/>
    <n v="226242.8"/>
    <n v="158561.9"/>
    <n v="277483.32"/>
    <n v="188087.34"/>
    <n v="329152.84000000003"/>
    <n v="207244.85"/>
    <n v="362678.49"/>
    <n v="225000.67"/>
    <n v="393751.18"/>
  </r>
  <r>
    <n v="8"/>
    <s v="Region VIII -"/>
    <x v="45"/>
    <s v="MT"/>
    <x v="337"/>
    <n v="3"/>
    <x v="2"/>
    <n v="70327.460000000006"/>
    <n v="123073.05"/>
    <n v="95684.04"/>
    <n v="167447.07"/>
    <n v="120874.05"/>
    <n v="211529.58"/>
    <n v="159043.63"/>
    <n v="278326.34999999998"/>
    <n v="196920.07"/>
    <n v="344610.13"/>
    <n v="221752.26"/>
    <n v="388066.46"/>
    <n v="246249.44"/>
    <n v="430936.52"/>
  </r>
  <r>
    <n v="8"/>
    <s v="Region VIII -"/>
    <x v="45"/>
    <s v="MT"/>
    <x v="337"/>
    <n v="4"/>
    <x v="3"/>
    <n v="78961.22"/>
    <n v="126337.96"/>
    <n v="110545.71"/>
    <n v="176873.14"/>
    <n v="142130.20000000001"/>
    <n v="227408.33"/>
    <n v="189506.94"/>
    <n v="303211.09999999998"/>
    <n v="236883.67"/>
    <n v="379013.88"/>
    <n v="268468.15999999997"/>
    <n v="429549.06"/>
    <n v="300052.65000000002"/>
    <n v="480084.24"/>
  </r>
  <r>
    <n v="8"/>
    <s v="Region VIII -"/>
    <x v="45"/>
    <s v="MT"/>
    <x v="338"/>
    <n v="1"/>
    <x v="0"/>
    <n v="94488.76"/>
    <n v="165355.32999999999"/>
    <n v="122544.72"/>
    <n v="214453.26"/>
    <n v="146786.59"/>
    <n v="256876.54"/>
    <n v="175318.02"/>
    <n v="306806.53000000003"/>
    <n v="206305.05"/>
    <n v="361033.83"/>
    <n v="226126.23"/>
    <n v="395720.91"/>
    <n v="244972.44"/>
    <n v="428701.78"/>
  </r>
  <r>
    <n v="8"/>
    <s v="Region VIII -"/>
    <x v="45"/>
    <s v="MT"/>
    <x v="338"/>
    <n v="2"/>
    <x v="1"/>
    <n v="81907.73"/>
    <n v="143338.54"/>
    <n v="107536.94"/>
    <n v="188189.64"/>
    <n v="130842.82"/>
    <n v="228974.93"/>
    <n v="160763.53"/>
    <n v="281336.18"/>
    <n v="190842.74"/>
    <n v="333974.8"/>
    <n v="210370.1"/>
    <n v="368147.67"/>
    <n v="228503.24"/>
    <n v="399880.66"/>
  </r>
  <r>
    <n v="8"/>
    <s v="Region VIII -"/>
    <x v="45"/>
    <s v="MT"/>
    <x v="338"/>
    <n v="3"/>
    <x v="2"/>
    <n v="70639.27"/>
    <n v="123618.72"/>
    <n v="95973.01"/>
    <n v="167952.76"/>
    <n v="121131.3"/>
    <n v="211979.78"/>
    <n v="159273.78"/>
    <n v="278729.11"/>
    <n v="197107.52"/>
    <n v="344938.16"/>
    <n v="221888.97"/>
    <n v="388305.7"/>
    <n v="246317.58"/>
    <n v="431055.77"/>
  </r>
  <r>
    <n v="8"/>
    <s v="Region VIII -"/>
    <x v="45"/>
    <s v="MT"/>
    <x v="338"/>
    <n v="4"/>
    <x v="3"/>
    <n v="80212.17"/>
    <n v="128339.48"/>
    <n v="112297.04"/>
    <n v="179675.27"/>
    <n v="144381.91"/>
    <n v="231011.06"/>
    <n v="192509.21"/>
    <n v="308014.74"/>
    <n v="240636.51"/>
    <n v="385018.43"/>
    <n v="272721.38"/>
    <n v="436354.22"/>
    <n v="304806.25"/>
    <n v="487690.01"/>
  </r>
  <r>
    <n v="8"/>
    <s v="Region VIII -"/>
    <x v="46"/>
    <s v="ND"/>
    <x v="339"/>
    <n v="1"/>
    <x v="0"/>
    <n v="100102.54"/>
    <n v="175179.45"/>
    <n v="129828.75"/>
    <n v="227200.32"/>
    <n v="155513.98000000001"/>
    <n v="272149.46000000002"/>
    <n v="185745.46"/>
    <n v="325054.56"/>
    <n v="218578.21"/>
    <n v="382511.87"/>
    <n v="239580.07"/>
    <n v="419265.12"/>
    <n v="259550.47"/>
    <n v="454213.31"/>
  </r>
  <r>
    <n v="8"/>
    <s v="Region VIII -"/>
    <x v="46"/>
    <s v="ND"/>
    <x v="339"/>
    <n v="2"/>
    <x v="1"/>
    <n v="86759.03"/>
    <n v="151828.29999999999"/>
    <n v="113911.41"/>
    <n v="199344.96"/>
    <n v="138603.91"/>
    <n v="242556.85"/>
    <n v="170308.89"/>
    <n v="298040.55"/>
    <n v="202178.8"/>
    <n v="353812.9"/>
    <n v="222869.01"/>
    <n v="390020.78"/>
    <n v="242083.12"/>
    <n v="423645.47"/>
  </r>
  <r>
    <n v="8"/>
    <s v="Region VIII -"/>
    <x v="46"/>
    <s v="ND"/>
    <x v="339"/>
    <n v="3"/>
    <x v="2"/>
    <n v="74811.56"/>
    <n v="130920.24"/>
    <n v="101637.13"/>
    <n v="177864.97"/>
    <n v="128276.62"/>
    <n v="224484.09"/>
    <n v="168665.44"/>
    <n v="295164.51"/>
    <n v="208726.81"/>
    <n v="365271.91"/>
    <n v="234966.61"/>
    <n v="411191.58"/>
    <n v="260832.2"/>
    <n v="456456.35"/>
  </r>
  <r>
    <n v="8"/>
    <s v="Region VIII -"/>
    <x v="46"/>
    <s v="ND"/>
    <x v="339"/>
    <n v="4"/>
    <x v="3"/>
    <n v="84979.88"/>
    <n v="135967.79999999999"/>
    <n v="118971.83"/>
    <n v="190354.93"/>
    <n v="152963.78"/>
    <n v="244742.05"/>
    <n v="203951.7"/>
    <n v="326322.73"/>
    <n v="254939.63"/>
    <n v="407903.41"/>
    <n v="288931.58"/>
    <n v="462290.54"/>
    <n v="322923.53000000003"/>
    <n v="516677.66"/>
  </r>
  <r>
    <n v="8"/>
    <s v="Region VIII -"/>
    <x v="46"/>
    <s v="ND"/>
    <x v="340"/>
    <n v="1"/>
    <x v="0"/>
    <n v="93543.17"/>
    <n v="163700.54"/>
    <n v="121260.83"/>
    <n v="212206.45"/>
    <n v="145207.59"/>
    <n v="254113.29"/>
    <n v="173369.41"/>
    <n v="303396.46999999997"/>
    <n v="203966.23"/>
    <n v="356940.9"/>
    <n v="223537.18"/>
    <n v="391190.06"/>
    <n v="242118.41"/>
    <n v="423707.22"/>
  </r>
  <r>
    <n v="8"/>
    <s v="Region VIII -"/>
    <x v="46"/>
    <s v="ND"/>
    <x v="340"/>
    <n v="2"/>
    <x v="1"/>
    <n v="81343.429999999993"/>
    <n v="142351"/>
    <n v="106707.83"/>
    <n v="186738.7"/>
    <n v="129746.96"/>
    <n v="227057.18"/>
    <n v="159255.97"/>
    <n v="278697.95"/>
    <n v="188972.48"/>
    <n v="330701.84000000003"/>
    <n v="208258.5"/>
    <n v="364452.37"/>
    <n v="226148.27"/>
    <n v="395759.47"/>
  </r>
  <r>
    <n v="8"/>
    <s v="Region VIII -"/>
    <x v="46"/>
    <s v="ND"/>
    <x v="340"/>
    <n v="3"/>
    <x v="2"/>
    <n v="70349.53"/>
    <n v="123111.67999999999"/>
    <n v="95655.91"/>
    <n v="167397.85"/>
    <n v="120792.18"/>
    <n v="211386.31"/>
    <n v="158889.32"/>
    <n v="278056.32000000001"/>
    <n v="196687.09"/>
    <n v="344202.41"/>
    <n v="221457.93"/>
    <n v="387551.37"/>
    <n v="245886.62"/>
    <n v="430301.58"/>
  </r>
  <r>
    <n v="8"/>
    <s v="Region VIII -"/>
    <x v="46"/>
    <s v="ND"/>
    <x v="340"/>
    <n v="4"/>
    <x v="3"/>
    <n v="79373.320000000007"/>
    <n v="126997.31"/>
    <n v="111122.64"/>
    <n v="177796.23"/>
    <n v="142871.97"/>
    <n v="228595.15"/>
    <n v="190495.96"/>
    <n v="304793.53999999998"/>
    <n v="238119.95"/>
    <n v="380991.92"/>
    <n v="269869.27"/>
    <n v="431790.84"/>
    <n v="301618.59999999998"/>
    <n v="482589.77"/>
  </r>
  <r>
    <n v="8"/>
    <s v="Region VIII -"/>
    <x v="46"/>
    <s v="ND"/>
    <x v="341"/>
    <n v="1"/>
    <x v="0"/>
    <n v="97522.21"/>
    <n v="170663.87"/>
    <n v="126502.39999999999"/>
    <n v="221379.21"/>
    <n v="151544.01"/>
    <n v="265202.02"/>
    <n v="181025.79"/>
    <n v="316795.13"/>
    <n v="213040.38"/>
    <n v="372820.67"/>
    <n v="233519.12"/>
    <n v="408658.47"/>
    <n v="253001.60000000001"/>
    <n v="442752.81"/>
  </r>
  <r>
    <n v="8"/>
    <s v="Region VIII -"/>
    <x v="46"/>
    <s v="ND"/>
    <x v="341"/>
    <n v="2"/>
    <x v="1"/>
    <n v="84432.85"/>
    <n v="147757.48000000001"/>
    <n v="110888.25"/>
    <n v="194054.43"/>
    <n v="134956.04"/>
    <n v="236173.08"/>
    <n v="165883.24"/>
    <n v="290295.67999999999"/>
    <n v="196953.34"/>
    <n v="344668.35"/>
    <n v="217126.37"/>
    <n v="379971.16"/>
    <n v="235866.97"/>
    <n v="412767.2"/>
  </r>
  <r>
    <n v="8"/>
    <s v="Region VIII -"/>
    <x v="46"/>
    <s v="ND"/>
    <x v="341"/>
    <n v="3"/>
    <x v="2"/>
    <n v="72736.45"/>
    <n v="127288.79"/>
    <n v="98791"/>
    <n v="172884.25"/>
    <n v="124663.02"/>
    <n v="218160.29"/>
    <n v="163892.45000000001"/>
    <n v="286811.78999999998"/>
    <n v="202800.67"/>
    <n v="354901.17"/>
    <n v="228280.62"/>
    <n v="399491.08"/>
    <n v="253393.48"/>
    <n v="443438.58"/>
  </r>
  <r>
    <n v="8"/>
    <s v="Region VIII -"/>
    <x v="46"/>
    <s v="ND"/>
    <x v="341"/>
    <n v="4"/>
    <x v="3"/>
    <n v="82802.070000000007"/>
    <n v="132483.31"/>
    <n v="115922.9"/>
    <n v="185476.64"/>
    <n v="149043.72"/>
    <n v="238469.96"/>
    <n v="198724.97"/>
    <n v="317959.95"/>
    <n v="248406.21"/>
    <n v="397449.94"/>
    <n v="281527.03000000003"/>
    <n v="450443.26"/>
    <n v="314647.86"/>
    <n v="503436.59"/>
  </r>
  <r>
    <n v="8"/>
    <s v="Region VIII -"/>
    <x v="46"/>
    <s v="ND"/>
    <x v="72"/>
    <n v="1"/>
    <x v="0"/>
    <n v="97482.87"/>
    <n v="170595.03"/>
    <n v="126481.2"/>
    <n v="221342.1"/>
    <n v="151539.93"/>
    <n v="265194.87"/>
    <n v="181053.39"/>
    <n v="316843.44"/>
    <n v="213096.6"/>
    <n v="372919.05"/>
    <n v="233593.97"/>
    <n v="408789.46"/>
    <n v="253108.19"/>
    <n v="442939.33"/>
  </r>
  <r>
    <n v="8"/>
    <s v="Region VIII -"/>
    <x v="46"/>
    <s v="ND"/>
    <x v="72"/>
    <n v="2"/>
    <x v="1"/>
    <n v="84266.41"/>
    <n v="147466.21"/>
    <n v="110715.45"/>
    <n v="193752.03"/>
    <n v="134790.91"/>
    <n v="235884.09"/>
    <n v="165763.82999999999"/>
    <n v="290086.71000000002"/>
    <n v="196853.38"/>
    <n v="344493.41"/>
    <n v="217042.07"/>
    <n v="379823.63"/>
    <n v="235807.2"/>
    <n v="412662.6"/>
  </r>
  <r>
    <n v="8"/>
    <s v="Region VIII -"/>
    <x v="46"/>
    <s v="ND"/>
    <x v="72"/>
    <n v="3"/>
    <x v="2"/>
    <n v="72490.86"/>
    <n v="126859"/>
    <n v="98417.66"/>
    <n v="172230.9"/>
    <n v="124160.16"/>
    <n v="217280.27"/>
    <n v="163199.39000000001"/>
    <n v="285598.93"/>
    <n v="201914.29"/>
    <n v="353350.01"/>
    <n v="227260.91"/>
    <n v="397706.59"/>
    <n v="252236.87"/>
    <n v="441414.53"/>
  </r>
  <r>
    <n v="8"/>
    <s v="Region VIII -"/>
    <x v="46"/>
    <s v="ND"/>
    <x v="72"/>
    <n v="4"/>
    <x v="3"/>
    <n v="82787.399999999994"/>
    <n v="132459.84"/>
    <n v="115902.36"/>
    <n v="185443.78"/>
    <n v="149017.32"/>
    <n v="238427.72"/>
    <n v="198689.76"/>
    <n v="317903.63"/>
    <n v="248362.2"/>
    <n v="397379.53"/>
    <n v="281477.15999999997"/>
    <n v="450363.47"/>
    <n v="314592.12"/>
    <n v="503347.41"/>
  </r>
  <r>
    <n v="8"/>
    <s v="Region VIII -"/>
    <x v="46"/>
    <s v="ND"/>
    <x v="342"/>
    <n v="1"/>
    <x v="0"/>
    <n v="92932.69"/>
    <n v="162632.21"/>
    <n v="120544.67"/>
    <n v="210953.17"/>
    <n v="144403.79999999999"/>
    <n v="252706.64"/>
    <n v="172491.73"/>
    <n v="301860.53000000003"/>
    <n v="202993.59"/>
    <n v="355238.79"/>
    <n v="222504.63"/>
    <n v="389383.11"/>
    <n v="241064.44"/>
    <n v="421862.77"/>
  </r>
  <r>
    <n v="8"/>
    <s v="Region VIII -"/>
    <x v="46"/>
    <s v="ND"/>
    <x v="342"/>
    <n v="2"/>
    <x v="1"/>
    <n v="80478.740000000005"/>
    <n v="140837.79"/>
    <n v="105688.48"/>
    <n v="184954.84"/>
    <n v="128621.07"/>
    <n v="225086.87"/>
    <n v="158084.26"/>
    <n v="276647.46000000002"/>
    <n v="187687.47"/>
    <n v="328453.08"/>
    <n v="206907.65"/>
    <n v="362088.39"/>
    <n v="224761.59"/>
    <n v="393332.78"/>
  </r>
  <r>
    <n v="8"/>
    <s v="Region VIII -"/>
    <x v="46"/>
    <s v="ND"/>
    <x v="342"/>
    <n v="3"/>
    <x v="2"/>
    <n v="69345.08"/>
    <n v="121353.9"/>
    <n v="94190.66"/>
    <n v="164833.65"/>
    <n v="118862.57"/>
    <n v="208009.5"/>
    <n v="156271.37"/>
    <n v="273474.90000000002"/>
    <n v="193374.56"/>
    <n v="338405.48"/>
    <n v="217673.43"/>
    <n v="380928.5"/>
    <n v="241623.02"/>
    <n v="422840.29"/>
  </r>
  <r>
    <n v="8"/>
    <s v="Region VIII -"/>
    <x v="46"/>
    <s v="ND"/>
    <x v="342"/>
    <n v="4"/>
    <x v="3"/>
    <n v="78902.55"/>
    <n v="126244.09"/>
    <n v="110463.57"/>
    <n v="176741.72"/>
    <n v="142024.59"/>
    <n v="227239.35"/>
    <n v="189366.12"/>
    <n v="302985.8"/>
    <n v="236707.66"/>
    <n v="378732.26"/>
    <n v="268268.68"/>
    <n v="429229.89"/>
    <n v="299829.7"/>
    <n v="479727.52"/>
  </r>
  <r>
    <n v="8"/>
    <s v="Region VIII -"/>
    <x v="46"/>
    <s v="ND"/>
    <x v="343"/>
    <n v="1"/>
    <x v="0"/>
    <n v="95552.36"/>
    <n v="167216.63"/>
    <n v="123892.22"/>
    <n v="216811.39"/>
    <n v="148377.85"/>
    <n v="259661.23"/>
    <n v="177183.8"/>
    <n v="310071.65000000002"/>
    <n v="208475.2"/>
    <n v="364831.6"/>
    <n v="228490.73"/>
    <n v="399858.77"/>
    <n v="247506.72"/>
    <n v="433136.76"/>
  </r>
  <r>
    <n v="8"/>
    <s v="Region VIII -"/>
    <x v="46"/>
    <s v="ND"/>
    <x v="343"/>
    <n v="2"/>
    <x v="1"/>
    <n v="82971.360000000001"/>
    <n v="145199.88"/>
    <n v="108884.44"/>
    <n v="190547.77"/>
    <n v="132434.07"/>
    <n v="231759.62"/>
    <n v="162629.31"/>
    <n v="284601.3"/>
    <n v="193012.9"/>
    <n v="337772.57"/>
    <n v="212734.59"/>
    <n v="372285.53"/>
    <n v="231037.51"/>
    <n v="404315.64"/>
  </r>
  <r>
    <n v="8"/>
    <s v="Region VIII -"/>
    <x v="46"/>
    <s v="ND"/>
    <x v="343"/>
    <n v="3"/>
    <x v="2"/>
    <n v="71665.789999999994"/>
    <n v="125415.13"/>
    <n v="97410.13"/>
    <n v="170467.73"/>
    <n v="122979.04"/>
    <n v="215213.31"/>
    <n v="161737.42000000001"/>
    <n v="283040.49"/>
    <n v="200187.07"/>
    <n v="350327.38"/>
    <n v="225379.13"/>
    <n v="394413.48"/>
    <n v="250218.35"/>
    <n v="437882.11"/>
  </r>
  <r>
    <n v="8"/>
    <s v="Region VIII -"/>
    <x v="46"/>
    <s v="ND"/>
    <x v="343"/>
    <n v="4"/>
    <x v="3"/>
    <n v="81095.03"/>
    <n v="129752.05"/>
    <n v="113533.04"/>
    <n v="181652.86"/>
    <n v="145971.04999999999"/>
    <n v="233553.68"/>
    <n v="194628.07"/>
    <n v="311404.90999999997"/>
    <n v="243285.08"/>
    <n v="389256.14"/>
    <n v="275723.09000000003"/>
    <n v="441156.96"/>
    <n v="308161.09999999998"/>
    <n v="493057.77"/>
  </r>
  <r>
    <n v="8"/>
    <s v="Region VIII -"/>
    <x v="47"/>
    <s v="SD"/>
    <x v="344"/>
    <n v="1"/>
    <x v="0"/>
    <n v="92932.69"/>
    <n v="162632.21"/>
    <n v="120544.67"/>
    <n v="210953.17"/>
    <n v="144403.79999999999"/>
    <n v="252706.64"/>
    <n v="172491.73"/>
    <n v="301860.53000000003"/>
    <n v="202993.59"/>
    <n v="355238.79"/>
    <n v="222504.63"/>
    <n v="389383.11"/>
    <n v="241064.44"/>
    <n v="421862.77"/>
  </r>
  <r>
    <n v="8"/>
    <s v="Region VIII -"/>
    <x v="47"/>
    <s v="SD"/>
    <x v="344"/>
    <n v="2"/>
    <x v="1"/>
    <n v="80478.740000000005"/>
    <n v="140837.79"/>
    <n v="105688.48"/>
    <n v="184954.84"/>
    <n v="128621.07"/>
    <n v="225086.87"/>
    <n v="158084.26"/>
    <n v="276647.46000000002"/>
    <n v="187687.47"/>
    <n v="328453.08"/>
    <n v="206907.65"/>
    <n v="362088.39"/>
    <n v="224761.59"/>
    <n v="393332.78"/>
  </r>
  <r>
    <n v="8"/>
    <s v="Region VIII -"/>
    <x v="47"/>
    <s v="SD"/>
    <x v="344"/>
    <n v="3"/>
    <x v="2"/>
    <n v="69345.08"/>
    <n v="121353.9"/>
    <n v="94190.66"/>
    <n v="164833.65"/>
    <n v="118862.57"/>
    <n v="208009.5"/>
    <n v="156271.37"/>
    <n v="273474.90000000002"/>
    <n v="193374.56"/>
    <n v="338405.48"/>
    <n v="217673.43"/>
    <n v="380928.5"/>
    <n v="241623.02"/>
    <n v="422840.29"/>
  </r>
  <r>
    <n v="8"/>
    <s v="Region VIII -"/>
    <x v="47"/>
    <s v="SD"/>
    <x v="344"/>
    <n v="4"/>
    <x v="3"/>
    <n v="78902.55"/>
    <n v="126244.09"/>
    <n v="110463.57"/>
    <n v="176741.72"/>
    <n v="142024.59"/>
    <n v="227239.35"/>
    <n v="189366.12"/>
    <n v="302985.8"/>
    <n v="236707.66"/>
    <n v="378732.26"/>
    <n v="268268.68"/>
    <n v="429229.89"/>
    <n v="299829.7"/>
    <n v="479727.52"/>
  </r>
  <r>
    <n v="8"/>
    <s v="Region VIII -"/>
    <x v="47"/>
    <s v="SD"/>
    <x v="345"/>
    <n v="1"/>
    <x v="0"/>
    <n v="88264.49"/>
    <n v="154462.85999999999"/>
    <n v="114544.52"/>
    <n v="200452.9"/>
    <n v="137255.41"/>
    <n v="240196.96"/>
    <n v="164012.88"/>
    <n v="287022.55"/>
    <n v="193059.23"/>
    <n v="337853.66"/>
    <n v="211639.84"/>
    <n v="370369.72"/>
    <n v="229340.44"/>
    <n v="401345.77"/>
  </r>
  <r>
    <n v="8"/>
    <s v="Region VIII -"/>
    <x v="47"/>
    <s v="SD"/>
    <x v="345"/>
    <n v="2"/>
    <x v="1"/>
    <n v="76191.740000000005"/>
    <n v="133335.54999999999"/>
    <n v="100143.11"/>
    <n v="175250.44"/>
    <n v="121955.82"/>
    <n v="213422.69"/>
    <n v="150046.46"/>
    <n v="262581.3"/>
    <n v="178221.67"/>
    <n v="311887.92"/>
    <n v="196520.32000000001"/>
    <n v="343910.55"/>
    <n v="213536.65"/>
    <n v="373689.14"/>
  </r>
  <r>
    <n v="8"/>
    <s v="Region VIII -"/>
    <x v="47"/>
    <s v="SD"/>
    <x v="345"/>
    <n v="3"/>
    <x v="2"/>
    <n v="65462.53"/>
    <n v="114559.42"/>
    <n v="88843.63"/>
    <n v="155476.35"/>
    <n v="112056.37"/>
    <n v="196098.66"/>
    <n v="147264.16"/>
    <n v="257712.28"/>
    <n v="182175.69"/>
    <n v="318807.45"/>
    <n v="205026.81"/>
    <n v="358796.92"/>
    <n v="227539.36"/>
    <n v="398193.88"/>
  </r>
  <r>
    <n v="8"/>
    <s v="Region VIII -"/>
    <x v="47"/>
    <s v="SD"/>
    <x v="345"/>
    <n v="4"/>
    <x v="3"/>
    <n v="74973.7"/>
    <n v="119957.92"/>
    <n v="104963.18"/>
    <n v="167941.08"/>
    <n v="134952.65"/>
    <n v="215924.25"/>
    <n v="179936.87"/>
    <n v="287899"/>
    <n v="224921.09"/>
    <n v="359873.75"/>
    <n v="254910.57"/>
    <n v="407856.92"/>
    <n v="284900.05"/>
    <n v="455840.09"/>
  </r>
  <r>
    <n v="8"/>
    <s v="Region VIII -"/>
    <x v="47"/>
    <s v="SD"/>
    <x v="346"/>
    <n v="1"/>
    <x v="0"/>
    <n v="90923.5"/>
    <n v="159116.12"/>
    <n v="117913.28"/>
    <n v="206348.23"/>
    <n v="141233.54"/>
    <n v="247158.7"/>
    <n v="168677.34"/>
    <n v="295185.34999999998"/>
    <n v="198484.62"/>
    <n v="347348.09"/>
    <n v="217551.08"/>
    <n v="380714.4"/>
    <n v="235676.13"/>
    <n v="412433.23"/>
  </r>
  <r>
    <n v="8"/>
    <s v="Region VIII -"/>
    <x v="47"/>
    <s v="SD"/>
    <x v="346"/>
    <n v="2"/>
    <x v="1"/>
    <n v="78850.81"/>
    <n v="137988.91"/>
    <n v="103511.87"/>
    <n v="181145.77"/>
    <n v="125933.96"/>
    <n v="220384.43"/>
    <n v="154710.92000000001"/>
    <n v="270744.11"/>
    <n v="183647.06"/>
    <n v="321382.34999999998"/>
    <n v="202431.56"/>
    <n v="354255.23"/>
    <n v="219872.35"/>
    <n v="384776.61"/>
  </r>
  <r>
    <n v="8"/>
    <s v="Region VIII -"/>
    <x v="47"/>
    <s v="SD"/>
    <x v="346"/>
    <n v="3"/>
    <x v="2"/>
    <n v="68028.820000000007"/>
    <n v="119050.44"/>
    <n v="92436.44"/>
    <n v="161763.76999999999"/>
    <n v="116675.71"/>
    <n v="204182.49"/>
    <n v="153423.26999999999"/>
    <n v="268490.73"/>
    <n v="189874.58"/>
    <n v="332280.51"/>
    <n v="213752.22"/>
    <n v="374066.39"/>
    <n v="237291.29"/>
    <n v="415259.76"/>
  </r>
  <r>
    <n v="8"/>
    <s v="Region VIII -"/>
    <x v="47"/>
    <s v="SD"/>
    <x v="346"/>
    <n v="4"/>
    <x v="3"/>
    <n v="77180.84"/>
    <n v="123489.35"/>
    <n v="108053.18"/>
    <n v="172885.08"/>
    <n v="138925.51"/>
    <n v="222280.82"/>
    <n v="185234.02"/>
    <n v="296374.43"/>
    <n v="231542.52"/>
    <n v="370468.04"/>
    <n v="262414.86"/>
    <n v="419863.78"/>
    <n v="293287.19"/>
    <n v="469259.52000000002"/>
  </r>
  <r>
    <n v="8"/>
    <s v="Region VIII -"/>
    <x v="47"/>
    <s v="SD"/>
    <x v="347"/>
    <n v="1"/>
    <x v="0"/>
    <n v="93011.37"/>
    <n v="162769.89000000001"/>
    <n v="120587.08"/>
    <n v="211027.39"/>
    <n v="144411.97"/>
    <n v="252720.94"/>
    <n v="172436.52"/>
    <n v="301763.90999999997"/>
    <n v="202881.15"/>
    <n v="355042.02"/>
    <n v="222354.93"/>
    <n v="389121.13"/>
    <n v="240851.27"/>
    <n v="421489.73"/>
  </r>
  <r>
    <n v="8"/>
    <s v="Region VIII -"/>
    <x v="47"/>
    <s v="SD"/>
    <x v="347"/>
    <n v="2"/>
    <x v="1"/>
    <n v="80811.62"/>
    <n v="141420.32999999999"/>
    <n v="106034.08"/>
    <n v="185559.64"/>
    <n v="128951.33"/>
    <n v="225664.83"/>
    <n v="158323.07999999999"/>
    <n v="277065.39"/>
    <n v="187887.41"/>
    <n v="328802.96000000002"/>
    <n v="207076.25"/>
    <n v="362383.44"/>
    <n v="224881.13"/>
    <n v="393541.98"/>
  </r>
  <r>
    <n v="8"/>
    <s v="Region VIII -"/>
    <x v="47"/>
    <s v="SD"/>
    <x v="347"/>
    <n v="3"/>
    <x v="2"/>
    <n v="69836.27"/>
    <n v="122213.47"/>
    <n v="94937.35"/>
    <n v="166140.35999999999"/>
    <n v="119868.31"/>
    <n v="209769.54"/>
    <n v="157657.5"/>
    <n v="275900.63"/>
    <n v="195147.32"/>
    <n v="341507.81"/>
    <n v="219712.85"/>
    <n v="384497.48"/>
    <n v="243936.23"/>
    <n v="426888.41"/>
  </r>
  <r>
    <n v="8"/>
    <s v="Region VIII -"/>
    <x v="47"/>
    <s v="SD"/>
    <x v="347"/>
    <n v="4"/>
    <x v="3"/>
    <n v="78931.89"/>
    <n v="126291.02"/>
    <n v="110504.64"/>
    <n v="176807.43"/>
    <n v="142077.4"/>
    <n v="227323.84"/>
    <n v="189436.53"/>
    <n v="303098.45"/>
    <n v="236795.66"/>
    <n v="378873.07"/>
    <n v="268368.42"/>
    <n v="429389.47"/>
    <n v="299941.17"/>
    <n v="479905.88"/>
  </r>
  <r>
    <n v="8"/>
    <s v="Region VIII -"/>
    <x v="47"/>
    <s v="SD"/>
    <x v="348"/>
    <n v="1"/>
    <x v="0"/>
    <n v="97679.57"/>
    <n v="170939.24"/>
    <n v="126587.23"/>
    <n v="221527.65"/>
    <n v="151560.35999999999"/>
    <n v="265230.62"/>
    <n v="180915.37"/>
    <n v="316601.90000000002"/>
    <n v="212815.51"/>
    <n v="372427.15"/>
    <n v="233219.72"/>
    <n v="408134.51"/>
    <n v="252575.28"/>
    <n v="442006.73"/>
  </r>
  <r>
    <n v="8"/>
    <s v="Region VIII -"/>
    <x v="47"/>
    <s v="SD"/>
    <x v="348"/>
    <n v="2"/>
    <x v="1"/>
    <n v="85098.61"/>
    <n v="148922.57"/>
    <n v="111579.45"/>
    <n v="195264.03"/>
    <n v="135616.57999999999"/>
    <n v="237329.02"/>
    <n v="166360.88"/>
    <n v="291131.55"/>
    <n v="197353.21"/>
    <n v="345368.12"/>
    <n v="217463.59"/>
    <n v="380561.27"/>
    <n v="236106.07"/>
    <n v="413185.62"/>
  </r>
  <r>
    <n v="8"/>
    <s v="Region VIII -"/>
    <x v="47"/>
    <s v="SD"/>
    <x v="348"/>
    <n v="3"/>
    <x v="2"/>
    <n v="73718.83"/>
    <n v="129007.95"/>
    <n v="100284.39"/>
    <n v="175497.67"/>
    <n v="126674.51"/>
    <n v="221680.39"/>
    <n v="166664.71"/>
    <n v="291663.25"/>
    <n v="206346.19"/>
    <n v="361105.83"/>
    <n v="232359.46"/>
    <n v="406629.06"/>
    <n v="258019.9"/>
    <n v="451534.82"/>
  </r>
  <r>
    <n v="8"/>
    <s v="Region VIII -"/>
    <x v="47"/>
    <s v="SD"/>
    <x v="348"/>
    <n v="4"/>
    <x v="3"/>
    <n v="82860.740000000005"/>
    <n v="132577.19"/>
    <n v="116005.04"/>
    <n v="185608.07"/>
    <n v="149149.34"/>
    <n v="238638.94"/>
    <n v="198865.78"/>
    <n v="318185.26"/>
    <n v="248582.23"/>
    <n v="397731.57"/>
    <n v="281726.52"/>
    <n v="450762.45"/>
    <n v="314870.82"/>
    <n v="503793.32"/>
  </r>
  <r>
    <n v="8"/>
    <s v="Region VIII -"/>
    <x v="47"/>
    <s v="SD"/>
    <x v="84"/>
    <n v="1"/>
    <x v="0"/>
    <n v="90884.160000000003"/>
    <n v="159047.28"/>
    <n v="117892.07"/>
    <n v="206311.12"/>
    <n v="141229.46"/>
    <n v="247151.55"/>
    <n v="168704.95"/>
    <n v="295233.65999999997"/>
    <n v="198540.84"/>
    <n v="347446.47"/>
    <n v="217625.94"/>
    <n v="380845.39"/>
    <n v="235782.72"/>
    <n v="412619.75"/>
  </r>
  <r>
    <n v="8"/>
    <s v="Region VIII -"/>
    <x v="47"/>
    <s v="SD"/>
    <x v="84"/>
    <n v="2"/>
    <x v="1"/>
    <n v="78684.37"/>
    <n v="137697.64000000001"/>
    <n v="103339.07"/>
    <n v="180843.37"/>
    <n v="125768.82"/>
    <n v="220095.44"/>
    <n v="154591.51"/>
    <n v="270535.14"/>
    <n v="183547.09"/>
    <n v="321207.40999999997"/>
    <n v="202347.26"/>
    <n v="354107.7"/>
    <n v="219812.57"/>
    <n v="384672.01"/>
  </r>
  <r>
    <n v="8"/>
    <s v="Region VIII -"/>
    <x v="47"/>
    <s v="SD"/>
    <x v="84"/>
    <n v="3"/>
    <x v="2"/>
    <n v="67783.23"/>
    <n v="118620.66"/>
    <n v="92063.1"/>
    <n v="161110.42000000001"/>
    <n v="116172.84"/>
    <n v="203302.47"/>
    <n v="152730.21"/>
    <n v="267277.87"/>
    <n v="188988.2"/>
    <n v="330729.34999999998"/>
    <n v="212732.52"/>
    <n v="372281.9"/>
    <n v="236134.69"/>
    <n v="413235.7"/>
  </r>
  <r>
    <n v="8"/>
    <s v="Region VIII -"/>
    <x v="47"/>
    <s v="SD"/>
    <x v="84"/>
    <n v="4"/>
    <x v="3"/>
    <n v="77166.17"/>
    <n v="123465.88"/>
    <n v="108032.64"/>
    <n v="172852.23"/>
    <n v="138899.10999999999"/>
    <n v="222238.58"/>
    <n v="185198.81"/>
    <n v="296318.11"/>
    <n v="231498.52"/>
    <n v="370397.63"/>
    <n v="262364.99"/>
    <n v="419783.98"/>
    <n v="293231.46000000002"/>
    <n v="469170.34"/>
  </r>
  <r>
    <n v="8"/>
    <s v="Region VIII -"/>
    <x v="48"/>
    <s v="UT"/>
    <x v="349"/>
    <n v="1"/>
    <x v="0"/>
    <n v="93106.8"/>
    <n v="162936.89000000001"/>
    <n v="120775.37"/>
    <n v="211356.89"/>
    <n v="144683.64000000001"/>
    <n v="253196.37"/>
    <n v="172831.31"/>
    <n v="302454.78999999998"/>
    <n v="203397.09"/>
    <n v="355944.9"/>
    <n v="222949.07"/>
    <n v="390160.87"/>
    <n v="241550.11"/>
    <n v="422712.69"/>
  </r>
  <r>
    <n v="8"/>
    <s v="Region VIII -"/>
    <x v="48"/>
    <s v="UT"/>
    <x v="349"/>
    <n v="2"/>
    <x v="1"/>
    <n v="80607.91"/>
    <n v="141063.84"/>
    <n v="105865.59"/>
    <n v="185264.78"/>
    <n v="128843.97"/>
    <n v="225476.95"/>
    <n v="158371.85999999999"/>
    <n v="277150.76"/>
    <n v="188035.75"/>
    <n v="329062.56"/>
    <n v="207295.82"/>
    <n v="362767.68"/>
    <n v="225188.44"/>
    <n v="394079.77"/>
  </r>
  <r>
    <n v="8"/>
    <s v="Region VIII -"/>
    <x v="48"/>
    <s v="UT"/>
    <x v="349"/>
    <n v="3"/>
    <x v="2"/>
    <n v="69439.710000000006"/>
    <n v="121519.5"/>
    <n v="94312.71"/>
    <n v="165047.24"/>
    <n v="119011.41"/>
    <n v="208269.97"/>
    <n v="156461.84"/>
    <n v="273808.23"/>
    <n v="193605.56"/>
    <n v="338809.73"/>
    <n v="217929.87"/>
    <n v="381377.28000000003"/>
    <n v="241903.66"/>
    <n v="423331.4"/>
  </r>
  <r>
    <n v="8"/>
    <s v="Region VIII -"/>
    <x v="48"/>
    <s v="UT"/>
    <x v="349"/>
    <n v="4"/>
    <x v="3"/>
    <n v="79053.429999999993"/>
    <n v="126485.49"/>
    <n v="110674.8"/>
    <n v="177079.67999999999"/>
    <n v="142296.17000000001"/>
    <n v="227673.88"/>
    <n v="189728.23"/>
    <n v="303565.17"/>
    <n v="237160.29"/>
    <n v="379456.47"/>
    <n v="268781.65999999997"/>
    <n v="430050.66"/>
    <n v="300403.03000000003"/>
    <n v="480644.86"/>
  </r>
  <r>
    <n v="8"/>
    <s v="Region VIII -"/>
    <x v="48"/>
    <s v="UT"/>
    <x v="350"/>
    <n v="1"/>
    <x v="0"/>
    <n v="92280.59"/>
    <n v="161491.04"/>
    <n v="119649.67"/>
    <n v="209386.93"/>
    <n v="143296.53"/>
    <n v="250768.92"/>
    <n v="171115.55"/>
    <n v="299452.21000000002"/>
    <n v="201334.95"/>
    <n v="352336.16"/>
    <n v="220664.76"/>
    <n v="386163.34"/>
    <n v="239029.1"/>
    <n v="418300.92"/>
  </r>
  <r>
    <n v="8"/>
    <s v="Region VIII -"/>
    <x v="48"/>
    <s v="UT"/>
    <x v="350"/>
    <n v="2"/>
    <x v="1"/>
    <n v="80132.179999999993"/>
    <n v="140231.32"/>
    <n v="105157.92"/>
    <n v="184026.37"/>
    <n v="127900.96"/>
    <n v="223826.69"/>
    <n v="157061.51"/>
    <n v="274857.64"/>
    <n v="186404.3"/>
    <n v="326207.53000000003"/>
    <n v="205450.39"/>
    <n v="359538.18"/>
    <n v="223126.17"/>
    <n v="390470.8"/>
  </r>
  <r>
    <n v="8"/>
    <s v="Region VIII -"/>
    <x v="48"/>
    <s v="UT"/>
    <x v="350"/>
    <n v="3"/>
    <x v="2"/>
    <n v="69214.86"/>
    <n v="121126.01"/>
    <n v="94079.31"/>
    <n v="164638.79"/>
    <n v="118774.34"/>
    <n v="207855.1"/>
    <n v="156208"/>
    <n v="273364"/>
    <n v="193343.54"/>
    <n v="338351.2"/>
    <n v="217674.69"/>
    <n v="380930.7"/>
    <n v="241665.13"/>
    <n v="422913.98"/>
  </r>
  <r>
    <n v="8"/>
    <s v="Region VIII -"/>
    <x v="48"/>
    <s v="UT"/>
    <x v="350"/>
    <n v="4"/>
    <x v="3"/>
    <n v="78318.03"/>
    <n v="125308.85"/>
    <n v="109645.24"/>
    <n v="175432.39"/>
    <n v="140972.46"/>
    <n v="225555.93"/>
    <n v="187963.27"/>
    <n v="300741.24"/>
    <n v="234954.09"/>
    <n v="375926.55"/>
    <n v="266281.31"/>
    <n v="426050.1"/>
    <n v="297608.52"/>
    <n v="476173.64"/>
  </r>
  <r>
    <n v="8"/>
    <s v="Region VIII -"/>
    <x v="48"/>
    <s v="UT"/>
    <x v="351"/>
    <n v="1"/>
    <x v="0"/>
    <n v="92733.26"/>
    <n v="162283.20000000001"/>
    <n v="120249.49"/>
    <n v="210436.6"/>
    <n v="144024.1"/>
    <n v="252042.18"/>
    <n v="171998.43"/>
    <n v="300997.25"/>
    <n v="202384.02"/>
    <n v="354172.03"/>
    <n v="221820.28"/>
    <n v="388185.49"/>
    <n v="240291.81"/>
    <n v="420510.67"/>
  </r>
  <r>
    <n v="8"/>
    <s v="Region VIII -"/>
    <x v="48"/>
    <s v="UT"/>
    <x v="351"/>
    <n v="2"/>
    <x v="1"/>
    <n v="80468.03"/>
    <n v="140819.04999999999"/>
    <n v="105618.39"/>
    <n v="184832.19"/>
    <n v="128480.51"/>
    <n v="224840.89"/>
    <n v="157809.26"/>
    <n v="276166.2"/>
    <n v="187309.81"/>
    <n v="327792.17"/>
    <n v="206459.61"/>
    <n v="361304.32000000001"/>
    <n v="224235.97"/>
    <n v="392412.95"/>
  </r>
  <r>
    <n v="8"/>
    <s v="Region VIII -"/>
    <x v="48"/>
    <s v="UT"/>
    <x v="351"/>
    <n v="3"/>
    <x v="2"/>
    <n v="69460.899999999994"/>
    <n v="121556.58"/>
    <n v="94396.63"/>
    <n v="165194.1"/>
    <n v="119161.32"/>
    <n v="208532.31"/>
    <n v="156703.22"/>
    <n v="274230.64"/>
    <n v="193944.14"/>
    <n v="339402.25"/>
    <n v="218341.44"/>
    <n v="382097.53"/>
    <n v="242394.77"/>
    <n v="424190.84"/>
  </r>
  <r>
    <n v="8"/>
    <s v="Region VIII -"/>
    <x v="48"/>
    <s v="UT"/>
    <x v="351"/>
    <n v="4"/>
    <x v="3"/>
    <n v="78710.31"/>
    <n v="125936.49"/>
    <n v="110194.43"/>
    <n v="176311.09"/>
    <n v="141678.54999999999"/>
    <n v="226685.68"/>
    <n v="188904.73"/>
    <n v="302247.58"/>
    <n v="236130.92"/>
    <n v="377809.47"/>
    <n v="267615.03999999998"/>
    <n v="428184.07"/>
    <n v="299099.15999999997"/>
    <n v="478558.67"/>
  </r>
  <r>
    <n v="8"/>
    <s v="Region VIII -"/>
    <x v="49"/>
    <s v="WY"/>
    <x v="352"/>
    <n v="1"/>
    <x v="0"/>
    <n v="88659.25"/>
    <n v="155153.68"/>
    <n v="114851.15"/>
    <n v="200989.52"/>
    <n v="137475.89000000001"/>
    <n v="240582.81"/>
    <n v="164052.49"/>
    <n v="287091.87"/>
    <n v="192942.38"/>
    <n v="337649.17"/>
    <n v="211420.64"/>
    <n v="369986.11"/>
    <n v="228927.38"/>
    <n v="400622.92"/>
  </r>
  <r>
    <n v="8"/>
    <s v="Region VIII -"/>
    <x v="49"/>
    <s v="WY"/>
    <x v="352"/>
    <n v="2"/>
    <x v="1"/>
    <n v="77445.41"/>
    <n v="135529.46"/>
    <n v="101474.15"/>
    <n v="177579.77"/>
    <n v="123264.61"/>
    <n v="215713.06"/>
    <n v="151079.53"/>
    <n v="264389.19"/>
    <n v="179160.25"/>
    <n v="313530.44"/>
    <n v="197376.6"/>
    <n v="345409.05"/>
    <n v="214247.76"/>
    <n v="374933.57"/>
  </r>
  <r>
    <n v="8"/>
    <s v="Region VIII -"/>
    <x v="49"/>
    <s v="WY"/>
    <x v="352"/>
    <n v="3"/>
    <x v="2"/>
    <n v="67246.570000000007"/>
    <n v="117681.5"/>
    <n v="91540.74"/>
    <n v="160196.29"/>
    <n v="115678.53"/>
    <n v="202437.42"/>
    <n v="152246.23000000001"/>
    <n v="266430.90000000002"/>
    <n v="188538.74"/>
    <n v="329942.8"/>
    <n v="212340.63"/>
    <n v="371596.11"/>
    <n v="235828.03"/>
    <n v="412699.05"/>
  </r>
  <r>
    <n v="8"/>
    <s v="Region VIII -"/>
    <x v="49"/>
    <s v="WY"/>
    <x v="352"/>
    <n v="4"/>
    <x v="3"/>
    <n v="75179.83"/>
    <n v="120287.73"/>
    <n v="105251.76"/>
    <n v="168402.82"/>
    <n v="135323.70000000001"/>
    <n v="216517.92"/>
    <n v="180431.59"/>
    <n v="288690.56"/>
    <n v="225539.49"/>
    <n v="360863.19"/>
    <n v="255611.43"/>
    <n v="408978.29"/>
    <n v="285683.36"/>
    <n v="457093.38"/>
  </r>
  <r>
    <n v="8"/>
    <s v="Region VIII -"/>
    <x v="49"/>
    <s v="WY"/>
    <x v="353"/>
    <n v="1"/>
    <x v="0"/>
    <n v="88738.38"/>
    <n v="155292.17000000001"/>
    <n v="114925.09"/>
    <n v="201118.91"/>
    <n v="137543.94"/>
    <n v="240701.9"/>
    <n v="164102.5"/>
    <n v="287179.38"/>
    <n v="192978.39"/>
    <n v="337712.18"/>
    <n v="211447.37"/>
    <n v="370032.89"/>
    <n v="228931.8"/>
    <n v="400630.66"/>
  </r>
  <r>
    <n v="8"/>
    <s v="Region VIII -"/>
    <x v="49"/>
    <s v="WY"/>
    <x v="353"/>
    <n v="2"/>
    <x v="1"/>
    <n v="77641.37"/>
    <n v="135872.4"/>
    <n v="101687.43"/>
    <n v="177953.01"/>
    <n v="123480.69"/>
    <n v="216091.2"/>
    <n v="151264.68"/>
    <n v="264713.19"/>
    <n v="179339.82"/>
    <n v="313844.69"/>
    <n v="197549.62"/>
    <n v="345711.84"/>
    <n v="214405.09"/>
    <n v="375208.91"/>
  </r>
  <r>
    <n v="8"/>
    <s v="Region VIII -"/>
    <x v="49"/>
    <s v="WY"/>
    <x v="353"/>
    <n v="3"/>
    <x v="2"/>
    <n v="67513.789999999994"/>
    <n v="118149.14"/>
    <n v="91941.98"/>
    <n v="160898.46"/>
    <n v="116215.41"/>
    <n v="203376.97"/>
    <n v="152982.82999999999"/>
    <n v="267719.94"/>
    <n v="189477.92"/>
    <n v="331586.36"/>
    <n v="213418.96"/>
    <n v="373483.17"/>
    <n v="237048.77"/>
    <n v="414835.36"/>
  </r>
  <r>
    <n v="8"/>
    <s v="Region VIII -"/>
    <x v="49"/>
    <s v="WY"/>
    <x v="353"/>
    <n v="4"/>
    <x v="3"/>
    <n v="75228.98"/>
    <n v="120366.38"/>
    <n v="105320.58"/>
    <n v="168512.93"/>
    <n v="135412.17000000001"/>
    <n v="216659.48"/>
    <n v="180549.56"/>
    <n v="288879.3"/>
    <n v="225686.95"/>
    <n v="361099.13"/>
    <n v="255778.55"/>
    <n v="409245.68"/>
    <n v="285870.14"/>
    <n v="457392.23"/>
  </r>
  <r>
    <n v="8"/>
    <s v="Region VIII -"/>
    <x v="49"/>
    <s v="WY"/>
    <x v="354"/>
    <n v="1"/>
    <x v="0"/>
    <n v="93502.46"/>
    <n v="163629.29999999999"/>
    <n v="121145.05"/>
    <n v="212003.83"/>
    <n v="145023.87"/>
    <n v="253791.78"/>
    <n v="173081.35"/>
    <n v="302892.37"/>
    <n v="203577.11"/>
    <n v="356259.95"/>
    <n v="223082.72"/>
    <n v="390394.76"/>
    <n v="241572.22"/>
    <n v="422751.38"/>
  </r>
  <r>
    <n v="8"/>
    <s v="Region VIII -"/>
    <x v="49"/>
    <s v="WY"/>
    <x v="354"/>
    <n v="2"/>
    <x v="1"/>
    <n v="81587.740000000005"/>
    <n v="142778.54"/>
    <n v="106931.99"/>
    <n v="187130.97"/>
    <n v="129924.38"/>
    <n v="227367.66"/>
    <n v="159297.57999999999"/>
    <n v="278770.77"/>
    <n v="188933.6"/>
    <n v="330633.8"/>
    <n v="208160.93"/>
    <n v="364281.63"/>
    <n v="225975.12"/>
    <n v="395456.45"/>
  </r>
  <r>
    <n v="8"/>
    <s v="Region VIII -"/>
    <x v="49"/>
    <s v="WY"/>
    <x v="354"/>
    <n v="3"/>
    <x v="2"/>
    <n v="70775.83"/>
    <n v="123857.7"/>
    <n v="96318.91"/>
    <n v="168558.1"/>
    <n v="121695.85"/>
    <n v="212967.75"/>
    <n v="160144.84"/>
    <n v="280253.48"/>
    <n v="198301.45"/>
    <n v="347027.54"/>
    <n v="223321.5"/>
    <n v="390812.62"/>
    <n v="248007.39"/>
    <n v="434012.93"/>
  </r>
  <r>
    <n v="8"/>
    <s v="Region VIII -"/>
    <x v="49"/>
    <s v="WY"/>
    <x v="354"/>
    <n v="4"/>
    <x v="3"/>
    <n v="79299.19"/>
    <n v="126878.71"/>
    <n v="111018.87"/>
    <n v="177630.2"/>
    <n v="142738.54999999999"/>
    <n v="228381.68"/>
    <n v="190318.07"/>
    <n v="304508.90999999997"/>
    <n v="237897.58"/>
    <n v="380636.14"/>
    <n v="269617.26"/>
    <n v="431387.62"/>
    <n v="301336.94"/>
    <n v="482139.11"/>
  </r>
  <r>
    <n v="8"/>
    <s v="Region VIII -"/>
    <x v="49"/>
    <s v="WY"/>
    <x v="355"/>
    <n v="1"/>
    <x v="0"/>
    <n v="89643.72"/>
    <n v="156876.51"/>
    <n v="116124.72"/>
    <n v="203218.26"/>
    <n v="138999.1"/>
    <n v="243248.43"/>
    <n v="165868.26999999999"/>
    <n v="290269.48"/>
    <n v="195076.54"/>
    <n v="341383.94"/>
    <n v="213758.41"/>
    <n v="374077.21"/>
    <n v="231457.24"/>
    <n v="405050.17"/>
  </r>
  <r>
    <n v="8"/>
    <s v="Region VIII -"/>
    <x v="49"/>
    <s v="WY"/>
    <x v="355"/>
    <n v="2"/>
    <x v="1"/>
    <n v="78313.070000000007"/>
    <n v="137047.87"/>
    <n v="102608.38"/>
    <n v="179564.66"/>
    <n v="124639.78"/>
    <n v="218119.61"/>
    <n v="152760.18"/>
    <n v="267330.31"/>
    <n v="181150.84"/>
    <n v="317013.96999999997"/>
    <n v="199568.08"/>
    <n v="349244.13"/>
    <n v="216624.7"/>
    <n v="379093.23"/>
  </r>
  <r>
    <n v="8"/>
    <s v="Region VIII -"/>
    <x v="49"/>
    <s v="WY"/>
    <x v="355"/>
    <n v="3"/>
    <x v="2"/>
    <n v="68005.87"/>
    <n v="119010.27"/>
    <n v="92576.62"/>
    <n v="162009.09"/>
    <n v="116989.37"/>
    <n v="204731.4"/>
    <n v="153973.26999999999"/>
    <n v="269453.23"/>
    <n v="190679.12"/>
    <n v="333688.46000000002"/>
    <n v="214752.47"/>
    <n v="375816.83"/>
    <n v="238508.05"/>
    <n v="417389.09"/>
  </r>
  <r>
    <n v="8"/>
    <s v="Region VIII -"/>
    <x v="49"/>
    <s v="WY"/>
    <x v="355"/>
    <n v="4"/>
    <x v="3"/>
    <n v="76013.539999999994"/>
    <n v="121621.66"/>
    <n v="106418.95"/>
    <n v="170270.32"/>
    <n v="136824.37"/>
    <n v="218918.99"/>
    <n v="182432.49"/>
    <n v="291891.98"/>
    <n v="228040.61"/>
    <n v="364864.98"/>
    <n v="258446.02"/>
    <n v="413513.64"/>
    <n v="288851.44"/>
    <n v="462162.31"/>
  </r>
  <r>
    <n v="9"/>
    <s v="Region IX - West"/>
    <x v="50"/>
    <s v="AZ"/>
    <x v="356"/>
    <n v="1"/>
    <x v="0"/>
    <n v="92970.66"/>
    <n v="162698.65"/>
    <n v="120471.3"/>
    <n v="210824.77"/>
    <n v="144228.25"/>
    <n v="252399.43"/>
    <n v="172148.46"/>
    <n v="301259.81"/>
    <n v="202492.04"/>
    <n v="354361.06"/>
    <n v="221900.47"/>
    <n v="388325.83"/>
    <n v="240305.08"/>
    <n v="420533.89"/>
  </r>
  <r>
    <n v="9"/>
    <s v="Region IX - West"/>
    <x v="50"/>
    <s v="AZ"/>
    <x v="356"/>
    <n v="2"/>
    <x v="1"/>
    <n v="81055.929999999993"/>
    <n v="141847.87"/>
    <n v="106258.23"/>
    <n v="185951.91"/>
    <n v="129128.75"/>
    <n v="225975.32"/>
    <n v="158364.69"/>
    <n v="277138.21000000002"/>
    <n v="187848.52"/>
    <n v="328734.90999999997"/>
    <n v="206978.68"/>
    <n v="362212.7"/>
    <n v="224707.98"/>
    <n v="393238.96"/>
  </r>
  <r>
    <n v="9"/>
    <s v="Region IX - West"/>
    <x v="50"/>
    <s v="AZ"/>
    <x v="356"/>
    <n v="3"/>
    <x v="2"/>
    <n v="70262.570000000007"/>
    <n v="122959.49"/>
    <n v="95600.35"/>
    <n v="167300.62"/>
    <n v="120771.99"/>
    <n v="211350.98"/>
    <n v="158913.01999999999"/>
    <n v="278097.78999999998"/>
    <n v="196761.67"/>
    <n v="344332.93"/>
    <n v="221576.42"/>
    <n v="387758.73"/>
    <n v="246057.01"/>
    <n v="430599.76"/>
  </r>
  <r>
    <n v="9"/>
    <s v="Region IX - West"/>
    <x v="50"/>
    <s v="AZ"/>
    <x v="356"/>
    <n v="4"/>
    <x v="3"/>
    <n v="78857.77"/>
    <n v="126172.43"/>
    <n v="110400.87"/>
    <n v="176641.4"/>
    <n v="141943.98000000001"/>
    <n v="227110.37"/>
    <n v="189258.64"/>
    <n v="302813.83"/>
    <n v="236573.3"/>
    <n v="378517.28"/>
    <n v="268116.40000000002"/>
    <n v="428986.25"/>
    <n v="299659.51"/>
    <n v="479455.22"/>
  </r>
  <r>
    <n v="9"/>
    <s v="Region IX - West"/>
    <x v="50"/>
    <s v="AZ"/>
    <x v="357"/>
    <n v="1"/>
    <x v="0"/>
    <n v="88580.11"/>
    <n v="155015.20000000001"/>
    <n v="114777.22"/>
    <n v="200860.13"/>
    <n v="137407.85"/>
    <n v="240463.73"/>
    <n v="164002.48000000001"/>
    <n v="287004.34999999998"/>
    <n v="192906.38"/>
    <n v="337586.16"/>
    <n v="211393.9"/>
    <n v="369939.33"/>
    <n v="228922.96"/>
    <n v="400615.18"/>
  </r>
  <r>
    <n v="9"/>
    <s v="Region IX - West"/>
    <x v="50"/>
    <s v="AZ"/>
    <x v="357"/>
    <n v="2"/>
    <x v="1"/>
    <n v="77249.440000000002"/>
    <n v="135186.51999999999"/>
    <n v="101260.87"/>
    <n v="177206.52"/>
    <n v="123048.52"/>
    <n v="215334.91"/>
    <n v="150894.39000000001"/>
    <n v="264065.18"/>
    <n v="178980.68"/>
    <n v="313216.19"/>
    <n v="197203.57"/>
    <n v="345106.26"/>
    <n v="214090.42"/>
    <n v="374658.23"/>
  </r>
  <r>
    <n v="9"/>
    <s v="Region IX - West"/>
    <x v="50"/>
    <s v="AZ"/>
    <x v="357"/>
    <n v="3"/>
    <x v="2"/>
    <n v="66979.350000000006"/>
    <n v="117213.86"/>
    <n v="91139.49"/>
    <n v="159494.10999999999"/>
    <n v="115141.63"/>
    <n v="201497.86"/>
    <n v="151509.62"/>
    <n v="265141.84000000003"/>
    <n v="187599.56"/>
    <n v="328299.23"/>
    <n v="211262.3"/>
    <n v="369709.03"/>
    <n v="234607.27"/>
    <n v="410562.73"/>
  </r>
  <r>
    <n v="9"/>
    <s v="Region IX - West"/>
    <x v="50"/>
    <s v="AZ"/>
    <x v="357"/>
    <n v="4"/>
    <x v="3"/>
    <n v="75130.679999999993"/>
    <n v="120209.09"/>
    <n v="105182.95"/>
    <n v="168292.72"/>
    <n v="135235.22"/>
    <n v="216376.35"/>
    <n v="180313.63"/>
    <n v="288501.81"/>
    <n v="225392.03"/>
    <n v="360627.26"/>
    <n v="255444.3"/>
    <n v="408710.89"/>
    <n v="285496.57"/>
    <n v="456794.53"/>
  </r>
  <r>
    <n v="9"/>
    <s v="Region IX - West"/>
    <x v="50"/>
    <s v="AZ"/>
    <x v="358"/>
    <n v="1"/>
    <x v="0"/>
    <n v="86769.44"/>
    <n v="151846.51999999999"/>
    <n v="112377.95"/>
    <n v="196661.42"/>
    <n v="134497.53"/>
    <n v="235370.67"/>
    <n v="160470.95000000001"/>
    <n v="280824.17"/>
    <n v="188710.09"/>
    <n v="330242.65999999997"/>
    <n v="206771.84"/>
    <n v="361850.72"/>
    <n v="223872.1"/>
    <n v="391776.17"/>
  </r>
  <r>
    <n v="9"/>
    <s v="Region IX - West"/>
    <x v="50"/>
    <s v="AZ"/>
    <x v="358"/>
    <n v="2"/>
    <x v="1"/>
    <n v="75906.05"/>
    <n v="132835.59"/>
    <n v="99418.98"/>
    <n v="173983.22"/>
    <n v="120730.34"/>
    <n v="211278.1"/>
    <n v="147903.4"/>
    <n v="258830.95"/>
    <n v="175358.65"/>
    <n v="306877.64"/>
    <n v="193166.68"/>
    <n v="338041.68"/>
    <n v="209651.21"/>
    <n v="366889.62"/>
  </r>
  <r>
    <n v="9"/>
    <s v="Region IX - West"/>
    <x v="50"/>
    <s v="AZ"/>
    <x v="358"/>
    <n v="3"/>
    <x v="2"/>
    <n v="65995.199999999997"/>
    <n v="115491.6"/>
    <n v="89870.2"/>
    <n v="157272.85999999999"/>
    <n v="113593.72"/>
    <n v="198789.01"/>
    <n v="149528.73000000001"/>
    <n v="261675.28"/>
    <n v="185197.16"/>
    <n v="324095.03000000003"/>
    <n v="208595.27"/>
    <n v="365041.73"/>
    <n v="231688.72"/>
    <n v="405455.26"/>
  </r>
  <r>
    <n v="9"/>
    <s v="Region IX - West"/>
    <x v="50"/>
    <s v="AZ"/>
    <x v="358"/>
    <n v="4"/>
    <x v="3"/>
    <n v="73561.58"/>
    <n v="117698.52"/>
    <n v="102986.21"/>
    <n v="164777.93"/>
    <n v="132410.84"/>
    <n v="211857.34"/>
    <n v="176547.78"/>
    <n v="282476.46000000002"/>
    <n v="220684.73"/>
    <n v="353095.57"/>
    <n v="250109.36"/>
    <n v="400174.98"/>
    <n v="279533.99"/>
    <n v="447254.39"/>
  </r>
  <r>
    <n v="9"/>
    <s v="Region IX - West"/>
    <x v="50"/>
    <s v="AZ"/>
    <x v="359"/>
    <n v="1"/>
    <x v="0"/>
    <n v="91986.19"/>
    <n v="160975.82999999999"/>
    <n v="119197.73"/>
    <n v="208596.03"/>
    <n v="142705.04"/>
    <n v="249733.82"/>
    <n v="170332.69"/>
    <n v="298082.2"/>
    <n v="200357.89"/>
    <n v="350626.31"/>
    <n v="219562.71"/>
    <n v="384234.75"/>
    <n v="237775.23"/>
    <n v="416106.65"/>
  </r>
  <r>
    <n v="9"/>
    <s v="Region IX - West"/>
    <x v="50"/>
    <s v="AZ"/>
    <x v="359"/>
    <n v="2"/>
    <x v="1"/>
    <n v="80188.27"/>
    <n v="140329.47"/>
    <n v="105124.01"/>
    <n v="183967.02"/>
    <n v="127753.58"/>
    <n v="223568.77"/>
    <n v="156684.04999999999"/>
    <n v="274197.09000000003"/>
    <n v="185857.94"/>
    <n v="325251.39"/>
    <n v="204787.21"/>
    <n v="358377.63"/>
    <n v="222331.04"/>
    <n v="389079.32"/>
  </r>
  <r>
    <n v="9"/>
    <s v="Region IX - West"/>
    <x v="50"/>
    <s v="AZ"/>
    <x v="359"/>
    <n v="3"/>
    <x v="2"/>
    <n v="69503.27"/>
    <n v="121630.73"/>
    <n v="94564.47"/>
    <n v="165487.82"/>
    <n v="119461.15"/>
    <n v="209057"/>
    <n v="157185.98000000001"/>
    <n v="275075.46000000002"/>
    <n v="194621.3"/>
    <n v="340587.27"/>
    <n v="219164.58"/>
    <n v="383538.01"/>
    <n v="243376.99"/>
    <n v="425909.73"/>
  </r>
  <r>
    <n v="9"/>
    <s v="Region IX - West"/>
    <x v="50"/>
    <s v="AZ"/>
    <x v="359"/>
    <n v="4"/>
    <x v="3"/>
    <n v="78024.06"/>
    <n v="124838.5"/>
    <n v="109233.69"/>
    <n v="174773.9"/>
    <n v="140443.31"/>
    <n v="224709.31"/>
    <n v="187257.75"/>
    <n v="299612.40999999997"/>
    <n v="234072.19"/>
    <n v="374515.51"/>
    <n v="265281.81"/>
    <n v="424450.91"/>
    <n v="296491.44"/>
    <n v="474386.31"/>
  </r>
  <r>
    <n v="9"/>
    <s v="Region IX - West"/>
    <x v="50"/>
    <s v="AZ"/>
    <x v="360"/>
    <n v="1"/>
    <x v="0"/>
    <n v="87674.78"/>
    <n v="153430.85999999999"/>
    <n v="113577.58"/>
    <n v="198760.77"/>
    <n v="135952.68"/>
    <n v="237917.2"/>
    <n v="162236.72"/>
    <n v="283914.25"/>
    <n v="190808.23"/>
    <n v="333914.40000000002"/>
    <n v="209082.87"/>
    <n v="365895.02"/>
    <n v="226397.52"/>
    <n v="396195.66"/>
  </r>
  <r>
    <n v="9"/>
    <s v="Region IX - West"/>
    <x v="50"/>
    <s v="AZ"/>
    <x v="360"/>
    <n v="2"/>
    <x v="1"/>
    <n v="76577.740000000005"/>
    <n v="134011.04999999999"/>
    <n v="100339.93"/>
    <n v="175594.87"/>
    <n v="121889.43"/>
    <n v="213306.5"/>
    <n v="149398.89000000001"/>
    <n v="261448.06"/>
    <n v="177169.66"/>
    <n v="310046.90999999997"/>
    <n v="195185.12"/>
    <n v="341573.96"/>
    <n v="211870.81"/>
    <n v="370773.92"/>
  </r>
  <r>
    <n v="9"/>
    <s v="Region IX - West"/>
    <x v="50"/>
    <s v="AZ"/>
    <x v="360"/>
    <n v="3"/>
    <x v="2"/>
    <n v="66487.27"/>
    <n v="116352.73"/>
    <n v="90504.85"/>
    <n v="158383.48000000001"/>
    <n v="114367.67999999999"/>
    <n v="200143.43"/>
    <n v="150519.18"/>
    <n v="263408.56"/>
    <n v="186398.36"/>
    <n v="326197.12"/>
    <n v="209928.79"/>
    <n v="367375.38"/>
    <n v="233148"/>
    <n v="408008.99"/>
  </r>
  <r>
    <n v="9"/>
    <s v="Region IX - West"/>
    <x v="50"/>
    <s v="AZ"/>
    <x v="360"/>
    <n v="4"/>
    <x v="3"/>
    <n v="74346.13"/>
    <n v="118953.8"/>
    <n v="104084.58"/>
    <n v="166535.32"/>
    <n v="133823.03"/>
    <n v="214116.85"/>
    <n v="178430.7"/>
    <n v="285489.13"/>
    <n v="223038.38"/>
    <n v="356861.41"/>
    <n v="252776.83"/>
    <n v="404442.93"/>
    <n v="282515.28000000003"/>
    <n v="452024.45"/>
  </r>
  <r>
    <n v="9"/>
    <s v="Region IX - West"/>
    <x v="51"/>
    <s v="CA"/>
    <x v="361"/>
    <n v="1"/>
    <x v="0"/>
    <n v="114334.59"/>
    <n v="200085.53"/>
    <n v="148037.82999999999"/>
    <n v="259066.2"/>
    <n v="177147.3"/>
    <n v="310007.78000000003"/>
    <n v="211312.63"/>
    <n v="369797.11"/>
    <n v="248466.25"/>
    <n v="434815.94"/>
    <n v="272229.24"/>
    <n v="476401.17"/>
    <n v="294707.99"/>
    <n v="515738.99"/>
  </r>
  <r>
    <n v="9"/>
    <s v="Region IX - West"/>
    <x v="51"/>
    <s v="CA"/>
    <x v="361"/>
    <n v="2"/>
    <x v="1"/>
    <n v="100200.53"/>
    <n v="175350.93"/>
    <n v="131177.24"/>
    <n v="229560.16"/>
    <n v="159235.16"/>
    <n v="278661.53000000003"/>
    <n v="194961.3"/>
    <n v="341182.27"/>
    <n v="231095.02"/>
    <n v="404416.28"/>
    <n v="254527.9"/>
    <n v="445423.83"/>
    <n v="276205.55"/>
    <n v="483359.71"/>
  </r>
  <r>
    <n v="9"/>
    <s v="Region IX - West"/>
    <x v="51"/>
    <s v="CA"/>
    <x v="361"/>
    <n v="3"/>
    <x v="2"/>
    <n v="87255.49"/>
    <n v="152697.10999999999"/>
    <n v="118874.98"/>
    <n v="208031.21"/>
    <n v="150297.37"/>
    <n v="263020.40000000002"/>
    <n v="197885.98"/>
    <n v="346300.47"/>
    <n v="245127.75"/>
    <n v="428973.57"/>
    <n v="276126.77"/>
    <n v="483221.85"/>
    <n v="306729.39"/>
    <n v="536776.43000000005"/>
  </r>
  <r>
    <n v="9"/>
    <s v="Region IX - West"/>
    <x v="51"/>
    <s v="CA"/>
    <x v="361"/>
    <n v="4"/>
    <x v="3"/>
    <n v="96905.279999999999"/>
    <n v="155048.45000000001"/>
    <n v="135667.39000000001"/>
    <n v="217067.83"/>
    <n v="174429.5"/>
    <n v="279087.21000000002"/>
    <n v="232572.67"/>
    <n v="372116.28"/>
    <n v="290715.84000000003"/>
    <n v="465145.35"/>
    <n v="329477.95"/>
    <n v="527164.73"/>
    <n v="368240.06"/>
    <n v="589184.11"/>
  </r>
  <r>
    <n v="9"/>
    <s v="Region IX - West"/>
    <x v="51"/>
    <s v="CA"/>
    <x v="362"/>
    <n v="1"/>
    <x v="0"/>
    <n v="124122.27"/>
    <n v="217213.98"/>
    <n v="160543.35999999999"/>
    <n v="280950.89"/>
    <n v="191992.02"/>
    <n v="335986.04"/>
    <n v="228837.54"/>
    <n v="400465.69"/>
    <n v="268938.69"/>
    <n v="470642.7"/>
    <n v="294585.02"/>
    <n v="515523.79"/>
    <n v="318765.92"/>
    <n v="557840.36"/>
  </r>
  <r>
    <n v="9"/>
    <s v="Region IX - West"/>
    <x v="51"/>
    <s v="CA"/>
    <x v="362"/>
    <n v="2"/>
    <x v="1"/>
    <n v="109521.11"/>
    <n v="191661.94"/>
    <n v="143125.39000000001"/>
    <n v="250469.44"/>
    <n v="173487.74"/>
    <n v="303603.53999999998"/>
    <n v="211945.66"/>
    <n v="370904.9"/>
    <n v="250993.2"/>
    <n v="439238.1"/>
    <n v="276298.51"/>
    <n v="483522.4"/>
    <n v="299651.83"/>
    <n v="524390.68999999994"/>
  </r>
  <r>
    <n v="9"/>
    <s v="Region IX - West"/>
    <x v="51"/>
    <s v="CA"/>
    <x v="362"/>
    <n v="3"/>
    <x v="2"/>
    <n v="95938.53"/>
    <n v="167892.42"/>
    <n v="130922.71"/>
    <n v="229114.74"/>
    <n v="165703.28"/>
    <n v="289980.74"/>
    <n v="218344.2"/>
    <n v="382102.36"/>
    <n v="270626.82"/>
    <n v="473596.93"/>
    <n v="304970.02"/>
    <n v="533697.53"/>
    <n v="338903.72"/>
    <n v="593081.51"/>
  </r>
  <r>
    <n v="9"/>
    <s v="Region IX - West"/>
    <x v="51"/>
    <s v="CA"/>
    <x v="362"/>
    <n v="4"/>
    <x v="3"/>
    <n v="105095.8"/>
    <n v="168153.29"/>
    <n v="147134.13"/>
    <n v="235414.61"/>
    <n v="189172.45"/>
    <n v="302675.92"/>
    <n v="252229.93"/>
    <n v="403567.9"/>
    <n v="315287.40999999997"/>
    <n v="504459.87"/>
    <n v="357325.74"/>
    <n v="571721.18999999994"/>
    <n v="399364.06"/>
    <n v="638982.5"/>
  </r>
  <r>
    <n v="9"/>
    <s v="Region IX - West"/>
    <x v="51"/>
    <s v="CA"/>
    <x v="363"/>
    <n v="1"/>
    <x v="0"/>
    <n v="121225.87"/>
    <n v="212145.28"/>
    <n v="156952.79999999999"/>
    <n v="274667.40000000002"/>
    <n v="187809.75"/>
    <n v="328667.06"/>
    <n v="224023.05"/>
    <n v="392040.34"/>
    <n v="263405.28999999998"/>
    <n v="460959.25"/>
    <n v="288593.59000000003"/>
    <n v="505038.78"/>
    <n v="312416.96000000002"/>
    <n v="546729.68000000005"/>
  </r>
  <r>
    <n v="9"/>
    <s v="Region IX - West"/>
    <x v="51"/>
    <s v="CA"/>
    <x v="363"/>
    <n v="2"/>
    <x v="1"/>
    <n v="106274.15"/>
    <n v="185979.76"/>
    <n v="139116.79999999999"/>
    <n v="243454.4"/>
    <n v="168861.36"/>
    <n v="295507.38"/>
    <n v="206725.77"/>
    <n v="361770.1"/>
    <n v="245029.11"/>
    <n v="428800.94"/>
    <n v="269868.21000000002"/>
    <n v="472269.36"/>
    <n v="292844.13"/>
    <n v="512477.23"/>
  </r>
  <r>
    <n v="9"/>
    <s v="Region IX - West"/>
    <x v="51"/>
    <s v="CA"/>
    <x v="363"/>
    <n v="3"/>
    <x v="2"/>
    <n v="92570.57"/>
    <n v="161998.49"/>
    <n v="126126.17"/>
    <n v="220720.8"/>
    <n v="159473.28"/>
    <n v="279078.24"/>
    <n v="209975.3"/>
    <n v="367456.77"/>
    <n v="260110.4"/>
    <n v="455193.2"/>
    <n v="293009.65000000002"/>
    <n v="512766.88"/>
    <n v="325489.56"/>
    <n v="569606.73"/>
  </r>
  <r>
    <n v="9"/>
    <s v="Region IX - West"/>
    <x v="51"/>
    <s v="CA"/>
    <x v="363"/>
    <n v="4"/>
    <x v="3"/>
    <n v="102741.2"/>
    <n v="164385.93"/>
    <n v="143837.69"/>
    <n v="230140.3"/>
    <n v="184934.17"/>
    <n v="295894.67"/>
    <n v="246578.89"/>
    <n v="394526.23"/>
    <n v="308223.61"/>
    <n v="493157.79"/>
    <n v="349320.09"/>
    <n v="558912.16"/>
    <n v="390416.58"/>
    <n v="624666.53"/>
  </r>
  <r>
    <n v="9"/>
    <s v="Region IX - West"/>
    <x v="51"/>
    <s v="CA"/>
    <x v="364"/>
    <n v="1"/>
    <x v="0"/>
    <n v="114571.98"/>
    <n v="200500.97"/>
    <n v="148259.63"/>
    <n v="259454.36"/>
    <n v="177351.44"/>
    <n v="310365.02"/>
    <n v="211462.65"/>
    <n v="370059.64"/>
    <n v="248574.26"/>
    <n v="435004.95"/>
    <n v="272309.42"/>
    <n v="476541.49"/>
    <n v="294721.25"/>
    <n v="515762.19"/>
  </r>
  <r>
    <n v="9"/>
    <s v="Region IX - West"/>
    <x v="51"/>
    <s v="CA"/>
    <x v="364"/>
    <n v="2"/>
    <x v="1"/>
    <n v="100788.42"/>
    <n v="176379.74"/>
    <n v="131817.07"/>
    <n v="230679.87"/>
    <n v="159883.4"/>
    <n v="279795.94"/>
    <n v="195516.72"/>
    <n v="342154.26"/>
    <n v="231633.72"/>
    <n v="405359.01"/>
    <n v="255046.96"/>
    <n v="446332.18"/>
    <n v="276677.53999999998"/>
    <n v="484185.7"/>
  </r>
  <r>
    <n v="9"/>
    <s v="Region IX - West"/>
    <x v="51"/>
    <s v="CA"/>
    <x v="364"/>
    <n v="3"/>
    <x v="2"/>
    <n v="88057.16"/>
    <n v="154100.01999999999"/>
    <n v="120078.7"/>
    <n v="210137.72"/>
    <n v="151908.03"/>
    <n v="265839.05"/>
    <n v="200095.78"/>
    <n v="350167.61"/>
    <n v="247945.28"/>
    <n v="433904.23"/>
    <n v="279361.73"/>
    <n v="488883.03"/>
    <n v="310391.62"/>
    <n v="543185.34"/>
  </r>
  <r>
    <n v="9"/>
    <s v="Region IX - West"/>
    <x v="51"/>
    <s v="CA"/>
    <x v="364"/>
    <n v="4"/>
    <x v="3"/>
    <n v="97052.73"/>
    <n v="155284.38"/>
    <n v="135873.82999999999"/>
    <n v="217398.13"/>
    <n v="174694.92"/>
    <n v="279511.88"/>
    <n v="232926.56"/>
    <n v="372682.51"/>
    <n v="291158.2"/>
    <n v="465853.13"/>
    <n v="329979.3"/>
    <n v="527966.89"/>
    <n v="368800.39"/>
    <n v="590080.64"/>
  </r>
  <r>
    <n v="9"/>
    <s v="Region IX - West"/>
    <x v="51"/>
    <s v="CA"/>
    <x v="365"/>
    <n v="1"/>
    <x v="0"/>
    <n v="118215.46"/>
    <n v="206877.06"/>
    <n v="152901.97"/>
    <n v="267578.45"/>
    <n v="182852.79"/>
    <n v="319992.39"/>
    <n v="217942.9"/>
    <n v="381400.08"/>
    <n v="256133.81"/>
    <n v="448234.17"/>
    <n v="280558.45"/>
    <n v="490977.28000000003"/>
    <n v="303586.82"/>
    <n v="531276.93000000005"/>
  </r>
  <r>
    <n v="9"/>
    <s v="Region IX - West"/>
    <x v="51"/>
    <s v="CA"/>
    <x v="365"/>
    <n v="2"/>
    <x v="1"/>
    <n v="104315.16"/>
    <n v="182551.52"/>
    <n v="136320.06"/>
    <n v="238560.11"/>
    <n v="165236.72"/>
    <n v="289164.25"/>
    <n v="201861.84"/>
    <n v="353258.21"/>
    <n v="239049.71"/>
    <n v="418336.99"/>
    <n v="263149.69"/>
    <n v="460511.96"/>
    <n v="285390.2"/>
    <n v="499432.84"/>
  </r>
  <r>
    <n v="9"/>
    <s v="Region IX - West"/>
    <x v="51"/>
    <s v="CA"/>
    <x v="365"/>
    <n v="3"/>
    <x v="2"/>
    <n v="91382.75"/>
    <n v="159919.82"/>
    <n v="124707.41"/>
    <n v="218237.96"/>
    <n v="157838.22"/>
    <n v="276216.88"/>
    <n v="207981.95"/>
    <n v="363968.41"/>
    <n v="257784.56"/>
    <n v="451122.98"/>
    <n v="290499"/>
    <n v="508373.25"/>
    <n v="322823.59000000003"/>
    <n v="564941.29"/>
  </r>
  <r>
    <n v="9"/>
    <s v="Region IX - West"/>
    <x v="51"/>
    <s v="CA"/>
    <x v="365"/>
    <n v="4"/>
    <x v="3"/>
    <n v="100093.59"/>
    <n v="160149.74"/>
    <n v="140131.01999999999"/>
    <n v="224209.64"/>
    <n v="180168.46"/>
    <n v="288269.53999999998"/>
    <n v="240224.61"/>
    <n v="384359.38"/>
    <n v="300280.76"/>
    <n v="480449.23"/>
    <n v="340318.2"/>
    <n v="544509.13"/>
    <n v="380355.63"/>
    <n v="608569.02"/>
  </r>
  <r>
    <n v="9"/>
    <s v="Region IX - West"/>
    <x v="51"/>
    <s v="CA"/>
    <x v="366"/>
    <n v="1"/>
    <x v="0"/>
    <n v="119947"/>
    <n v="209907.25"/>
    <n v="155227.29"/>
    <n v="271647.76"/>
    <n v="185695.06"/>
    <n v="324966.34999999998"/>
    <n v="221424.42"/>
    <n v="387492.73"/>
    <n v="260294.08"/>
    <n v="455514.64"/>
    <n v="285153.78000000003"/>
    <n v="499019.11"/>
    <n v="308633.25"/>
    <n v="540108.18000000005"/>
  </r>
  <r>
    <n v="9"/>
    <s v="Region IX - West"/>
    <x v="51"/>
    <s v="CA"/>
    <x v="366"/>
    <n v="2"/>
    <x v="1"/>
    <n v="105462.58"/>
    <n v="184559.51"/>
    <n v="137948.67000000001"/>
    <n v="241410.16"/>
    <n v="167338.81"/>
    <n v="292842.92"/>
    <n v="204667.68"/>
    <n v="358168.43"/>
    <n v="242492.16"/>
    <n v="424361.28"/>
    <n v="267013.56"/>
    <n v="467273.73"/>
    <n v="289672.06"/>
    <n v="506926.11"/>
  </r>
  <r>
    <n v="9"/>
    <s v="Region IX - West"/>
    <x v="51"/>
    <s v="CA"/>
    <x v="366"/>
    <n v="3"/>
    <x v="2"/>
    <n v="92099.68"/>
    <n v="161174.44"/>
    <n v="125575.45"/>
    <n v="219757.04"/>
    <n v="158849.24"/>
    <n v="277986.17"/>
    <n v="209226.23"/>
    <n v="366145.91"/>
    <n v="259247.78"/>
    <n v="453683.62"/>
    <n v="292087.7"/>
    <n v="511153.48"/>
    <n v="324521.40000000002"/>
    <n v="567912.43999999994"/>
  </r>
  <r>
    <n v="9"/>
    <s v="Region IX - West"/>
    <x v="51"/>
    <s v="CA"/>
    <x v="366"/>
    <n v="4"/>
    <x v="3"/>
    <n v="101613.53"/>
    <n v="162581.66"/>
    <n v="142258.95000000001"/>
    <n v="227614.32"/>
    <n v="182904.36"/>
    <n v="292646.98"/>
    <n v="243872.48"/>
    <n v="390195.97"/>
    <n v="304840.59999999998"/>
    <n v="487744.97"/>
    <n v="345486.01"/>
    <n v="552777.63"/>
    <n v="386131.43"/>
    <n v="617810.29"/>
  </r>
  <r>
    <n v="9"/>
    <s v="Region IX - West"/>
    <x v="51"/>
    <s v="CA"/>
    <x v="367"/>
    <n v="1"/>
    <x v="0"/>
    <n v="115002.52"/>
    <n v="201254.42"/>
    <n v="149015.65"/>
    <n v="260777.39"/>
    <n v="178398.32"/>
    <n v="312197.06"/>
    <n v="212928.37"/>
    <n v="372624.64000000001"/>
    <n v="250456.37"/>
    <n v="438298.64"/>
    <n v="274460.08"/>
    <n v="480305.14"/>
    <n v="297220.15000000002"/>
    <n v="520135.26"/>
  </r>
  <r>
    <n v="9"/>
    <s v="Region IX - West"/>
    <x v="51"/>
    <s v="CA"/>
    <x v="367"/>
    <n v="2"/>
    <x v="1"/>
    <n v="100284.33"/>
    <n v="175497.57"/>
    <n v="131458.34"/>
    <n v="230052.09"/>
    <n v="159746"/>
    <n v="279555.5"/>
    <n v="195901.35"/>
    <n v="342827.37"/>
    <n v="232367.32"/>
    <n v="406642.81"/>
    <n v="256027.28"/>
    <n v="448047.74"/>
    <n v="277953.14"/>
    <n v="486417.99"/>
  </r>
  <r>
    <n v="9"/>
    <s v="Region IX - West"/>
    <x v="51"/>
    <s v="CA"/>
    <x v="367"/>
    <n v="3"/>
    <x v="2"/>
    <n v="86945.9"/>
    <n v="152155.32"/>
    <n v="118305.9"/>
    <n v="207035.32"/>
    <n v="149460.66"/>
    <n v="261556.15"/>
    <n v="196666.63"/>
    <n v="344166.6"/>
    <n v="243511.42"/>
    <n v="426144.98"/>
    <n v="274225.31"/>
    <n v="479894.29"/>
    <n v="304526.43"/>
    <n v="532921.24"/>
  </r>
  <r>
    <n v="9"/>
    <s v="Region IX - West"/>
    <x v="51"/>
    <s v="CA"/>
    <x v="367"/>
    <n v="4"/>
    <x v="3"/>
    <n v="97542.37"/>
    <n v="156067.79"/>
    <n v="136559.32"/>
    <n v="218494.91"/>
    <n v="175576.26"/>
    <n v="280922.03000000003"/>
    <n v="234101.68"/>
    <n v="374562.7"/>
    <n v="292627.11"/>
    <n v="468203.38"/>
    <n v="331644.05"/>
    <n v="530630.49"/>
    <n v="370661"/>
    <n v="593057.61"/>
  </r>
  <r>
    <n v="9"/>
    <s v="Region IX - West"/>
    <x v="51"/>
    <s v="CA"/>
    <x v="368"/>
    <n v="1"/>
    <x v="0"/>
    <n v="124337.54"/>
    <n v="217590.7"/>
    <n v="160921.37"/>
    <n v="281612.39"/>
    <n v="192515.46"/>
    <n v="336902.05"/>
    <n v="229570.39"/>
    <n v="401748.18"/>
    <n v="269879.74"/>
    <n v="472289.54"/>
    <n v="295660.34000000003"/>
    <n v="517405.59"/>
    <n v="320015.35999999999"/>
    <n v="560026.88"/>
  </r>
  <r>
    <n v="9"/>
    <s v="Region IX - West"/>
    <x v="51"/>
    <s v="CA"/>
    <x v="368"/>
    <n v="2"/>
    <x v="1"/>
    <n v="109269.06"/>
    <n v="191220.85"/>
    <n v="142946.01999999999"/>
    <n v="250155.54"/>
    <n v="173419.04"/>
    <n v="303483.32"/>
    <n v="212137.97"/>
    <n v="371241.45"/>
    <n v="251360"/>
    <n v="439880"/>
    <n v="276788.65999999997"/>
    <n v="484380.15999999997"/>
    <n v="300289.62"/>
    <n v="525506.82999999996"/>
  </r>
  <r>
    <n v="9"/>
    <s v="Region IX - West"/>
    <x v="51"/>
    <s v="CA"/>
    <x v="368"/>
    <n v="3"/>
    <x v="2"/>
    <n v="95382.9"/>
    <n v="166920.07"/>
    <n v="130036.31"/>
    <n v="227563.54"/>
    <n v="164479.59"/>
    <n v="287839.28000000003"/>
    <n v="216629.63"/>
    <n v="379101.85"/>
    <n v="268409.89"/>
    <n v="469717.3"/>
    <n v="302401.8"/>
    <n v="529203.16"/>
    <n v="335971.12"/>
    <n v="587949.44999999995"/>
  </r>
  <r>
    <n v="9"/>
    <s v="Region IX - West"/>
    <x v="51"/>
    <s v="CA"/>
    <x v="368"/>
    <n v="4"/>
    <x v="3"/>
    <n v="105340.62"/>
    <n v="168544.99"/>
    <n v="147476.87"/>
    <n v="235962.99"/>
    <n v="189613.11"/>
    <n v="303380.99"/>
    <n v="252817.49"/>
    <n v="404507.98"/>
    <n v="316021.86"/>
    <n v="505634.98"/>
    <n v="358158.11"/>
    <n v="573052.98"/>
    <n v="400294.35"/>
    <n v="640470.97"/>
  </r>
  <r>
    <n v="9"/>
    <s v="Region IX - West"/>
    <x v="51"/>
    <s v="CA"/>
    <x v="369"/>
    <n v="1"/>
    <x v="0"/>
    <n v="115771.72"/>
    <n v="202600.51"/>
    <n v="149911.21"/>
    <n v="262344.62"/>
    <n v="179398.09"/>
    <n v="313946.65000000002"/>
    <n v="214011.29"/>
    <n v="374519.75"/>
    <n v="251649.46"/>
    <n v="440386.56"/>
    <n v="275722.52"/>
    <n v="482514.41"/>
    <n v="298500.56"/>
    <n v="522375.97"/>
  </r>
  <r>
    <n v="9"/>
    <s v="Region IX - West"/>
    <x v="51"/>
    <s v="CA"/>
    <x v="369"/>
    <n v="2"/>
    <x v="1"/>
    <n v="101404.04"/>
    <n v="177457.06"/>
    <n v="132771.93"/>
    <n v="232350.88"/>
    <n v="161189.87"/>
    <n v="282082.28000000003"/>
    <n v="197389.68"/>
    <n v="345431.94"/>
    <n v="233991.11"/>
    <n v="409484.44"/>
    <n v="257728.6"/>
    <n v="451025.04"/>
    <n v="279692.28999999998"/>
    <n v="489461.5"/>
  </r>
  <r>
    <n v="9"/>
    <s v="Region IX - West"/>
    <x v="51"/>
    <s v="CA"/>
    <x v="369"/>
    <n v="3"/>
    <x v="2"/>
    <n v="88260.82"/>
    <n v="154456.44"/>
    <n v="120228.18"/>
    <n v="210399.32"/>
    <n v="151995.19"/>
    <n v="265991.58"/>
    <n v="200108.25"/>
    <n v="350189.43"/>
    <n v="247868.73"/>
    <n v="433770.27"/>
    <n v="279205.36"/>
    <n v="488609.38"/>
    <n v="310139.05"/>
    <n v="542743.32999999996"/>
  </r>
  <r>
    <n v="9"/>
    <s v="Region IX - West"/>
    <x v="51"/>
    <s v="CA"/>
    <x v="369"/>
    <n v="4"/>
    <x v="3"/>
    <n v="98131.26"/>
    <n v="157010.01"/>
    <n v="137383.76"/>
    <n v="219814.02"/>
    <n v="176636.26"/>
    <n v="282618.02"/>
    <n v="235515.02"/>
    <n v="376824.03"/>
    <n v="294393.77"/>
    <n v="471030.04"/>
    <n v="333646.27"/>
    <n v="533834.04"/>
    <n v="372898.78"/>
    <n v="596638.05000000005"/>
  </r>
  <r>
    <n v="9"/>
    <s v="Region IX - West"/>
    <x v="51"/>
    <s v="CA"/>
    <x v="370"/>
    <n v="1"/>
    <x v="0"/>
    <n v="121678.54"/>
    <n v="212937.44"/>
    <n v="157552.60999999999"/>
    <n v="275717.07"/>
    <n v="188537.32"/>
    <n v="329940.32"/>
    <n v="224905.93"/>
    <n v="393585.38"/>
    <n v="264454.36"/>
    <n v="462795.12"/>
    <n v="289749.11"/>
    <n v="507060.93"/>
    <n v="313679.68"/>
    <n v="548939.43000000005"/>
  </r>
  <r>
    <n v="9"/>
    <s v="Region IX - West"/>
    <x v="51"/>
    <s v="CA"/>
    <x v="370"/>
    <n v="2"/>
    <x v="1"/>
    <n v="106610"/>
    <n v="186567.49"/>
    <n v="139577.26999999999"/>
    <n v="244260.22"/>
    <n v="169440.91"/>
    <n v="296521.59000000003"/>
    <n v="207473.52"/>
    <n v="363078.65"/>
    <n v="245934.62"/>
    <n v="430385.58"/>
    <n v="270877.43"/>
    <n v="474035.5"/>
    <n v="293953.93"/>
    <n v="514419.38"/>
  </r>
  <r>
    <n v="9"/>
    <s v="Region IX - West"/>
    <x v="51"/>
    <s v="CA"/>
    <x v="370"/>
    <n v="3"/>
    <x v="2"/>
    <n v="92816.6"/>
    <n v="162429.04999999999"/>
    <n v="126443.49"/>
    <n v="221276.11"/>
    <n v="159860.26"/>
    <n v="279755.45"/>
    <n v="210470.52"/>
    <n v="368323.41"/>
    <n v="260711"/>
    <n v="456244.25"/>
    <n v="293676.40000000002"/>
    <n v="513933.7"/>
    <n v="326219.2"/>
    <n v="570883.6"/>
  </r>
  <r>
    <n v="9"/>
    <s v="Region IX - West"/>
    <x v="51"/>
    <s v="CA"/>
    <x v="370"/>
    <n v="4"/>
    <x v="3"/>
    <n v="103133.48"/>
    <n v="165013.57"/>
    <n v="144386.87"/>
    <n v="231019"/>
    <n v="185640.26"/>
    <n v="297024.42"/>
    <n v="247520.35"/>
    <n v="396032.56"/>
    <n v="309400.44"/>
    <n v="495040.71"/>
    <n v="350653.83"/>
    <n v="561046.13"/>
    <n v="391907.22"/>
    <n v="627051.56000000006"/>
  </r>
  <r>
    <n v="9"/>
    <s v="Region IX - West"/>
    <x v="51"/>
    <s v="CA"/>
    <x v="371"/>
    <n v="1"/>
    <x v="0"/>
    <n v="119199.93"/>
    <n v="208599.88"/>
    <n v="154175.54"/>
    <n v="269807.19"/>
    <n v="184376"/>
    <n v="322657.99"/>
    <n v="219758.67"/>
    <n v="384577.68"/>
    <n v="258267.96"/>
    <n v="451968.92"/>
    <n v="282896.21000000002"/>
    <n v="495068.37"/>
    <n v="306116.67"/>
    <n v="535704.17000000004"/>
  </r>
  <r>
    <n v="9"/>
    <s v="Region IX - West"/>
    <x v="51"/>
    <s v="CA"/>
    <x v="371"/>
    <n v="2"/>
    <x v="1"/>
    <n v="105182.82"/>
    <n v="184069.93"/>
    <n v="137454.28"/>
    <n v="240545"/>
    <n v="166611.89000000001"/>
    <n v="291570.8"/>
    <n v="203542.47"/>
    <n v="356199.33"/>
    <n v="241040.29"/>
    <n v="421820.51"/>
    <n v="265341.15999999997"/>
    <n v="464347.03"/>
    <n v="287767.13"/>
    <n v="503592.49"/>
  </r>
  <r>
    <n v="9"/>
    <s v="Region IX - West"/>
    <x v="51"/>
    <s v="CA"/>
    <x v="371"/>
    <n v="3"/>
    <x v="2"/>
    <n v="92142.05"/>
    <n v="161248.59"/>
    <n v="125743.29"/>
    <n v="220050.76"/>
    <n v="159149.06"/>
    <n v="278510.86"/>
    <n v="209708.99"/>
    <n v="366990.73"/>
    <n v="259924.94"/>
    <n v="454868.64"/>
    <n v="292910.84000000003"/>
    <n v="512593.96"/>
    <n v="325503.61"/>
    <n v="569631.31999999995"/>
  </r>
  <r>
    <n v="9"/>
    <s v="Region IX - West"/>
    <x v="51"/>
    <s v="CA"/>
    <x v="371"/>
    <n v="4"/>
    <x v="3"/>
    <n v="100927.29"/>
    <n v="161483.67000000001"/>
    <n v="141298.21"/>
    <n v="226077.13"/>
    <n v="181669.12"/>
    <n v="290670.59999999998"/>
    <n v="242225.5"/>
    <n v="387560.8"/>
    <n v="302781.87"/>
    <n v="484451"/>
    <n v="343152.79"/>
    <n v="549044.47"/>
    <n v="383523.7"/>
    <n v="613637.93999999994"/>
  </r>
  <r>
    <n v="9"/>
    <s v="Region IX - West"/>
    <x v="51"/>
    <s v="CA"/>
    <x v="372"/>
    <n v="1"/>
    <x v="0"/>
    <n v="114413.72"/>
    <n v="200224.01"/>
    <n v="148111.76999999999"/>
    <n v="259195.59"/>
    <n v="177215.35"/>
    <n v="310126.86"/>
    <n v="211362.64"/>
    <n v="369884.62"/>
    <n v="248502.26"/>
    <n v="434878.95"/>
    <n v="272255.96999999997"/>
    <n v="476447.95"/>
    <n v="294712.42"/>
    <n v="515746.73"/>
  </r>
  <r>
    <n v="9"/>
    <s v="Region IX - West"/>
    <x v="51"/>
    <s v="CA"/>
    <x v="372"/>
    <n v="2"/>
    <x v="1"/>
    <n v="100396.5"/>
    <n v="175693.87"/>
    <n v="131390.51999999999"/>
    <n v="229933.4"/>
    <n v="159451.24"/>
    <n v="279039.67"/>
    <n v="195146.44"/>
    <n v="341506.27"/>
    <n v="231274.59"/>
    <n v="404730.53"/>
    <n v="254700.93"/>
    <n v="445726.62"/>
    <n v="276362.88"/>
    <n v="483635.05"/>
  </r>
  <r>
    <n v="9"/>
    <s v="Region IX - West"/>
    <x v="51"/>
    <s v="CA"/>
    <x v="372"/>
    <n v="3"/>
    <x v="2"/>
    <n v="87522.71"/>
    <n v="153164.75"/>
    <n v="119276.22"/>
    <n v="208733.38"/>
    <n v="150834.26"/>
    <n v="263959.95"/>
    <n v="198622.58"/>
    <n v="347589.52"/>
    <n v="246066.93"/>
    <n v="430617.13"/>
    <n v="277205.09000000003"/>
    <n v="485108.91"/>
    <n v="307950.14"/>
    <n v="538912.74"/>
  </r>
  <r>
    <n v="9"/>
    <s v="Region IX - West"/>
    <x v="51"/>
    <s v="CA"/>
    <x v="372"/>
    <n v="4"/>
    <x v="3"/>
    <n v="96954.43"/>
    <n v="155127.09"/>
    <n v="135736.21"/>
    <n v="217177.93"/>
    <n v="174517.98"/>
    <n v="279228.77"/>
    <n v="232690.64"/>
    <n v="372305.03"/>
    <n v="290863.3"/>
    <n v="465381.28"/>
    <n v="329645.07"/>
    <n v="527432.12"/>
    <n v="368426.84"/>
    <n v="589482.96"/>
  </r>
  <r>
    <n v="9"/>
    <s v="Region IX - West"/>
    <x v="51"/>
    <s v="CA"/>
    <x v="373"/>
    <n v="1"/>
    <x v="0"/>
    <n v="114628.99"/>
    <n v="200600.73"/>
    <n v="148489.76999999999"/>
    <n v="259857.1"/>
    <n v="177738.79"/>
    <n v="311042.88"/>
    <n v="212095.49"/>
    <n v="371167.11"/>
    <n v="249443.31"/>
    <n v="436525.78"/>
    <n v="273331.28999999998"/>
    <n v="478329.76"/>
    <n v="295961.86"/>
    <n v="517933.25"/>
  </r>
  <r>
    <n v="9"/>
    <s v="Region IX - West"/>
    <x v="51"/>
    <s v="CA"/>
    <x v="373"/>
    <n v="2"/>
    <x v="1"/>
    <n v="100144.45"/>
    <n v="175252.78"/>
    <n v="131211.15"/>
    <n v="229619.51"/>
    <n v="159382.54"/>
    <n v="278919.44"/>
    <n v="195338.75"/>
    <n v="341842.82"/>
    <n v="231641.38"/>
    <n v="405372.42"/>
    <n v="255191.08"/>
    <n v="446584.39"/>
    <n v="277000.68"/>
    <n v="484751.18"/>
  </r>
  <r>
    <n v="9"/>
    <s v="Region IX - West"/>
    <x v="51"/>
    <s v="CA"/>
    <x v="373"/>
    <n v="3"/>
    <x v="2"/>
    <n v="86967.08"/>
    <n v="152192.4"/>
    <n v="118389.82"/>
    <n v="207182.18"/>
    <n v="149610.57"/>
    <n v="261818.49"/>
    <n v="196908.01"/>
    <n v="344589.01"/>
    <n v="243850"/>
    <n v="426737.49"/>
    <n v="274636.88"/>
    <n v="480614.54"/>
    <n v="305017.53000000003"/>
    <n v="533780.68999999994"/>
  </r>
  <r>
    <n v="9"/>
    <s v="Region IX - West"/>
    <x v="51"/>
    <s v="CA"/>
    <x v="373"/>
    <n v="4"/>
    <x v="3"/>
    <n v="97199.25"/>
    <n v="155518.79999999999"/>
    <n v="136078.95000000001"/>
    <n v="217726.32"/>
    <n v="174958.64"/>
    <n v="279933.84000000003"/>
    <n v="233278.19"/>
    <n v="373245.11"/>
    <n v="291597.74"/>
    <n v="466556.39"/>
    <n v="330477.44"/>
    <n v="528763.91"/>
    <n v="369357.14"/>
    <n v="590971.43000000005"/>
  </r>
  <r>
    <n v="9"/>
    <s v="Region IX - West"/>
    <x v="51"/>
    <s v="CA"/>
    <x v="374"/>
    <n v="1"/>
    <x v="0"/>
    <n v="135834.65"/>
    <n v="237710.64"/>
    <n v="175908.43"/>
    <n v="307839.76"/>
    <n v="210521.75"/>
    <n v="368413.06"/>
    <n v="251159.65"/>
    <n v="439529.38"/>
    <n v="295345.5"/>
    <n v="516854.63"/>
    <n v="323606.59999999998"/>
    <n v="566311.55000000005"/>
    <n v="350355.92"/>
    <n v="613122.86"/>
  </r>
  <r>
    <n v="9"/>
    <s v="Region IX - West"/>
    <x v="51"/>
    <s v="CA"/>
    <x v="374"/>
    <n v="2"/>
    <x v="1"/>
    <n v="118897.12"/>
    <n v="208069.96"/>
    <n v="155703.59"/>
    <n v="272481.28000000003"/>
    <n v="189056.78"/>
    <n v="330849.37"/>
    <n v="231565.07"/>
    <n v="405238.87"/>
    <n v="274528.74"/>
    <n v="480425.3"/>
    <n v="302394.25"/>
    <n v="529189.93999999994"/>
    <n v="328183.57"/>
    <n v="574321.25"/>
  </r>
  <r>
    <n v="9"/>
    <s v="Region IX - West"/>
    <x v="51"/>
    <s v="CA"/>
    <x v="374"/>
    <n v="3"/>
    <x v="2"/>
    <n v="103425.56"/>
    <n v="180994.73"/>
    <n v="140861.96"/>
    <n v="246508.43"/>
    <n v="178062.17"/>
    <n v="311608.8"/>
    <n v="234407.77"/>
    <n v="410213.59"/>
    <n v="290337.71999999997"/>
    <n v="508091.01"/>
    <n v="327030.58"/>
    <n v="572303.52"/>
    <n v="363248.42"/>
    <n v="635684.74"/>
  </r>
  <r>
    <n v="9"/>
    <s v="Region IX - West"/>
    <x v="51"/>
    <s v="CA"/>
    <x v="374"/>
    <n v="4"/>
    <x v="3"/>
    <n v="115148.45"/>
    <n v="184237.53"/>
    <n v="161207.84"/>
    <n v="257932.54"/>
    <n v="207267.22"/>
    <n v="331627.55"/>
    <n v="276356.28999999998"/>
    <n v="442170.07"/>
    <n v="345445.36"/>
    <n v="552712.59"/>
    <n v="391504.74"/>
    <n v="626407.6"/>
    <n v="437564.12"/>
    <n v="700102.61"/>
  </r>
  <r>
    <n v="9"/>
    <s v="Region IX - West"/>
    <x v="51"/>
    <s v="CA"/>
    <x v="375"/>
    <n v="1"/>
    <x v="0"/>
    <n v="135381.98000000001"/>
    <n v="236918.47"/>
    <n v="175308.62"/>
    <n v="306790.08"/>
    <n v="209794.17"/>
    <n v="367139.8"/>
    <n v="250276.77"/>
    <n v="437984.34"/>
    <n v="294296.43"/>
    <n v="515018.76"/>
    <n v="322451.08"/>
    <n v="564289.4"/>
    <n v="349093.21"/>
    <n v="610913.11"/>
  </r>
  <r>
    <n v="9"/>
    <s v="Region IX - West"/>
    <x v="51"/>
    <s v="CA"/>
    <x v="375"/>
    <n v="2"/>
    <x v="1"/>
    <n v="118561.27"/>
    <n v="207482.23"/>
    <n v="155243.12"/>
    <n v="271675.45"/>
    <n v="188477.24"/>
    <n v="329835.15999999997"/>
    <n v="230817.32"/>
    <n v="403930.32"/>
    <n v="273623.23"/>
    <n v="478840.66"/>
    <n v="301385.03000000003"/>
    <n v="527423.80000000005"/>
    <n v="327073.77"/>
    <n v="572379.1"/>
  </r>
  <r>
    <n v="9"/>
    <s v="Region IX - West"/>
    <x v="51"/>
    <s v="CA"/>
    <x v="375"/>
    <n v="3"/>
    <x v="2"/>
    <n v="103179.53"/>
    <n v="180564.17"/>
    <n v="140544.64000000001"/>
    <n v="245953.12"/>
    <n v="177675.19"/>
    <n v="310931.59000000003"/>
    <n v="233912.55"/>
    <n v="409346.96"/>
    <n v="289737.12"/>
    <n v="507039.96"/>
    <n v="326363.83"/>
    <n v="571136.69999999995"/>
    <n v="362518.79"/>
    <n v="634407.88"/>
  </r>
  <r>
    <n v="9"/>
    <s v="Region IX - West"/>
    <x v="51"/>
    <s v="CA"/>
    <x v="375"/>
    <n v="4"/>
    <x v="3"/>
    <n v="114756.18"/>
    <n v="183609.89"/>
    <n v="160658.65"/>
    <n v="257053.85"/>
    <n v="206561.12"/>
    <n v="330497.8"/>
    <n v="275414.83"/>
    <n v="440663.73"/>
    <n v="344268.54"/>
    <n v="550829.67000000004"/>
    <n v="390171.01"/>
    <n v="624273.62"/>
    <n v="436073.48"/>
    <n v="697717.58"/>
  </r>
  <r>
    <n v="9"/>
    <s v="Region IX - West"/>
    <x v="51"/>
    <s v="CA"/>
    <x v="376"/>
    <n v="1"/>
    <x v="0"/>
    <n v="114571.98"/>
    <n v="200500.97"/>
    <n v="148259.63"/>
    <n v="259454.36"/>
    <n v="177351.44"/>
    <n v="310365.02"/>
    <n v="211462.65"/>
    <n v="370059.64"/>
    <n v="248574.26"/>
    <n v="435004.95"/>
    <n v="272309.42"/>
    <n v="476541.49"/>
    <n v="294721.25"/>
    <n v="515762.19"/>
  </r>
  <r>
    <n v="9"/>
    <s v="Region IX - West"/>
    <x v="51"/>
    <s v="CA"/>
    <x v="376"/>
    <n v="2"/>
    <x v="1"/>
    <n v="100788.42"/>
    <n v="176379.74"/>
    <n v="131817.07"/>
    <n v="230679.87"/>
    <n v="159883.4"/>
    <n v="279795.94"/>
    <n v="195516.72"/>
    <n v="342154.26"/>
    <n v="231633.72"/>
    <n v="405359.01"/>
    <n v="255046.96"/>
    <n v="446332.18"/>
    <n v="276677.53999999998"/>
    <n v="484185.7"/>
  </r>
  <r>
    <n v="9"/>
    <s v="Region IX - West"/>
    <x v="51"/>
    <s v="CA"/>
    <x v="376"/>
    <n v="3"/>
    <x v="2"/>
    <n v="88057.16"/>
    <n v="154100.01999999999"/>
    <n v="120078.7"/>
    <n v="210137.72"/>
    <n v="151908.03"/>
    <n v="265839.05"/>
    <n v="200095.78"/>
    <n v="350167.61"/>
    <n v="247945.28"/>
    <n v="433904.23"/>
    <n v="279361.73"/>
    <n v="488883.03"/>
    <n v="310391.62"/>
    <n v="543185.34"/>
  </r>
  <r>
    <n v="9"/>
    <s v="Region IX - West"/>
    <x v="51"/>
    <s v="CA"/>
    <x v="376"/>
    <n v="4"/>
    <x v="3"/>
    <n v="97052.73"/>
    <n v="155284.38"/>
    <n v="135873.82999999999"/>
    <n v="217398.13"/>
    <n v="174694.92"/>
    <n v="279511.88"/>
    <n v="232926.56"/>
    <n v="372682.51"/>
    <n v="291158.2"/>
    <n v="465853.13"/>
    <n v="329979.3"/>
    <n v="527966.89"/>
    <n v="368800.39"/>
    <n v="590080.64"/>
  </r>
  <r>
    <n v="9"/>
    <s v="Region IX - West"/>
    <x v="51"/>
    <s v="CA"/>
    <x v="377"/>
    <n v="1"/>
    <x v="0"/>
    <n v="133197.76999999999"/>
    <n v="233096.1"/>
    <n v="172383.47"/>
    <n v="301671.08"/>
    <n v="206224.32"/>
    <n v="360892.55"/>
    <n v="245912.36"/>
    <n v="430346.63"/>
    <n v="289087.08"/>
    <n v="505902.39"/>
    <n v="316700.23"/>
    <n v="554225.39"/>
    <n v="342784.05"/>
    <n v="599872.09"/>
  </r>
  <r>
    <n v="9"/>
    <s v="Region IX - West"/>
    <x v="51"/>
    <s v="CA"/>
    <x v="377"/>
    <n v="2"/>
    <x v="1"/>
    <n v="117078"/>
    <n v="204886.5"/>
    <n v="153154.04"/>
    <n v="268019.56"/>
    <n v="185795.59"/>
    <n v="325142.28000000003"/>
    <n v="227263.73"/>
    <n v="397711.52"/>
    <n v="269275.26"/>
    <n v="471231.71"/>
    <n v="296511.92"/>
    <n v="518895.86"/>
    <n v="321682.09000000003"/>
    <n v="562943.65"/>
  </r>
  <r>
    <n v="9"/>
    <s v="Region IX - West"/>
    <x v="51"/>
    <s v="CA"/>
    <x v="377"/>
    <n v="3"/>
    <x v="2"/>
    <n v="102216.56"/>
    <n v="178878.99"/>
    <n v="139359.26999999999"/>
    <n v="243878.73"/>
    <n v="176277.19"/>
    <n v="308485.09000000003"/>
    <n v="232173.03"/>
    <n v="406302.81"/>
    <n v="287673.3"/>
    <n v="503428.27"/>
    <n v="324108.36"/>
    <n v="567189.63"/>
    <n v="360091.34"/>
    <n v="630159.84"/>
  </r>
  <r>
    <n v="9"/>
    <s v="Region IX - West"/>
    <x v="51"/>
    <s v="CA"/>
    <x v="377"/>
    <n v="4"/>
    <x v="3"/>
    <n v="112843.95"/>
    <n v="180550.33"/>
    <n v="157981.54"/>
    <n v="252770.46"/>
    <n v="203119.12"/>
    <n v="324990.59000000003"/>
    <n v="270825.49"/>
    <n v="433320.79"/>
    <n v="338531.86"/>
    <n v="541650.99"/>
    <n v="383669.44"/>
    <n v="613871.12"/>
    <n v="428807.03"/>
    <n v="686091.25"/>
  </r>
  <r>
    <n v="9"/>
    <s v="Region IX - West"/>
    <x v="51"/>
    <s v="CA"/>
    <x v="378"/>
    <n v="1"/>
    <x v="0"/>
    <n v="115239.92"/>
    <n v="201669.86"/>
    <n v="149237.46"/>
    <n v="261165.55"/>
    <n v="178602.46"/>
    <n v="312554.31"/>
    <n v="213078.39999999999"/>
    <n v="372887.19"/>
    <n v="250564.39"/>
    <n v="438487.68"/>
    <n v="274540.27"/>
    <n v="480445.48"/>
    <n v="297233.42"/>
    <n v="520158.48"/>
  </r>
  <r>
    <n v="9"/>
    <s v="Region IX - West"/>
    <x v="51"/>
    <s v="CA"/>
    <x v="378"/>
    <n v="2"/>
    <x v="1"/>
    <n v="100872.22"/>
    <n v="176526.39"/>
    <n v="132098.18"/>
    <n v="231171.81"/>
    <n v="160394.25"/>
    <n v="280689.93"/>
    <n v="196456.79"/>
    <n v="343799.38"/>
    <n v="232906.03"/>
    <n v="407585.55"/>
    <n v="256546.35"/>
    <n v="448956.11"/>
    <n v="278425.15000000002"/>
    <n v="487244.01"/>
  </r>
  <r>
    <n v="9"/>
    <s v="Region IX - West"/>
    <x v="51"/>
    <s v="CA"/>
    <x v="378"/>
    <n v="3"/>
    <x v="2"/>
    <n v="87747.56"/>
    <n v="153558.24"/>
    <n v="119509.62"/>
    <n v="209141.84"/>
    <n v="151071.32"/>
    <n v="264374.82"/>
    <n v="198876.43"/>
    <n v="348033.75"/>
    <n v="246328.95"/>
    <n v="431075.66"/>
    <n v="277460.28000000003"/>
    <n v="485555.49"/>
    <n v="308188.65999999997"/>
    <n v="539330.16"/>
  </r>
  <r>
    <n v="9"/>
    <s v="Region IX - West"/>
    <x v="51"/>
    <s v="CA"/>
    <x v="378"/>
    <n v="4"/>
    <x v="3"/>
    <n v="97689.83"/>
    <n v="156303.73000000001"/>
    <n v="136765.76000000001"/>
    <n v="218825.22"/>
    <n v="175841.69"/>
    <n v="281346.71000000002"/>
    <n v="234455.59"/>
    <n v="375128.95"/>
    <n v="293069.49"/>
    <n v="468911.18"/>
    <n v="332145.42"/>
    <n v="531432.68000000005"/>
    <n v="371221.35"/>
    <n v="593954.17000000004"/>
  </r>
  <r>
    <n v="9"/>
    <s v="Region IX - West"/>
    <x v="51"/>
    <s v="CA"/>
    <x v="379"/>
    <n v="1"/>
    <x v="0"/>
    <n v="123964.01"/>
    <n v="216937.02"/>
    <n v="160395.49"/>
    <n v="280692.11"/>
    <n v="191855.92"/>
    <n v="335747.87"/>
    <n v="228737.52"/>
    <n v="400290.65"/>
    <n v="268866.67"/>
    <n v="470516.68"/>
    <n v="294531.56"/>
    <n v="515430.22"/>
    <n v="318757.07"/>
    <n v="557824.88"/>
  </r>
  <r>
    <n v="9"/>
    <s v="Region IX - West"/>
    <x v="51"/>
    <s v="CA"/>
    <x v="379"/>
    <n v="2"/>
    <x v="1"/>
    <n v="109129.18"/>
    <n v="190976.06"/>
    <n v="142698.82999999999"/>
    <n v="249722.96"/>
    <n v="173055.57"/>
    <n v="302847.26"/>
    <n v="211575.37"/>
    <n v="370256.9"/>
    <n v="250634.06"/>
    <n v="438609.61"/>
    <n v="275952.46999999997"/>
    <n v="482916.81"/>
    <n v="299337.15000000002"/>
    <n v="523840.02"/>
  </r>
  <r>
    <n v="9"/>
    <s v="Region IX - West"/>
    <x v="51"/>
    <s v="CA"/>
    <x v="379"/>
    <n v="3"/>
    <x v="2"/>
    <n v="95404.08"/>
    <n v="166957.14000000001"/>
    <n v="130120.23"/>
    <n v="227710.4"/>
    <n v="164629.5"/>
    <n v="288101.63"/>
    <n v="216871"/>
    <n v="379524.26"/>
    <n v="268748.46000000002"/>
    <n v="470309.81"/>
    <n v="302813.37"/>
    <n v="529923.4"/>
    <n v="336462.23"/>
    <n v="588808.9"/>
  </r>
  <r>
    <n v="9"/>
    <s v="Region IX - West"/>
    <x v="51"/>
    <s v="CA"/>
    <x v="379"/>
    <n v="4"/>
    <x v="3"/>
    <n v="104997.5"/>
    <n v="167996"/>
    <n v="146996.5"/>
    <n v="235194.4"/>
    <n v="188995.5"/>
    <n v="302392.8"/>
    <n v="251994"/>
    <n v="403190.4"/>
    <n v="314992.49"/>
    <n v="503988"/>
    <n v="356991.49"/>
    <n v="571186.4"/>
    <n v="398990.49"/>
    <n v="638384.80000000005"/>
  </r>
  <r>
    <n v="9"/>
    <s v="Region IX - West"/>
    <x v="51"/>
    <s v="CA"/>
    <x v="380"/>
    <n v="1"/>
    <x v="0"/>
    <n v="125559.41"/>
    <n v="219728.97"/>
    <n v="162416.74"/>
    <n v="284229.3"/>
    <n v="194242.8"/>
    <n v="339924.91"/>
    <n v="231536.19"/>
    <n v="405188.33"/>
    <n v="272121.90000000002"/>
    <n v="476213.33"/>
    <n v="298078.3"/>
    <n v="521637.02"/>
    <n v="322558.48"/>
    <n v="564477.35"/>
  </r>
  <r>
    <n v="9"/>
    <s v="Region IX - West"/>
    <x v="51"/>
    <s v="CA"/>
    <x v="380"/>
    <n v="2"/>
    <x v="1"/>
    <n v="110724.62"/>
    <n v="193768.08"/>
    <n v="144720.09"/>
    <n v="253260.15"/>
    <n v="175442.45"/>
    <n v="307024.28999999998"/>
    <n v="214374.04"/>
    <n v="375154.58"/>
    <n v="253889.29"/>
    <n v="444306.26"/>
    <n v="279499.21000000002"/>
    <n v="489123.61"/>
    <n v="303138.56"/>
    <n v="530492.49"/>
  </r>
  <r>
    <n v="9"/>
    <s v="Region IX - West"/>
    <x v="51"/>
    <s v="CA"/>
    <x v="380"/>
    <n v="3"/>
    <x v="2"/>
    <n v="96943.86"/>
    <n v="169651.75"/>
    <n v="132275.91"/>
    <n v="231482.85"/>
    <n v="167401.1"/>
    <n v="292951.92"/>
    <n v="220566.47"/>
    <n v="385991.32"/>
    <n v="273367.78999999998"/>
    <n v="478393.64"/>
    <n v="308048.61"/>
    <n v="539085.06999999995"/>
    <n v="342313.38"/>
    <n v="599048.41"/>
  </r>
  <r>
    <n v="9"/>
    <s v="Region IX - West"/>
    <x v="51"/>
    <s v="CA"/>
    <x v="380"/>
    <n v="4"/>
    <x v="3"/>
    <n v="106321.78"/>
    <n v="170114.85"/>
    <n v="148850.5"/>
    <n v="238160.8"/>
    <n v="191379.21"/>
    <n v="306206.74"/>
    <n v="255172.28"/>
    <n v="408275.65"/>
    <n v="318965.34999999998"/>
    <n v="510344.56"/>
    <n v="361494.06"/>
    <n v="578390.5"/>
    <n v="404022.77"/>
    <n v="646436.44999999995"/>
  </r>
  <r>
    <n v="9"/>
    <s v="Region IX - West"/>
    <x v="51"/>
    <s v="CA"/>
    <x v="381"/>
    <n v="1"/>
    <x v="0"/>
    <n v="119494.33"/>
    <n v="209115.09"/>
    <n v="154627.48000000001"/>
    <n v="270598.08"/>
    <n v="184967.48"/>
    <n v="323693.09000000003"/>
    <n v="220541.54"/>
    <n v="385947.69"/>
    <n v="259245.01"/>
    <n v="453678.77"/>
    <n v="283998.26"/>
    <n v="496996.96"/>
    <n v="307370.53000000003"/>
    <n v="537898.43000000005"/>
  </r>
  <r>
    <n v="9"/>
    <s v="Region IX - West"/>
    <x v="51"/>
    <s v="CA"/>
    <x v="381"/>
    <n v="2"/>
    <x v="1"/>
    <n v="105126.73"/>
    <n v="183971.78"/>
    <n v="137488.19"/>
    <n v="240604.34"/>
    <n v="166759.26999999999"/>
    <n v="291828.71999999997"/>
    <n v="203919.93"/>
    <n v="356859.88"/>
    <n v="241586.66"/>
    <n v="422776.65"/>
    <n v="266004.34000000003"/>
    <n v="465507.59"/>
    <n v="288562.26"/>
    <n v="504983.96"/>
  </r>
  <r>
    <n v="9"/>
    <s v="Region IX - West"/>
    <x v="51"/>
    <s v="CA"/>
    <x v="381"/>
    <n v="3"/>
    <x v="2"/>
    <n v="91853.64"/>
    <n v="160743.87"/>
    <n v="125258.13"/>
    <n v="219201.73"/>
    <n v="158462.26"/>
    <n v="277308.96000000002"/>
    <n v="208731.01"/>
    <n v="365279.27"/>
    <n v="258647.18"/>
    <n v="452632.57"/>
    <n v="291420.94"/>
    <n v="509986.65"/>
    <n v="323791.76"/>
    <n v="566635.57999999996"/>
  </r>
  <r>
    <n v="9"/>
    <s v="Region IX - West"/>
    <x v="51"/>
    <s v="CA"/>
    <x v="381"/>
    <n v="4"/>
    <x v="3"/>
    <n v="101221.26"/>
    <n v="161954.01999999999"/>
    <n v="141709.76000000001"/>
    <n v="226735.62"/>
    <n v="182198.27"/>
    <n v="291517.23"/>
    <n v="242931.02"/>
    <n v="388689.64"/>
    <n v="303663.78000000003"/>
    <n v="485862.05"/>
    <n v="344152.28"/>
    <n v="550643.66"/>
    <n v="384640.78"/>
    <n v="615425.26"/>
  </r>
  <r>
    <n v="9"/>
    <s v="Region IX - West"/>
    <x v="51"/>
    <s v="CA"/>
    <x v="382"/>
    <n v="1"/>
    <x v="0"/>
    <n v="118294.59"/>
    <n v="207015.54"/>
    <n v="152975.9"/>
    <n v="267707.82"/>
    <n v="182920.83"/>
    <n v="320111.46000000002"/>
    <n v="217992.9"/>
    <n v="381487.58"/>
    <n v="256169.8"/>
    <n v="448297.16"/>
    <n v="280585.17"/>
    <n v="491024.04"/>
    <n v="303591.21999999997"/>
    <n v="531284.64"/>
  </r>
  <r>
    <n v="9"/>
    <s v="Region IX - West"/>
    <x v="51"/>
    <s v="CA"/>
    <x v="382"/>
    <n v="2"/>
    <x v="1"/>
    <n v="104511.12"/>
    <n v="182894.46"/>
    <n v="136533.34"/>
    <n v="238933.34"/>
    <n v="165452.79"/>
    <n v="289542.38"/>
    <n v="202046.97"/>
    <n v="353582.2"/>
    <n v="239229.27"/>
    <n v="418651.22"/>
    <n v="263322.7"/>
    <n v="460814.73"/>
    <n v="285547.52000000002"/>
    <n v="499708.15999999997"/>
  </r>
  <r>
    <n v="9"/>
    <s v="Region IX - West"/>
    <x v="51"/>
    <s v="CA"/>
    <x v="382"/>
    <n v="3"/>
    <x v="2"/>
    <n v="91649.97"/>
    <n v="160387.45000000001"/>
    <n v="125108.64"/>
    <n v="218940.13"/>
    <n v="158375.1"/>
    <n v="277156.43"/>
    <n v="208718.54"/>
    <n v="365257.45"/>
    <n v="258723.73"/>
    <n v="452766.53"/>
    <n v="291577.31"/>
    <n v="510260.3"/>
    <n v="324044.33"/>
    <n v="567077.57999999996"/>
  </r>
  <r>
    <n v="9"/>
    <s v="Region IX - West"/>
    <x v="51"/>
    <s v="CA"/>
    <x v="382"/>
    <n v="4"/>
    <x v="3"/>
    <n v="100142.74"/>
    <n v="160228.38"/>
    <n v="140199.82999999999"/>
    <n v="224319.73"/>
    <n v="180256.93"/>
    <n v="288411.09000000003"/>
    <n v="240342.57"/>
    <n v="384548.11"/>
    <n v="300428.21000000002"/>
    <n v="480685.14"/>
    <n v="340485.3"/>
    <n v="544776.5"/>
    <n v="380542.4"/>
    <n v="608867.85"/>
  </r>
  <r>
    <n v="9"/>
    <s v="Region IX - West"/>
    <x v="52"/>
    <s v="HI"/>
    <x v="383"/>
    <n v="1"/>
    <x v="0"/>
    <n v="139706.13"/>
    <n v="244485.73"/>
    <n v="181471.28"/>
    <n v="317574.74"/>
    <n v="217572.44"/>
    <n v="380751.77"/>
    <n v="260171.2"/>
    <n v="455299.6"/>
    <n v="306381.18"/>
    <n v="536167.06000000006"/>
    <n v="335943.02"/>
    <n v="587900.28"/>
    <n v="364183.84"/>
    <n v="637321.71"/>
  </r>
  <r>
    <n v="9"/>
    <s v="Region IX - West"/>
    <x v="52"/>
    <s v="HI"/>
    <x v="383"/>
    <n v="2"/>
    <x v="1"/>
    <n v="119847.9"/>
    <n v="209733.83"/>
    <n v="157782.84"/>
    <n v="276119.96999999997"/>
    <n v="192406.62"/>
    <n v="336711.58"/>
    <n v="237198.25"/>
    <n v="415096.93"/>
    <n v="281975.32"/>
    <n v="493456.8"/>
    <n v="311073.37"/>
    <n v="544378.39"/>
    <n v="338188.67"/>
    <n v="591830.16"/>
  </r>
  <r>
    <n v="9"/>
    <s v="Region IX - West"/>
    <x v="52"/>
    <s v="HI"/>
    <x v="383"/>
    <n v="3"/>
    <x v="2"/>
    <n v="102390.84"/>
    <n v="179183.98"/>
    <n v="138735.10999999999"/>
    <n v="242786.44"/>
    <n v="174802.46"/>
    <n v="305904.31"/>
    <n v="229542.79"/>
    <n v="401699.88"/>
    <n v="283795.81"/>
    <n v="496642.67"/>
    <n v="319268.34000000003"/>
    <n v="558719.6"/>
    <n v="354183.96"/>
    <n v="619821.92000000004"/>
  </r>
  <r>
    <n v="9"/>
    <s v="Region IX - West"/>
    <x v="52"/>
    <s v="HI"/>
    <x v="383"/>
    <n v="4"/>
    <x v="3"/>
    <n v="118775.33"/>
    <n v="190040.53"/>
    <n v="166285.46"/>
    <n v="266056.74"/>
    <n v="213795.59"/>
    <n v="342072.95"/>
    <n v="285060.78000000003"/>
    <n v="456097.26"/>
    <n v="356325.98"/>
    <n v="570121.57999999996"/>
    <n v="403836.11"/>
    <n v="646137.79"/>
    <n v="451346.24"/>
    <n v="722154"/>
  </r>
  <r>
    <n v="9"/>
    <s v="Region IX - West"/>
    <x v="53"/>
    <s v="NV"/>
    <x v="384"/>
    <n v="1"/>
    <x v="0"/>
    <n v="98640.08"/>
    <n v="172620.14"/>
    <n v="127890.89"/>
    <n v="223809.06"/>
    <n v="153163.35"/>
    <n v="268035.84999999998"/>
    <n v="182893.08"/>
    <n v="320062.89"/>
    <n v="215188.91"/>
    <n v="376580.6"/>
    <n v="235846.87"/>
    <n v="412732.03"/>
    <n v="255470.94"/>
    <n v="447074.14"/>
  </r>
  <r>
    <n v="9"/>
    <s v="Region IX - West"/>
    <x v="53"/>
    <s v="NV"/>
    <x v="384"/>
    <n v="2"/>
    <x v="1"/>
    <n v="85673.99"/>
    <n v="149929.48000000001"/>
    <n v="112423.74"/>
    <n v="196741.54"/>
    <n v="136731.54"/>
    <n v="239280.2"/>
    <n v="167893.09"/>
    <n v="293812.92"/>
    <n v="199253.32"/>
    <n v="348693.31"/>
    <n v="219608.45"/>
    <n v="384314.79"/>
    <n v="238497.62"/>
    <n v="417370.83"/>
  </r>
  <r>
    <n v="9"/>
    <s v="Region IX - West"/>
    <x v="53"/>
    <s v="NV"/>
    <x v="384"/>
    <n v="3"/>
    <x v="2"/>
    <n v="74016.679999999993"/>
    <n v="129529.19"/>
    <n v="100611.94"/>
    <n v="176070.89"/>
    <n v="127026.39"/>
    <n v="222296.18"/>
    <n v="167065.49"/>
    <n v="292364.61"/>
    <n v="206786.41"/>
    <n v="361876.22"/>
    <n v="232812.48"/>
    <n v="407421.84"/>
    <n v="258474.92"/>
    <n v="452331.1"/>
  </r>
  <r>
    <n v="9"/>
    <s v="Region IX - West"/>
    <x v="53"/>
    <s v="NV"/>
    <x v="384"/>
    <n v="4"/>
    <x v="3"/>
    <n v="83712.53"/>
    <n v="133940.04999999999"/>
    <n v="117197.54"/>
    <n v="187516.07"/>
    <n v="150682.54999999999"/>
    <n v="241092.09"/>
    <n v="200910.07"/>
    <n v="321456.12"/>
    <n v="251137.59"/>
    <n v="401820.15"/>
    <n v="284622.59999999998"/>
    <n v="455396.17"/>
    <n v="318107.61"/>
    <n v="508972.19"/>
  </r>
  <r>
    <n v="9"/>
    <s v="Region IX - West"/>
    <x v="53"/>
    <s v="NV"/>
    <x v="385"/>
    <n v="1"/>
    <x v="0"/>
    <n v="101219.95"/>
    <n v="177134.91"/>
    <n v="131185.71"/>
    <n v="229575"/>
    <n v="157073.43"/>
    <n v="274878.5"/>
    <n v="187507.53"/>
    <n v="328138.17"/>
    <n v="220578.29"/>
    <n v="386012.01"/>
    <n v="241731.37"/>
    <n v="423029.91"/>
    <n v="261802.2"/>
    <n v="458153.85"/>
  </r>
  <r>
    <n v="9"/>
    <s v="Region IX - West"/>
    <x v="53"/>
    <s v="NV"/>
    <x v="385"/>
    <n v="2"/>
    <x v="1"/>
    <n v="88137.09"/>
    <n v="154239.9"/>
    <n v="115579.21"/>
    <n v="202263.62"/>
    <n v="140493.59"/>
    <n v="245863.79"/>
    <n v="172372.41"/>
    <n v="301651.71000000002"/>
    <n v="204499.13"/>
    <n v="357873.49"/>
    <n v="225346.66"/>
    <n v="394356.66"/>
    <n v="244675.97"/>
    <n v="428182.95"/>
  </r>
  <r>
    <n v="9"/>
    <s v="Region IX - West"/>
    <x v="53"/>
    <s v="NV"/>
    <x v="385"/>
    <n v="3"/>
    <x v="2"/>
    <n v="76315.75"/>
    <n v="133552.56"/>
    <n v="103803.51"/>
    <n v="181656.14"/>
    <n v="131108.82999999999"/>
    <n v="229440.46"/>
    <n v="172488"/>
    <n v="301854"/>
    <n v="213546.12"/>
    <n v="373705.71"/>
    <n v="240459.56"/>
    <n v="420804.23"/>
    <n v="267006.09000000003"/>
    <n v="467260.65"/>
  </r>
  <r>
    <n v="9"/>
    <s v="Region IX - West"/>
    <x v="53"/>
    <s v="NV"/>
    <x v="385"/>
    <n v="4"/>
    <x v="3"/>
    <n v="85870.52"/>
    <n v="137392.82999999999"/>
    <n v="120218.72"/>
    <n v="192349.96"/>
    <n v="154566.93"/>
    <n v="247307.09"/>
    <n v="206089.24"/>
    <n v="329742.78999999998"/>
    <n v="257611.55"/>
    <n v="412178.49"/>
    <n v="291959.76"/>
    <n v="467135.62"/>
    <n v="326307.96000000002"/>
    <n v="522092.75"/>
  </r>
  <r>
    <n v="9"/>
    <s v="Region IX - West"/>
    <x v="53"/>
    <s v="NV"/>
    <x v="386"/>
    <n v="1"/>
    <x v="0"/>
    <n v="107285.03"/>
    <n v="187748.8"/>
    <n v="138974.98000000001"/>
    <n v="243206.22"/>
    <n v="166348.76"/>
    <n v="291110.32"/>
    <n v="198502.19"/>
    <n v="347378.82"/>
    <n v="233455.19"/>
    <n v="408546.58"/>
    <n v="255811.42"/>
    <n v="447669.98"/>
    <n v="276990.15999999997"/>
    <n v="484732.78"/>
  </r>
  <r>
    <n v="9"/>
    <s v="Region IX - West"/>
    <x v="53"/>
    <s v="NV"/>
    <x v="386"/>
    <n v="2"/>
    <x v="1"/>
    <n v="93734.97"/>
    <n v="164036.21"/>
    <n v="122811.11"/>
    <n v="214919.44"/>
    <n v="149176.78"/>
    <n v="261059.37"/>
    <n v="182826.53"/>
    <n v="319946.42"/>
    <n v="216801.78"/>
    <n v="379403.11"/>
    <n v="238841.54"/>
    <n v="417972.69"/>
    <n v="259252.28"/>
    <n v="453691.49"/>
  </r>
  <r>
    <n v="9"/>
    <s v="Region IX - West"/>
    <x v="53"/>
    <s v="NV"/>
    <x v="386"/>
    <n v="3"/>
    <x v="2"/>
    <n v="81405.97"/>
    <n v="142460.45000000001"/>
    <n v="110821.3"/>
    <n v="193937.27"/>
    <n v="140047.67000000001"/>
    <n v="245083.43"/>
    <n v="184323.46"/>
    <n v="322566.06"/>
    <n v="228266.74"/>
    <n v="399466.79"/>
    <n v="257087.24"/>
    <n v="449902.66"/>
    <n v="285527.71999999997"/>
    <n v="499673.51"/>
  </r>
  <r>
    <n v="9"/>
    <s v="Region IX - West"/>
    <x v="53"/>
    <s v="NV"/>
    <x v="386"/>
    <n v="4"/>
    <x v="3"/>
    <n v="90971.04"/>
    <n v="145553.67000000001"/>
    <n v="127359.46"/>
    <n v="203775.14"/>
    <n v="163747.88"/>
    <n v="261996.61"/>
    <n v="218330.5"/>
    <n v="349328.81"/>
    <n v="272913.13"/>
    <n v="436661.01"/>
    <n v="309301.55"/>
    <n v="494882.48"/>
    <n v="345689.96"/>
    <n v="553103.94999999995"/>
  </r>
  <r>
    <n v="9"/>
    <s v="Region IX - West"/>
    <x v="53"/>
    <s v="NV"/>
    <x v="387"/>
    <n v="1"/>
    <x v="0"/>
    <n v="94486.93"/>
    <n v="165352.12"/>
    <n v="122418.61"/>
    <n v="214232.57"/>
    <n v="146547.07999999999"/>
    <n v="256457.39"/>
    <n v="174897.12"/>
    <n v="306069.96999999997"/>
    <n v="205711.26"/>
    <n v="359994.7"/>
    <n v="225420.48"/>
    <n v="394485.85"/>
    <n v="244102.07"/>
    <n v="427178.62"/>
  </r>
  <r>
    <n v="9"/>
    <s v="Region IX - West"/>
    <x v="53"/>
    <s v="NV"/>
    <x v="387"/>
    <n v="2"/>
    <x v="1"/>
    <n v="82455.399999999994"/>
    <n v="144296.94"/>
    <n v="108066.21"/>
    <n v="189115.86"/>
    <n v="131299.54999999999"/>
    <n v="229774.21"/>
    <n v="160978.22"/>
    <n v="281711.88"/>
    <n v="190924.18"/>
    <n v="334117.32"/>
    <n v="210352.4"/>
    <n v="368116.7"/>
    <n v="228352.05"/>
    <n v="399616.1"/>
  </r>
  <r>
    <n v="9"/>
    <s v="Region IX - West"/>
    <x v="53"/>
    <s v="NV"/>
    <x v="387"/>
    <n v="3"/>
    <x v="2"/>
    <n v="71535.12"/>
    <n v="125186.46"/>
    <n v="97354.8"/>
    <n v="170370.9"/>
    <n v="123006.7"/>
    <n v="215261.72"/>
    <n v="161871.89000000001"/>
    <n v="283275.8"/>
    <n v="200441.83"/>
    <n v="350773.19"/>
    <n v="225733.33"/>
    <n v="395033.33"/>
    <n v="250687.41"/>
    <n v="438702.97"/>
  </r>
  <r>
    <n v="9"/>
    <s v="Region IX - West"/>
    <x v="53"/>
    <s v="NV"/>
    <x v="387"/>
    <n v="4"/>
    <x v="3"/>
    <n v="80132.899999999994"/>
    <n v="128212.64"/>
    <n v="112186.06"/>
    <n v="179497.69"/>
    <n v="144239.21"/>
    <n v="230782.75"/>
    <n v="192318.95"/>
    <n v="307710.33"/>
    <n v="240398.69"/>
    <n v="384637.91"/>
    <n v="272451.84999999998"/>
    <n v="435922.96"/>
    <n v="304505.01"/>
    <n v="487208.02"/>
  </r>
  <r>
    <m/>
    <m/>
    <x v="54"/>
    <m/>
    <x v="388"/>
    <m/>
    <x v="4"/>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dataOnRows="1" applyNumberFormats="0" applyBorderFormats="0" applyFontFormats="0" applyPatternFormats="0" applyAlignmentFormats="0" applyWidthHeightFormats="1" dataCaption="Data" updatedVersion="7" minRefreshableVersion="3" asteriskTotals="1" showMultipleLabel="0" showMemberPropertyTips="0" useAutoFormatting="1" rowGrandTotals="0" itemPrintTitles="1" createdVersion="3" indent="0" compact="0" compactData="0" gridDropZones="1">
  <location ref="C11:E67" firstHeaderRow="1" firstDataRow="1" firstDataCol="2" rowPageCount="2" colPageCount="1"/>
  <pivotFields count="21">
    <pivotField compact="0" outline="0" subtotalTop="0" showAll="0" includeNewItemsInFilter="1"/>
    <pivotField compact="0" outline="0" subtotalTop="0" showAll="0" includeNewItemsInFilter="1"/>
    <pivotField axis="axisPage" compact="0" outline="0" subtotalTop="0" showAll="0" includeNewItemsInFilter="1" sortType="ascending">
      <items count="56">
        <item x="21"/>
        <item x="6"/>
        <item x="50"/>
        <item x="35"/>
        <item x="51"/>
        <item x="44"/>
        <item x="0"/>
        <item x="15"/>
        <item x="16"/>
        <item x="22"/>
        <item x="23"/>
        <item x="10"/>
        <item x="52"/>
        <item x="7"/>
        <item x="29"/>
        <item x="30"/>
        <item x="40"/>
        <item x="41"/>
        <item x="24"/>
        <item x="36"/>
        <item x="1"/>
        <item x="17"/>
        <item x="2"/>
        <item x="31"/>
        <item x="32"/>
        <item x="25"/>
        <item x="42"/>
        <item x="45"/>
        <item x="43"/>
        <item x="53"/>
        <item x="3"/>
        <item x="11"/>
        <item x="37"/>
        <item x="12"/>
        <item x="26"/>
        <item x="46"/>
        <item x="33"/>
        <item x="38"/>
        <item x="8"/>
        <item x="18"/>
        <item x="13"/>
        <item x="4"/>
        <item x="27"/>
        <item x="47"/>
        <item x="28"/>
        <item x="39"/>
        <item x="48"/>
        <item x="5"/>
        <item x="14"/>
        <item x="19"/>
        <item x="9"/>
        <item x="20"/>
        <item x="34"/>
        <item x="49"/>
        <item x="54"/>
        <item t="default"/>
      </items>
    </pivotField>
    <pivotField compact="0" outline="0" subtotalTop="0" showAll="0" includeNewItemsInFilter="1"/>
    <pivotField axis="axisPage" compact="0" outline="0" subtotalTop="0" showAll="0" includeNewItemsInFilter="1" sortType="ascending">
      <items count="390">
        <item x="344"/>
        <item x="278"/>
        <item x="232"/>
        <item x="66"/>
        <item x="266"/>
        <item x="112"/>
        <item x="97"/>
        <item x="98"/>
        <item x="279"/>
        <item x="32"/>
        <item x="205"/>
        <item x="215"/>
        <item x="131"/>
        <item x="273"/>
        <item x="113"/>
        <item x="172"/>
        <item x="158"/>
        <item x="152"/>
        <item x="153"/>
        <item x="56"/>
        <item x="8"/>
        <item x="280"/>
        <item x="361"/>
        <item x="93"/>
        <item x="9"/>
        <item x="261"/>
        <item x="216"/>
        <item x="217"/>
        <item x="281"/>
        <item x="123"/>
        <item x="244"/>
        <item x="41"/>
        <item x="334"/>
        <item x="166"/>
        <item x="67"/>
        <item x="132"/>
        <item x="339"/>
        <item x="191"/>
        <item x="124"/>
        <item x="36"/>
        <item x="13"/>
        <item x="325"/>
        <item x="159"/>
        <item x="226"/>
        <item x="28"/>
        <item x="0"/>
        <item x="68"/>
        <item x="69"/>
        <item x="70"/>
        <item x="29"/>
        <item x="335"/>
        <item x="57"/>
        <item x="233"/>
        <item x="315"/>
        <item x="192"/>
        <item x="384"/>
        <item x="352"/>
        <item x="298"/>
        <item x="193"/>
        <item x="194"/>
        <item x="125"/>
        <item x="173"/>
        <item x="114"/>
        <item x="186"/>
        <item x="353"/>
        <item x="195"/>
        <item x="234"/>
        <item x="126"/>
        <item x="235"/>
        <item x="267"/>
        <item x="37"/>
        <item x="326"/>
        <item x="182"/>
        <item x="154"/>
        <item x="20"/>
        <item x="282"/>
        <item x="299"/>
        <item x="160"/>
        <item x="94"/>
        <item x="283"/>
        <item x="300"/>
        <item x="236"/>
        <item x="140"/>
        <item x="196"/>
        <item x="327"/>
        <item x="301"/>
        <item x="218"/>
        <item x="307"/>
        <item x="133"/>
        <item x="90"/>
        <item x="302"/>
        <item x="227"/>
        <item x="328"/>
        <item x="174"/>
        <item x="197"/>
        <item x="245"/>
        <item x="284"/>
        <item x="58"/>
        <item x="385"/>
        <item x="71"/>
        <item x="274"/>
        <item x="99"/>
        <item x="42"/>
        <item x="362"/>
        <item x="206"/>
        <item x="47"/>
        <item x="33"/>
        <item x="340"/>
        <item x="268"/>
        <item x="175"/>
        <item x="356"/>
        <item x="219"/>
        <item x="183"/>
        <item x="329"/>
        <item x="303"/>
        <item x="141"/>
        <item x="308"/>
        <item x="255"/>
        <item x="207"/>
        <item x="285"/>
        <item x="161"/>
        <item x="115"/>
        <item x="363"/>
        <item x="134"/>
        <item x="142"/>
        <item x="198"/>
        <item x="269"/>
        <item x="286"/>
        <item x="208"/>
        <item x="176"/>
        <item x="341"/>
        <item x="321"/>
        <item x="330"/>
        <item x="220"/>
        <item x="336"/>
        <item x="331"/>
        <item x="246"/>
        <item x="177"/>
        <item x="167"/>
        <item x="55"/>
        <item x="59"/>
        <item x="95"/>
        <item x="237"/>
        <item x="100"/>
        <item x="1"/>
        <item x="309"/>
        <item x="337"/>
        <item x="178"/>
        <item x="383"/>
        <item x="256"/>
        <item x="287"/>
        <item x="127"/>
        <item x="135"/>
        <item x="38"/>
        <item x="209"/>
        <item x="168"/>
        <item x="143"/>
        <item x="72"/>
        <item x="316"/>
        <item x="60"/>
        <item x="187"/>
        <item x="101"/>
        <item x="199"/>
        <item x="257"/>
        <item x="317"/>
        <item x="34"/>
        <item x="221"/>
        <item x="200"/>
        <item x="310"/>
        <item x="21"/>
        <item x="247"/>
        <item x="35"/>
        <item x="357"/>
        <item x="73"/>
        <item x="43"/>
        <item x="188"/>
        <item x="210"/>
        <item x="248"/>
        <item x="211"/>
        <item x="262"/>
        <item x="144"/>
        <item x="102"/>
        <item x="222"/>
        <item x="288"/>
        <item x="270"/>
        <item x="386"/>
        <item x="169"/>
        <item x="14"/>
        <item x="275"/>
        <item x="10"/>
        <item x="162"/>
        <item x="311"/>
        <item x="238"/>
        <item x="322"/>
        <item x="258"/>
        <item x="22"/>
        <item x="289"/>
        <item x="239"/>
        <item x="364"/>
        <item x="163"/>
        <item x="15"/>
        <item x="290"/>
        <item x="116"/>
        <item x="155"/>
        <item x="249"/>
        <item x="23"/>
        <item x="228"/>
        <item x="240"/>
        <item x="241"/>
        <item x="365"/>
        <item x="304"/>
        <item x="44"/>
        <item x="189"/>
        <item x="2"/>
        <item x="170"/>
        <item x="145"/>
        <item x="291"/>
        <item x="250"/>
        <item x="229"/>
        <item x="342"/>
        <item x="338"/>
        <item x="345"/>
        <item x="136"/>
        <item x="366"/>
        <item x="263"/>
        <item x="137"/>
        <item x="30"/>
        <item x="332"/>
        <item x="128"/>
        <item x="212"/>
        <item x="223"/>
        <item x="24"/>
        <item x="190"/>
        <item x="16"/>
        <item x="3"/>
        <item x="61"/>
        <item x="4"/>
        <item x="5"/>
        <item x="264"/>
        <item x="74"/>
        <item x="62"/>
        <item x="26"/>
        <item x="117"/>
        <item x="75"/>
        <item x="118"/>
        <item x="103"/>
        <item x="323"/>
        <item x="349"/>
        <item x="276"/>
        <item x="48"/>
        <item x="324"/>
        <item x="146"/>
        <item x="251"/>
        <item x="164"/>
        <item x="165"/>
        <item x="367"/>
        <item x="147"/>
        <item x="129"/>
        <item x="63"/>
        <item x="45"/>
        <item x="148"/>
        <item x="201"/>
        <item x="119"/>
        <item x="138"/>
        <item x="104"/>
        <item x="358"/>
        <item x="346"/>
        <item x="105"/>
        <item x="17"/>
        <item x="76"/>
        <item x="39"/>
        <item x="11"/>
        <item x="25"/>
        <item x="77"/>
        <item x="359"/>
        <item x="27"/>
        <item x="350"/>
        <item x="333"/>
        <item x="78"/>
        <item x="202"/>
        <item x="252"/>
        <item x="179"/>
        <item x="347"/>
        <item x="106"/>
        <item x="368"/>
        <item x="387"/>
        <item x="120"/>
        <item x="369"/>
        <item x="121"/>
        <item x="79"/>
        <item x="184"/>
        <item x="203"/>
        <item x="354"/>
        <item x="204"/>
        <item x="180"/>
        <item x="318"/>
        <item x="271"/>
        <item x="31"/>
        <item x="370"/>
        <item x="224"/>
        <item x="230"/>
        <item x="46"/>
        <item x="312"/>
        <item x="371"/>
        <item x="351"/>
        <item x="292"/>
        <item x="293"/>
        <item x="372"/>
        <item x="373"/>
        <item x="374"/>
        <item x="375"/>
        <item x="86"/>
        <item x="376"/>
        <item x="377"/>
        <item x="378"/>
        <item x="379"/>
        <item x="272"/>
        <item x="380"/>
        <item x="149"/>
        <item x="156"/>
        <item x="80"/>
        <item x="107"/>
        <item x="49"/>
        <item x="355"/>
        <item x="265"/>
        <item x="96"/>
        <item x="305"/>
        <item x="348"/>
        <item x="213"/>
        <item x="185"/>
        <item x="50"/>
        <item x="18"/>
        <item x="231"/>
        <item x="87"/>
        <item x="88"/>
        <item x="319"/>
        <item x="320"/>
        <item x="89"/>
        <item x="6"/>
        <item x="108"/>
        <item x="81"/>
        <item x="381"/>
        <item x="253"/>
        <item x="382"/>
        <item x="82"/>
        <item x="51"/>
        <item x="150"/>
        <item x="151"/>
        <item x="214"/>
        <item x="259"/>
        <item x="242"/>
        <item x="313"/>
        <item x="225"/>
        <item x="64"/>
        <item x="360"/>
        <item x="277"/>
        <item x="171"/>
        <item x="139"/>
        <item x="40"/>
        <item x="294"/>
        <item x="83"/>
        <item x="157"/>
        <item x="52"/>
        <item x="295"/>
        <item x="65"/>
        <item x="296"/>
        <item x="92"/>
        <item x="7"/>
        <item x="306"/>
        <item x="84"/>
        <item x="12"/>
        <item x="254"/>
        <item x="53"/>
        <item x="260"/>
        <item x="130"/>
        <item x="314"/>
        <item x="297"/>
        <item x="109"/>
        <item x="110"/>
        <item x="343"/>
        <item x="91"/>
        <item x="122"/>
        <item x="181"/>
        <item x="19"/>
        <item x="54"/>
        <item x="85"/>
        <item x="111"/>
        <item x="243"/>
        <item x="388"/>
        <item t="default"/>
      </items>
    </pivotField>
    <pivotField compact="0" outline="0" showAll="0" defaultSubtotal="0"/>
    <pivotField axis="axisRow" compact="0" outline="0" subtotalTop="0" showAll="0" includeNewItemsInFilter="1">
      <items count="6">
        <item x="0"/>
        <item x="3"/>
        <item x="1"/>
        <item x="2"/>
        <item x="4"/>
        <item t="default"/>
      </items>
    </pivotField>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s>
  <rowFields count="2">
    <field x="6"/>
    <field x="-2"/>
  </rowFields>
  <rowItems count="56">
    <i>
      <x/>
      <x/>
    </i>
    <i r="1" i="1">
      <x v="1"/>
    </i>
    <i r="1" i="2">
      <x v="2"/>
    </i>
    <i r="1" i="3">
      <x v="3"/>
    </i>
    <i r="1" i="4">
      <x v="4"/>
    </i>
    <i r="1" i="5">
      <x v="5"/>
    </i>
    <i r="1" i="6">
      <x v="6"/>
    </i>
    <i r="1" i="7">
      <x v="7"/>
    </i>
    <i r="1" i="8">
      <x v="8"/>
    </i>
    <i r="1" i="9">
      <x v="9"/>
    </i>
    <i r="1" i="10">
      <x v="10"/>
    </i>
    <i r="1" i="11">
      <x v="11"/>
    </i>
    <i r="1" i="12">
      <x v="12"/>
    </i>
    <i r="1" i="13">
      <x v="13"/>
    </i>
    <i>
      <x v="1"/>
      <x/>
    </i>
    <i r="1" i="1">
      <x v="1"/>
    </i>
    <i r="1" i="2">
      <x v="2"/>
    </i>
    <i r="1" i="3">
      <x v="3"/>
    </i>
    <i r="1" i="4">
      <x v="4"/>
    </i>
    <i r="1" i="5">
      <x v="5"/>
    </i>
    <i r="1" i="6">
      <x v="6"/>
    </i>
    <i r="1" i="7">
      <x v="7"/>
    </i>
    <i r="1" i="8">
      <x v="8"/>
    </i>
    <i r="1" i="9">
      <x v="9"/>
    </i>
    <i r="1" i="10">
      <x v="10"/>
    </i>
    <i r="1" i="11">
      <x v="11"/>
    </i>
    <i r="1" i="12">
      <x v="12"/>
    </i>
    <i r="1" i="13">
      <x v="13"/>
    </i>
    <i>
      <x v="2"/>
      <x/>
    </i>
    <i r="1" i="1">
      <x v="1"/>
    </i>
    <i r="1" i="2">
      <x v="2"/>
    </i>
    <i r="1" i="3">
      <x v="3"/>
    </i>
    <i r="1" i="4">
      <x v="4"/>
    </i>
    <i r="1" i="5">
      <x v="5"/>
    </i>
    <i r="1" i="6">
      <x v="6"/>
    </i>
    <i r="1" i="7">
      <x v="7"/>
    </i>
    <i r="1" i="8">
      <x v="8"/>
    </i>
    <i r="1" i="9">
      <x v="9"/>
    </i>
    <i r="1" i="10">
      <x v="10"/>
    </i>
    <i r="1" i="11">
      <x v="11"/>
    </i>
    <i r="1" i="12">
      <x v="12"/>
    </i>
    <i r="1" i="13">
      <x v="13"/>
    </i>
    <i>
      <x v="3"/>
      <x/>
    </i>
    <i r="1" i="1">
      <x v="1"/>
    </i>
    <i r="1" i="2">
      <x v="2"/>
    </i>
    <i r="1" i="3">
      <x v="3"/>
    </i>
    <i r="1" i="4">
      <x v="4"/>
    </i>
    <i r="1" i="5">
      <x v="5"/>
    </i>
    <i r="1" i="6">
      <x v="6"/>
    </i>
    <i r="1" i="7">
      <x v="7"/>
    </i>
    <i r="1" i="8">
      <x v="8"/>
    </i>
    <i r="1" i="9">
      <x v="9"/>
    </i>
    <i r="1" i="10">
      <x v="10"/>
    </i>
    <i r="1" i="11">
      <x v="11"/>
    </i>
    <i r="1" i="12">
      <x v="12"/>
    </i>
    <i r="1" i="13">
      <x v="13"/>
    </i>
  </rowItems>
  <colItems count="1">
    <i/>
  </colItems>
  <pageFields count="2">
    <pageField fld="4" item="45" hier="-1"/>
    <pageField fld="2" item="6" hier="-1"/>
  </pageFields>
  <dataFields count="14">
    <dataField name="Sum of 0 Bedrooms, TDC" fld="8" baseField="0" baseItem="0"/>
    <dataField name="Sum of 1 Bedrooms, TDC" fld="10" baseField="0" baseItem="0"/>
    <dataField name="Sum of 2 Bedrooms, TDC" fld="12" baseField="0" baseItem="0"/>
    <dataField name="Sum of 3 Bedrooms, TDC" fld="14" baseField="0" baseItem="0"/>
    <dataField name="Sum of 4 Bedrooms, TDC" fld="16" baseField="0" baseItem="0"/>
    <dataField name="Sum of 5 Bedrooms, TDC" fld="18" baseField="0" baseItem="0"/>
    <dataField name="Sum of 6 Bedrooms, TDC" fld="20" baseField="0" baseItem="0"/>
    <dataField name="Sum of 0 Bedrooms, HCC" fld="7" baseField="0" baseItem="0"/>
    <dataField name="Sum of 1 Bedrooms, HCC" fld="9" baseField="0" baseItem="0"/>
    <dataField name="Sum of 2 Bedrooms, HCC" fld="11" baseField="0" baseItem="0"/>
    <dataField name="Sum of 3 Bedrooms, HCC" fld="13" baseField="0" baseItem="0"/>
    <dataField name="Sum of 4 Bedrooms, HCC" fld="15" baseField="0" baseItem="0"/>
    <dataField name="Sum of 5 Bedrooms, HCC" fld="17" baseField="0" baseItem="0"/>
    <dataField name="Sum of 6 Bedrooms, HCC" fld="19" baseField="0" baseItem="0"/>
  </dataFields>
  <formats count="26">
    <format dxfId="32">
      <pivotArea type="all" dataOnly="0" outline="0" fieldPosition="0"/>
    </format>
    <format dxfId="31">
      <pivotArea type="all" dataOnly="0" outline="0" fieldPosition="0"/>
    </format>
    <format dxfId="30">
      <pivotArea outline="0" fieldPosition="0"/>
    </format>
    <format dxfId="29">
      <pivotArea dataOnly="0" labelOnly="1" outline="0" fieldPosition="0">
        <references count="1">
          <reference field="2" count="0"/>
        </references>
      </pivotArea>
    </format>
    <format dxfId="28">
      <pivotArea type="all" dataOnly="0" outline="0" fieldPosition="0"/>
    </format>
    <format dxfId="27">
      <pivotArea dataOnly="0" labelOnly="1" outline="0" fieldPosition="0">
        <references count="1">
          <reference field="2" count="0"/>
        </references>
      </pivotArea>
    </format>
    <format dxfId="26">
      <pivotArea type="all" dataOnly="0" outline="0" fieldPosition="0"/>
    </format>
    <format dxfId="25">
      <pivotArea outline="0" collapsedLevelsAreSubtotals="1" fieldPosition="0"/>
    </format>
    <format dxfId="24">
      <pivotArea field="6" type="button" dataOnly="0" labelOnly="1" outline="0" axis="axisRow" fieldPosition="0"/>
    </format>
    <format dxfId="23">
      <pivotArea field="-2" type="button" dataOnly="0" labelOnly="1" outline="0" axis="axisRow" fieldPosition="1"/>
    </format>
    <format dxfId="22">
      <pivotArea dataOnly="0" labelOnly="1" outline="0" fieldPosition="0">
        <references count="1">
          <reference field="6" count="0"/>
        </references>
      </pivotArea>
    </format>
    <format dxfId="21">
      <pivotArea dataOnly="0" labelOnly="1" outline="0" fieldPosition="0">
        <references count="2">
          <reference field="4294967294" count="14">
            <x v="0"/>
            <x v="1"/>
            <x v="2"/>
            <x v="3"/>
            <x v="4"/>
            <x v="5"/>
            <x v="6"/>
            <x v="7"/>
            <x v="8"/>
            <x v="9"/>
            <x v="10"/>
            <x v="11"/>
            <x v="12"/>
            <x v="13"/>
          </reference>
          <reference field="6" count="1" selected="0">
            <x v="0"/>
          </reference>
        </references>
      </pivotArea>
    </format>
    <format dxfId="20">
      <pivotArea dataOnly="0" labelOnly="1" outline="0" fieldPosition="0">
        <references count="2">
          <reference field="4294967294" count="14">
            <x v="0"/>
            <x v="1"/>
            <x v="2"/>
            <x v="3"/>
            <x v="4"/>
            <x v="5"/>
            <x v="6"/>
            <x v="7"/>
            <x v="8"/>
            <x v="9"/>
            <x v="10"/>
            <x v="11"/>
            <x v="12"/>
            <x v="13"/>
          </reference>
          <reference field="6" count="1" selected="0">
            <x v="1"/>
          </reference>
        </references>
      </pivotArea>
    </format>
    <format dxfId="19">
      <pivotArea dataOnly="0" labelOnly="1" outline="0" fieldPosition="0">
        <references count="2">
          <reference field="4294967294" count="14">
            <x v="0"/>
            <x v="1"/>
            <x v="2"/>
            <x v="3"/>
            <x v="4"/>
            <x v="5"/>
            <x v="6"/>
            <x v="7"/>
            <x v="8"/>
            <x v="9"/>
            <x v="10"/>
            <x v="11"/>
            <x v="12"/>
            <x v="13"/>
          </reference>
          <reference field="6" count="1" selected="0">
            <x v="2"/>
          </reference>
        </references>
      </pivotArea>
    </format>
    <format dxfId="18">
      <pivotArea dataOnly="0" labelOnly="1" outline="0" fieldPosition="0">
        <references count="2">
          <reference field="4294967294" count="14">
            <x v="0"/>
            <x v="1"/>
            <x v="2"/>
            <x v="3"/>
            <x v="4"/>
            <x v="5"/>
            <x v="6"/>
            <x v="7"/>
            <x v="8"/>
            <x v="9"/>
            <x v="10"/>
            <x v="11"/>
            <x v="12"/>
            <x v="13"/>
          </reference>
          <reference field="6" count="1" selected="0">
            <x v="3"/>
          </reference>
        </references>
      </pivotArea>
    </format>
    <format dxfId="17">
      <pivotArea dataOnly="0" labelOnly="1" grandCol="1" outline="0" axis="axisCol" fieldPosition="0"/>
    </format>
    <format dxfId="16">
      <pivotArea type="all" dataOnly="0" outline="0" fieldPosition="0"/>
    </format>
    <format dxfId="15">
      <pivotArea outline="0" collapsedLevelsAreSubtotals="1" fieldPosition="0"/>
    </format>
    <format dxfId="14">
      <pivotArea field="6" type="button" dataOnly="0" labelOnly="1" outline="0" axis="axisRow" fieldPosition="0"/>
    </format>
    <format dxfId="13">
      <pivotArea field="-2" type="button" dataOnly="0" labelOnly="1" outline="0" axis="axisRow" fieldPosition="1"/>
    </format>
    <format dxfId="12">
      <pivotArea dataOnly="0" labelOnly="1" outline="0" fieldPosition="0">
        <references count="1">
          <reference field="6" count="4">
            <x v="0"/>
            <x v="1"/>
            <x v="2"/>
            <x v="3"/>
          </reference>
        </references>
      </pivotArea>
    </format>
    <format dxfId="11">
      <pivotArea dataOnly="0" labelOnly="1" outline="0" fieldPosition="0">
        <references count="2">
          <reference field="4294967294" count="14">
            <x v="0"/>
            <x v="1"/>
            <x v="2"/>
            <x v="3"/>
            <x v="4"/>
            <x v="5"/>
            <x v="6"/>
            <x v="7"/>
            <x v="8"/>
            <x v="9"/>
            <x v="10"/>
            <x v="11"/>
            <x v="12"/>
            <x v="13"/>
          </reference>
          <reference field="6" count="1" selected="0">
            <x v="0"/>
          </reference>
        </references>
      </pivotArea>
    </format>
    <format dxfId="10">
      <pivotArea dataOnly="0" labelOnly="1" outline="0" fieldPosition="0">
        <references count="2">
          <reference field="4294967294" count="14">
            <x v="0"/>
            <x v="1"/>
            <x v="2"/>
            <x v="3"/>
            <x v="4"/>
            <x v="5"/>
            <x v="6"/>
            <x v="7"/>
            <x v="8"/>
            <x v="9"/>
            <x v="10"/>
            <x v="11"/>
            <x v="12"/>
            <x v="13"/>
          </reference>
          <reference field="6" count="1" selected="0">
            <x v="1"/>
          </reference>
        </references>
      </pivotArea>
    </format>
    <format dxfId="9">
      <pivotArea dataOnly="0" labelOnly="1" outline="0" fieldPosition="0">
        <references count="2">
          <reference field="4294967294" count="14">
            <x v="0"/>
            <x v="1"/>
            <x v="2"/>
            <x v="3"/>
            <x v="4"/>
            <x v="5"/>
            <x v="6"/>
            <x v="7"/>
            <x v="8"/>
            <x v="9"/>
            <x v="10"/>
            <x v="11"/>
            <x v="12"/>
            <x v="13"/>
          </reference>
          <reference field="6" count="1" selected="0">
            <x v="2"/>
          </reference>
        </references>
      </pivotArea>
    </format>
    <format dxfId="8">
      <pivotArea dataOnly="0" labelOnly="1" outline="0" fieldPosition="0">
        <references count="2">
          <reference field="4294967294" count="14">
            <x v="0"/>
            <x v="1"/>
            <x v="2"/>
            <x v="3"/>
            <x v="4"/>
            <x v="5"/>
            <x v="6"/>
            <x v="7"/>
            <x v="8"/>
            <x v="9"/>
            <x v="10"/>
            <x v="11"/>
            <x v="12"/>
            <x v="13"/>
          </reference>
          <reference field="6" count="1" selected="0">
            <x v="3"/>
          </reference>
        </references>
      </pivotArea>
    </format>
    <format dxfId="7">
      <pivotArea dataOnly="0" labelOnly="1" grandCol="1" outline="0" axis="axisCol"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portal.hud.gov/hudportal/HUD?src=/program_offices/public_indian_housing/programs/ph/capfun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88"/>
  <sheetViews>
    <sheetView showGridLines="0" topLeftCell="B1" zoomScale="130" zoomScaleNormal="130" workbookViewId="0">
      <selection activeCell="R6" sqref="R6"/>
    </sheetView>
  </sheetViews>
  <sheetFormatPr baseColWidth="10" defaultColWidth="8.6640625" defaultRowHeight="13"/>
  <cols>
    <col min="1" max="2" width="2.6640625" style="34" customWidth="1"/>
    <col min="3" max="8" width="8.6640625" style="34"/>
    <col min="9" max="11" width="9.6640625" style="34" customWidth="1"/>
    <col min="12" max="13" width="13.33203125" style="34" customWidth="1"/>
    <col min="14" max="14" width="10.6640625" style="34" customWidth="1"/>
    <col min="15" max="15" width="8.6640625" style="34"/>
    <col min="16" max="17" width="2.6640625" style="34" customWidth="1"/>
    <col min="18" max="18" width="8.6640625" style="34"/>
    <col min="19" max="19" width="28.5" style="34" customWidth="1"/>
    <col min="20" max="20" width="19" style="34" customWidth="1"/>
    <col min="21" max="16384" width="8.6640625" style="34"/>
  </cols>
  <sheetData>
    <row r="1" spans="2:20" ht="29" customHeight="1">
      <c r="B1" s="870" t="s">
        <v>0</v>
      </c>
      <c r="C1" s="870"/>
      <c r="D1" s="870"/>
      <c r="E1" s="870"/>
      <c r="F1" s="870"/>
      <c r="G1" s="870"/>
      <c r="H1" s="870"/>
      <c r="I1" s="871" t="s">
        <v>1</v>
      </c>
      <c r="J1" s="871"/>
      <c r="K1" s="871"/>
      <c r="L1" s="326"/>
      <c r="M1" s="872" t="s">
        <v>2</v>
      </c>
      <c r="N1" s="872"/>
      <c r="O1" s="872"/>
      <c r="P1" s="872"/>
    </row>
    <row r="2" spans="2:20" ht="15.5" customHeight="1" thickBot="1">
      <c r="B2" s="870"/>
      <c r="C2" s="870"/>
      <c r="D2" s="870"/>
      <c r="E2" s="870"/>
      <c r="F2" s="870"/>
      <c r="G2" s="870"/>
      <c r="H2" s="870"/>
      <c r="I2" s="869" t="s">
        <v>3</v>
      </c>
      <c r="J2" s="869"/>
      <c r="K2" s="869"/>
      <c r="L2" s="326"/>
      <c r="M2" s="791"/>
      <c r="N2" s="791"/>
      <c r="O2" s="791"/>
      <c r="P2" s="791"/>
    </row>
    <row r="3" spans="2:20" ht="97" customHeight="1" thickBot="1">
      <c r="B3" s="866" t="s">
        <v>4</v>
      </c>
      <c r="C3" s="867"/>
      <c r="D3" s="867"/>
      <c r="E3" s="867"/>
      <c r="F3" s="867"/>
      <c r="G3" s="867"/>
      <c r="H3" s="867"/>
      <c r="I3" s="867"/>
      <c r="J3" s="867"/>
      <c r="K3" s="867"/>
      <c r="L3" s="867"/>
      <c r="M3" s="867"/>
      <c r="N3" s="867"/>
      <c r="O3" s="867"/>
      <c r="P3" s="868"/>
    </row>
    <row r="4" spans="2:20" ht="9.75" customHeight="1" thickBot="1">
      <c r="B4" s="283"/>
      <c r="C4" s="283"/>
      <c r="D4" s="283"/>
      <c r="E4" s="283"/>
      <c r="F4" s="283"/>
      <c r="G4" s="283"/>
      <c r="H4" s="283"/>
      <c r="I4" s="283"/>
      <c r="J4" s="283"/>
      <c r="K4" s="283"/>
      <c r="L4" s="283"/>
      <c r="M4" s="283"/>
      <c r="N4" s="283"/>
      <c r="O4" s="283"/>
      <c r="P4" s="283"/>
    </row>
    <row r="5" spans="2:20" ht="34.5" customHeight="1" thickBot="1">
      <c r="B5" s="855" t="str">
        <f>'Select City &amp; State'!AA3</f>
        <v xml:space="preserve">This workbook uses the TDCs and HCCs in accordance with HUD Notice PIH-2011-38 (HA), as updated to include HUD's most recent TDC and HCC limits, which can be found on the Capital Fund Program website. </v>
      </c>
      <c r="C5" s="856"/>
      <c r="D5" s="856"/>
      <c r="E5" s="856"/>
      <c r="F5" s="856"/>
      <c r="G5" s="856"/>
      <c r="H5" s="856"/>
      <c r="I5" s="856"/>
      <c r="J5" s="856"/>
      <c r="K5" s="856"/>
      <c r="L5" s="856"/>
      <c r="M5" s="856"/>
      <c r="N5" s="856"/>
      <c r="O5" s="856"/>
      <c r="P5" s="857"/>
    </row>
    <row r="6" spans="2:20" ht="15" customHeight="1" thickBot="1">
      <c r="B6" s="283"/>
      <c r="C6" s="283"/>
      <c r="D6" s="283"/>
      <c r="E6" s="283"/>
      <c r="F6" s="283"/>
      <c r="G6" s="283"/>
      <c r="H6" s="283"/>
      <c r="I6" s="283"/>
      <c r="J6" s="283"/>
      <c r="K6" s="283"/>
      <c r="L6" s="283"/>
      <c r="M6" s="283"/>
      <c r="N6" s="283"/>
      <c r="O6" s="283"/>
      <c r="P6" s="283"/>
    </row>
    <row r="7" spans="2:20" ht="51" customHeight="1" thickBot="1">
      <c r="B7" s="858" t="s">
        <v>5</v>
      </c>
      <c r="C7" s="859"/>
      <c r="D7" s="859"/>
      <c r="E7" s="859"/>
      <c r="F7" s="859"/>
      <c r="G7" s="859"/>
      <c r="H7" s="859"/>
      <c r="I7" s="859"/>
      <c r="J7" s="859"/>
      <c r="K7" s="859"/>
      <c r="L7" s="859"/>
      <c r="M7" s="859"/>
      <c r="N7" s="859"/>
      <c r="O7" s="859"/>
      <c r="P7" s="860"/>
    </row>
    <row r="8" spans="2:20" ht="29" thickBot="1">
      <c r="S8" s="492" t="s">
        <v>6</v>
      </c>
      <c r="T8" s="493" t="s">
        <v>7</v>
      </c>
    </row>
    <row r="9" spans="2:20" ht="32.25" customHeight="1">
      <c r="B9" s="713"/>
      <c r="C9" s="812"/>
      <c r="D9" s="812"/>
      <c r="E9" s="812"/>
      <c r="F9" s="812"/>
      <c r="G9" s="812"/>
      <c r="H9" s="812"/>
      <c r="I9" s="812"/>
      <c r="J9" s="812"/>
      <c r="K9" s="812"/>
      <c r="L9" s="812"/>
      <c r="M9" s="812"/>
      <c r="N9" s="812"/>
      <c r="O9" s="812"/>
      <c r="P9" s="716"/>
      <c r="S9" s="852" t="s">
        <v>8</v>
      </c>
      <c r="T9" s="853"/>
    </row>
    <row r="10" spans="2:20" ht="28.5" customHeight="1">
      <c r="B10" s="494"/>
      <c r="C10" s="861" t="s">
        <v>9</v>
      </c>
      <c r="D10" s="861"/>
      <c r="E10" s="861"/>
      <c r="F10" s="861"/>
      <c r="G10" s="861"/>
      <c r="H10" s="861"/>
      <c r="I10" s="861"/>
      <c r="J10" s="861"/>
      <c r="K10" s="861"/>
      <c r="L10" s="861"/>
      <c r="M10" s="861"/>
      <c r="N10" s="861"/>
      <c r="O10" s="861"/>
      <c r="P10" s="304"/>
      <c r="S10" s="854" t="s">
        <v>10</v>
      </c>
      <c r="T10" s="854"/>
    </row>
    <row r="11" spans="2:20">
      <c r="B11" s="494"/>
      <c r="D11" s="793"/>
      <c r="E11" s="793"/>
      <c r="F11" s="793"/>
      <c r="G11" s="793"/>
      <c r="H11" s="793"/>
      <c r="I11" s="793"/>
      <c r="J11" s="779"/>
      <c r="P11" s="304"/>
    </row>
    <row r="12" spans="2:20" ht="33" customHeight="1">
      <c r="B12" s="494"/>
      <c r="C12" s="496" t="s">
        <v>11</v>
      </c>
      <c r="D12" s="862" t="s">
        <v>12</v>
      </c>
      <c r="E12" s="862"/>
      <c r="F12" s="862"/>
      <c r="G12" s="862"/>
      <c r="H12" s="862"/>
      <c r="I12" s="862"/>
      <c r="J12" s="280"/>
      <c r="K12" s="863" t="s">
        <v>13</v>
      </c>
      <c r="L12" s="863"/>
      <c r="M12" s="863"/>
      <c r="N12" s="863"/>
      <c r="P12" s="304"/>
    </row>
    <row r="13" spans="2:20" s="636" customFormat="1" ht="23" customHeight="1">
      <c r="B13" s="632"/>
      <c r="C13" s="807" t="s">
        <v>14</v>
      </c>
      <c r="D13" s="825" t="s">
        <v>15</v>
      </c>
      <c r="E13" s="825"/>
      <c r="F13" s="825"/>
      <c r="G13" s="825"/>
      <c r="H13" s="825"/>
      <c r="I13" s="825"/>
      <c r="J13" s="776"/>
      <c r="K13" s="863"/>
      <c r="L13" s="863"/>
      <c r="M13" s="863"/>
      <c r="N13" s="863"/>
      <c r="O13" s="807"/>
      <c r="P13" s="635"/>
      <c r="Q13" s="776"/>
      <c r="R13" s="776"/>
      <c r="S13" s="776"/>
      <c r="T13" s="776"/>
    </row>
    <row r="14" spans="2:20">
      <c r="B14" s="494"/>
      <c r="C14" s="498" t="s">
        <v>16</v>
      </c>
      <c r="D14" s="785" t="s">
        <v>17</v>
      </c>
      <c r="E14" s="785"/>
      <c r="F14" s="785"/>
      <c r="G14" s="785"/>
      <c r="H14" s="785"/>
      <c r="I14" s="785"/>
      <c r="J14" s="785"/>
      <c r="K14" s="863"/>
      <c r="L14" s="863"/>
      <c r="M14" s="863"/>
      <c r="N14" s="863"/>
      <c r="O14" s="497"/>
      <c r="P14" s="304"/>
    </row>
    <row r="15" spans="2:20">
      <c r="B15" s="494"/>
      <c r="C15" s="326"/>
      <c r="J15" s="779"/>
      <c r="K15" s="863"/>
      <c r="L15" s="863"/>
      <c r="M15" s="863"/>
      <c r="N15" s="863"/>
      <c r="O15" s="497"/>
      <c r="P15" s="304"/>
    </row>
    <row r="16" spans="2:20">
      <c r="B16" s="494"/>
      <c r="C16" s="326"/>
      <c r="J16" s="779"/>
      <c r="K16" s="863"/>
      <c r="L16" s="863"/>
      <c r="M16" s="863"/>
      <c r="N16" s="863"/>
      <c r="O16" s="497"/>
      <c r="P16" s="304"/>
    </row>
    <row r="17" spans="2:19" ht="13" customHeight="1">
      <c r="B17" s="494"/>
      <c r="C17" s="829" t="s">
        <v>18</v>
      </c>
      <c r="D17" s="829"/>
      <c r="E17" s="829"/>
      <c r="F17" s="829"/>
      <c r="G17" s="829"/>
      <c r="H17" s="829"/>
      <c r="I17" s="829"/>
      <c r="K17" s="863"/>
      <c r="L17" s="863"/>
      <c r="M17" s="863"/>
      <c r="N17" s="863"/>
      <c r="P17" s="304"/>
    </row>
    <row r="18" spans="2:19">
      <c r="B18" s="494"/>
      <c r="C18" s="790" t="s">
        <v>19</v>
      </c>
      <c r="D18" s="785"/>
      <c r="E18" s="785"/>
      <c r="F18" s="785"/>
      <c r="G18" s="785"/>
      <c r="H18" s="785"/>
      <c r="I18" s="785"/>
      <c r="P18" s="304"/>
    </row>
    <row r="19" spans="2:19">
      <c r="B19" s="494"/>
      <c r="C19" s="790"/>
      <c r="D19" s="785"/>
      <c r="E19" s="785"/>
      <c r="F19" s="785"/>
      <c r="G19" s="785"/>
      <c r="H19" s="785"/>
      <c r="I19" s="785"/>
      <c r="P19" s="304"/>
    </row>
    <row r="20" spans="2:19" ht="13" customHeight="1">
      <c r="B20" s="494"/>
      <c r="C20" s="824" t="s">
        <v>20</v>
      </c>
      <c r="D20" s="864"/>
      <c r="E20" s="864"/>
      <c r="F20" s="864"/>
      <c r="G20" s="864"/>
      <c r="H20" s="864"/>
      <c r="I20" s="864"/>
      <c r="J20" s="864"/>
      <c r="K20" s="864"/>
      <c r="L20" s="864"/>
      <c r="M20" s="864"/>
      <c r="N20" s="864"/>
      <c r="O20" s="864"/>
      <c r="P20" s="304"/>
    </row>
    <row r="21" spans="2:19" ht="13" customHeight="1">
      <c r="B21" s="494"/>
      <c r="C21" s="826" t="s">
        <v>21</v>
      </c>
      <c r="D21" s="865"/>
      <c r="E21" s="865"/>
      <c r="F21" s="865"/>
      <c r="G21" s="865"/>
      <c r="H21" s="865"/>
      <c r="I21" s="865"/>
      <c r="J21" s="865"/>
      <c r="K21" s="865"/>
      <c r="L21" s="865"/>
      <c r="M21" s="865"/>
      <c r="N21" s="865"/>
      <c r="O21" s="865"/>
      <c r="P21" s="304"/>
    </row>
    <row r="22" spans="2:19" ht="13" customHeight="1">
      <c r="B22" s="494"/>
      <c r="C22" s="835" t="s">
        <v>22</v>
      </c>
      <c r="D22" s="839"/>
      <c r="E22" s="839"/>
      <c r="F22" s="839"/>
      <c r="G22" s="839"/>
      <c r="H22" s="839"/>
      <c r="I22" s="839"/>
      <c r="J22" s="839"/>
      <c r="K22" s="839"/>
      <c r="L22" s="839"/>
      <c r="M22" s="839"/>
      <c r="N22" s="839"/>
      <c r="O22" s="839"/>
      <c r="P22" s="304"/>
    </row>
    <row r="23" spans="2:19" ht="13" customHeight="1">
      <c r="B23" s="494"/>
      <c r="C23" s="834" t="s">
        <v>23</v>
      </c>
      <c r="D23" s="844"/>
      <c r="E23" s="844"/>
      <c r="F23" s="844"/>
      <c r="G23" s="844"/>
      <c r="H23" s="844"/>
      <c r="I23" s="844"/>
      <c r="J23" s="844"/>
      <c r="K23" s="844"/>
      <c r="L23" s="844"/>
      <c r="M23" s="844"/>
      <c r="N23" s="844"/>
      <c r="O23" s="844"/>
      <c r="P23" s="304"/>
    </row>
    <row r="24" spans="2:19" ht="6" customHeight="1">
      <c r="B24" s="494"/>
      <c r="P24" s="304"/>
    </row>
    <row r="25" spans="2:19" ht="13" customHeight="1">
      <c r="B25" s="494"/>
      <c r="C25" s="842" t="s">
        <v>24</v>
      </c>
      <c r="D25" s="842"/>
      <c r="E25" s="842"/>
      <c r="F25" s="842"/>
      <c r="G25" s="842"/>
      <c r="H25" s="842"/>
      <c r="I25" s="842"/>
      <c r="J25" s="842"/>
      <c r="K25" s="842"/>
      <c r="L25" s="842"/>
      <c r="M25" s="842"/>
      <c r="N25" s="842"/>
      <c r="O25" s="842"/>
      <c r="P25" s="304"/>
    </row>
    <row r="26" spans="2:19" ht="13" customHeight="1">
      <c r="B26" s="494"/>
      <c r="C26" s="834" t="s">
        <v>25</v>
      </c>
      <c r="D26" s="836"/>
      <c r="E26" s="836"/>
      <c r="F26" s="836"/>
      <c r="G26" s="836"/>
      <c r="H26" s="836"/>
      <c r="I26" s="836"/>
      <c r="J26" s="836"/>
      <c r="K26" s="836"/>
      <c r="L26" s="836"/>
      <c r="M26" s="836"/>
      <c r="N26" s="836"/>
      <c r="O26" s="836"/>
      <c r="P26" s="304"/>
      <c r="S26" s="499"/>
    </row>
    <row r="27" spans="2:19" s="499" customFormat="1" ht="13" customHeight="1">
      <c r="B27" s="500"/>
      <c r="C27" s="834" t="s">
        <v>26</v>
      </c>
      <c r="D27" s="834"/>
      <c r="E27" s="834"/>
      <c r="F27" s="834"/>
      <c r="G27" s="834"/>
      <c r="H27" s="834"/>
      <c r="I27" s="834"/>
      <c r="J27" s="834"/>
      <c r="K27" s="834"/>
      <c r="L27" s="834"/>
      <c r="M27" s="834"/>
      <c r="N27" s="834"/>
      <c r="O27" s="834"/>
      <c r="P27" s="501"/>
      <c r="S27" s="786"/>
    </row>
    <row r="28" spans="2:19" s="502" customFormat="1">
      <c r="B28" s="503"/>
      <c r="C28" s="832" t="s">
        <v>27</v>
      </c>
      <c r="D28" s="833"/>
      <c r="E28" s="833"/>
      <c r="F28" s="833"/>
      <c r="G28" s="833"/>
      <c r="H28" s="833"/>
      <c r="I28" s="833"/>
      <c r="J28" s="833"/>
      <c r="K28" s="833"/>
      <c r="L28" s="833"/>
      <c r="M28" s="833"/>
      <c r="N28" s="833"/>
      <c r="O28" s="833"/>
      <c r="P28" s="504"/>
      <c r="Q28" s="786"/>
      <c r="R28" s="786"/>
      <c r="S28" s="34"/>
    </row>
    <row r="29" spans="2:19">
      <c r="B29" s="494"/>
      <c r="C29" s="832" t="s">
        <v>28</v>
      </c>
      <c r="D29" s="833"/>
      <c r="E29" s="833"/>
      <c r="F29" s="833"/>
      <c r="G29" s="833"/>
      <c r="H29" s="833"/>
      <c r="I29" s="833"/>
      <c r="J29" s="833"/>
      <c r="K29" s="833"/>
      <c r="L29" s="833"/>
      <c r="M29" s="833"/>
      <c r="N29" s="833"/>
      <c r="O29" s="833"/>
      <c r="P29" s="304"/>
      <c r="S29" s="786"/>
    </row>
    <row r="30" spans="2:19" s="502" customFormat="1">
      <c r="B30" s="503"/>
      <c r="C30" s="832" t="s">
        <v>29</v>
      </c>
      <c r="D30" s="846"/>
      <c r="E30" s="846"/>
      <c r="F30" s="846"/>
      <c r="G30" s="846"/>
      <c r="H30" s="846"/>
      <c r="I30" s="846"/>
      <c r="J30" s="846"/>
      <c r="K30" s="846"/>
      <c r="L30" s="846"/>
      <c r="M30" s="846"/>
      <c r="N30" s="846"/>
      <c r="O30" s="846"/>
      <c r="P30" s="504"/>
      <c r="Q30" s="786"/>
      <c r="R30" s="786"/>
      <c r="S30" s="786"/>
    </row>
    <row r="31" spans="2:19" s="502" customFormat="1" ht="6" customHeight="1">
      <c r="B31" s="503"/>
      <c r="C31" s="782"/>
      <c r="D31" s="783"/>
      <c r="E31" s="783"/>
      <c r="F31" s="783"/>
      <c r="G31" s="783"/>
      <c r="H31" s="783"/>
      <c r="I31" s="783"/>
      <c r="J31" s="783"/>
      <c r="K31" s="783"/>
      <c r="L31" s="783"/>
      <c r="M31" s="783"/>
      <c r="N31" s="783"/>
      <c r="O31" s="783"/>
      <c r="P31" s="504"/>
      <c r="Q31" s="786"/>
      <c r="R31" s="786"/>
      <c r="S31" s="34"/>
    </row>
    <row r="32" spans="2:19" ht="13.5" customHeight="1">
      <c r="B32" s="494"/>
      <c r="C32" s="834" t="s">
        <v>30</v>
      </c>
      <c r="D32" s="834"/>
      <c r="E32" s="834"/>
      <c r="F32" s="834"/>
      <c r="G32" s="834"/>
      <c r="H32" s="834"/>
      <c r="I32" s="834"/>
      <c r="J32" s="834"/>
      <c r="K32" s="834"/>
      <c r="L32" s="834"/>
      <c r="M32" s="834"/>
      <c r="N32" s="834"/>
      <c r="O32" s="834"/>
      <c r="P32" s="304"/>
    </row>
    <row r="33" spans="2:16" ht="13.5" customHeight="1">
      <c r="B33" s="494"/>
      <c r="C33" s="834" t="s">
        <v>31</v>
      </c>
      <c r="D33" s="836"/>
      <c r="E33" s="836"/>
      <c r="F33" s="836"/>
      <c r="G33" s="836"/>
      <c r="H33" s="836"/>
      <c r="I33" s="836"/>
      <c r="J33" s="836"/>
      <c r="K33" s="836"/>
      <c r="L33" s="836"/>
      <c r="M33" s="836"/>
      <c r="N33" s="836"/>
      <c r="O33" s="836"/>
      <c r="P33" s="304"/>
    </row>
    <row r="34" spans="2:16" ht="13.5" customHeight="1">
      <c r="B34" s="494"/>
      <c r="C34" s="832" t="s">
        <v>32</v>
      </c>
      <c r="D34" s="846"/>
      <c r="E34" s="846"/>
      <c r="F34" s="846"/>
      <c r="G34" s="846"/>
      <c r="H34" s="846"/>
      <c r="I34" s="846"/>
      <c r="J34" s="846"/>
      <c r="K34" s="846"/>
      <c r="L34" s="846"/>
      <c r="M34" s="846"/>
      <c r="N34" s="846"/>
      <c r="O34" s="846"/>
      <c r="P34" s="304"/>
    </row>
    <row r="35" spans="2:16" ht="6" customHeight="1">
      <c r="B35" s="494"/>
      <c r="C35" s="505"/>
      <c r="D35" s="785"/>
      <c r="E35" s="785"/>
      <c r="F35" s="785"/>
      <c r="G35" s="785"/>
      <c r="H35" s="785"/>
      <c r="I35" s="785"/>
      <c r="J35" s="785"/>
      <c r="K35" s="785"/>
      <c r="L35" s="785"/>
      <c r="M35" s="785"/>
      <c r="N35" s="785"/>
      <c r="O35" s="785"/>
      <c r="P35" s="304"/>
    </row>
    <row r="36" spans="2:16">
      <c r="B36" s="494"/>
      <c r="C36" s="840" t="s">
        <v>33</v>
      </c>
      <c r="D36" s="840"/>
      <c r="E36" s="840"/>
      <c r="F36" s="840"/>
      <c r="G36" s="840"/>
      <c r="H36" s="840"/>
      <c r="I36" s="840"/>
      <c r="J36" s="840"/>
      <c r="K36" s="840"/>
      <c r="L36" s="840"/>
      <c r="M36" s="840"/>
      <c r="N36" s="840"/>
      <c r="O36" s="840"/>
      <c r="P36" s="304"/>
    </row>
    <row r="37" spans="2:16">
      <c r="B37" s="494"/>
      <c r="C37" s="827" t="s">
        <v>34</v>
      </c>
      <c r="D37" s="828"/>
      <c r="E37" s="828"/>
      <c r="F37" s="828"/>
      <c r="G37" s="828"/>
      <c r="H37" s="828"/>
      <c r="I37" s="828"/>
      <c r="J37" s="828"/>
      <c r="K37" s="828"/>
      <c r="L37" s="828"/>
      <c r="M37" s="828"/>
      <c r="N37" s="828"/>
      <c r="O37" s="828"/>
      <c r="P37" s="304"/>
    </row>
    <row r="38" spans="2:16">
      <c r="B38" s="494"/>
      <c r="C38" s="827" t="s">
        <v>35</v>
      </c>
      <c r="D38" s="828"/>
      <c r="E38" s="828"/>
      <c r="F38" s="828"/>
      <c r="G38" s="828"/>
      <c r="H38" s="828"/>
      <c r="I38" s="828"/>
      <c r="J38" s="828"/>
      <c r="K38" s="828"/>
      <c r="L38" s="828"/>
      <c r="M38" s="828"/>
      <c r="N38" s="828"/>
      <c r="O38" s="828"/>
      <c r="P38" s="304"/>
    </row>
    <row r="39" spans="2:16">
      <c r="B39" s="494"/>
      <c r="C39" s="827" t="s">
        <v>36</v>
      </c>
      <c r="D39" s="828"/>
      <c r="E39" s="828"/>
      <c r="F39" s="828"/>
      <c r="G39" s="828"/>
      <c r="H39" s="828"/>
      <c r="I39" s="828"/>
      <c r="J39" s="828"/>
      <c r="K39" s="828"/>
      <c r="L39" s="828"/>
      <c r="M39" s="828"/>
      <c r="N39" s="828"/>
      <c r="O39" s="828"/>
      <c r="P39" s="304"/>
    </row>
    <row r="40" spans="2:16">
      <c r="B40" s="494"/>
      <c r="C40" s="827" t="s">
        <v>37</v>
      </c>
      <c r="D40" s="828"/>
      <c r="E40" s="828"/>
      <c r="F40" s="828"/>
      <c r="G40" s="828"/>
      <c r="H40" s="828"/>
      <c r="I40" s="828"/>
      <c r="J40" s="828"/>
      <c r="K40" s="828"/>
      <c r="L40" s="828"/>
      <c r="M40" s="828"/>
      <c r="N40" s="828"/>
      <c r="O40" s="828"/>
      <c r="P40" s="304"/>
    </row>
    <row r="41" spans="2:16">
      <c r="B41" s="494"/>
      <c r="C41" s="832" t="s">
        <v>38</v>
      </c>
      <c r="D41" s="846"/>
      <c r="E41" s="846"/>
      <c r="F41" s="846"/>
      <c r="G41" s="846"/>
      <c r="H41" s="846"/>
      <c r="I41" s="846"/>
      <c r="J41" s="846"/>
      <c r="K41" s="846"/>
      <c r="L41" s="846"/>
      <c r="M41" s="846"/>
      <c r="N41" s="846"/>
      <c r="O41" s="846"/>
      <c r="P41" s="304"/>
    </row>
    <row r="42" spans="2:16">
      <c r="B42" s="494"/>
      <c r="C42" s="781"/>
      <c r="D42" s="788"/>
      <c r="E42" s="788"/>
      <c r="F42" s="788"/>
      <c r="G42" s="788"/>
      <c r="H42" s="788"/>
      <c r="I42" s="788"/>
      <c r="J42" s="788"/>
      <c r="K42" s="788"/>
      <c r="L42" s="788"/>
      <c r="M42" s="788"/>
      <c r="N42" s="788"/>
      <c r="O42" s="788"/>
      <c r="P42" s="304"/>
    </row>
    <row r="43" spans="2:16">
      <c r="B43" s="494"/>
      <c r="C43" s="847" t="s">
        <v>39</v>
      </c>
      <c r="D43" s="848"/>
      <c r="E43" s="848"/>
      <c r="F43" s="848"/>
      <c r="G43" s="848"/>
      <c r="H43" s="848"/>
      <c r="I43" s="848"/>
      <c r="J43" s="848"/>
      <c r="K43" s="848"/>
      <c r="L43" s="848"/>
      <c r="M43" s="848"/>
      <c r="N43" s="848"/>
      <c r="O43" s="848"/>
      <c r="P43" s="304"/>
    </row>
    <row r="44" spans="2:16">
      <c r="B44" s="494"/>
      <c r="C44" s="781"/>
      <c r="D44" s="788"/>
      <c r="E44" s="788"/>
      <c r="F44" s="788"/>
      <c r="G44" s="788"/>
      <c r="H44" s="788"/>
      <c r="I44" s="788"/>
      <c r="J44" s="788"/>
      <c r="K44" s="788"/>
      <c r="L44" s="788"/>
      <c r="M44" s="788"/>
      <c r="N44" s="788"/>
      <c r="O44" s="788"/>
      <c r="P44" s="304"/>
    </row>
    <row r="45" spans="2:16">
      <c r="B45" s="494"/>
      <c r="C45" s="837" t="s">
        <v>40</v>
      </c>
      <c r="D45" s="838"/>
      <c r="E45" s="838"/>
      <c r="F45" s="838"/>
      <c r="G45" s="838"/>
      <c r="H45" s="838"/>
      <c r="I45" s="838"/>
      <c r="J45" s="838"/>
      <c r="K45" s="838"/>
      <c r="L45" s="838"/>
      <c r="M45" s="838"/>
      <c r="N45" s="838"/>
      <c r="O45" s="838"/>
      <c r="P45" s="304"/>
    </row>
    <row r="46" spans="2:16">
      <c r="B46" s="494"/>
      <c r="C46" s="781"/>
      <c r="D46" s="788"/>
      <c r="E46" s="788"/>
      <c r="F46" s="788"/>
      <c r="G46" s="788"/>
      <c r="H46" s="788"/>
      <c r="I46" s="788"/>
      <c r="J46" s="788"/>
      <c r="K46" s="788"/>
      <c r="L46" s="788"/>
      <c r="M46" s="788"/>
      <c r="N46" s="788"/>
      <c r="O46" s="788"/>
      <c r="P46" s="304"/>
    </row>
    <row r="47" spans="2:16" ht="13" customHeight="1">
      <c r="B47" s="494"/>
      <c r="C47" s="847" t="s">
        <v>41</v>
      </c>
      <c r="D47" s="850"/>
      <c r="E47" s="850"/>
      <c r="F47" s="850"/>
      <c r="G47" s="850"/>
      <c r="H47" s="850"/>
      <c r="I47" s="850"/>
      <c r="J47" s="850"/>
      <c r="K47" s="850"/>
      <c r="L47" s="850"/>
      <c r="M47" s="850"/>
      <c r="N47" s="850"/>
      <c r="O47" s="850"/>
      <c r="P47" s="304"/>
    </row>
    <row r="48" spans="2:16">
      <c r="B48" s="494"/>
      <c r="C48" s="851" t="s">
        <v>42</v>
      </c>
      <c r="D48" s="851"/>
      <c r="E48" s="851"/>
      <c r="F48" s="851"/>
      <c r="G48" s="851"/>
      <c r="H48" s="851"/>
      <c r="I48" s="851"/>
      <c r="P48" s="304"/>
    </row>
    <row r="49" spans="2:16">
      <c r="B49" s="494"/>
      <c r="C49" s="851" t="s">
        <v>43</v>
      </c>
      <c r="D49" s="851"/>
      <c r="E49" s="851"/>
      <c r="F49" s="851"/>
      <c r="G49" s="851"/>
      <c r="H49" s="851"/>
      <c r="I49" s="851"/>
      <c r="P49" s="304"/>
    </row>
    <row r="50" spans="2:16">
      <c r="B50" s="494"/>
      <c r="C50" s="790"/>
      <c r="D50" s="790"/>
      <c r="E50" s="790"/>
      <c r="F50" s="790"/>
      <c r="G50" s="790"/>
      <c r="H50" s="790"/>
      <c r="I50" s="790"/>
      <c r="P50" s="304"/>
    </row>
    <row r="51" spans="2:16" ht="13" customHeight="1">
      <c r="B51" s="494"/>
      <c r="C51" s="847" t="s">
        <v>44</v>
      </c>
      <c r="D51" s="850"/>
      <c r="E51" s="850"/>
      <c r="F51" s="850"/>
      <c r="G51" s="850"/>
      <c r="H51" s="850"/>
      <c r="I51" s="850"/>
      <c r="J51" s="850"/>
      <c r="K51" s="850"/>
      <c r="L51" s="850"/>
      <c r="M51" s="850"/>
      <c r="N51" s="850"/>
      <c r="O51" s="850"/>
      <c r="P51" s="304"/>
    </row>
    <row r="52" spans="2:16">
      <c r="B52" s="494"/>
      <c r="C52" s="790"/>
      <c r="D52" s="790"/>
      <c r="E52" s="790"/>
      <c r="F52" s="790"/>
      <c r="G52" s="790"/>
      <c r="H52" s="790"/>
      <c r="I52" s="790"/>
      <c r="P52" s="304"/>
    </row>
    <row r="53" spans="2:16">
      <c r="B53" s="494"/>
      <c r="C53" s="837" t="s">
        <v>45</v>
      </c>
      <c r="D53" s="843"/>
      <c r="E53" s="843"/>
      <c r="F53" s="843"/>
      <c r="G53" s="843"/>
      <c r="H53" s="843"/>
      <c r="I53" s="843"/>
      <c r="J53" s="843"/>
      <c r="K53" s="843"/>
      <c r="L53" s="843"/>
      <c r="M53" s="843"/>
      <c r="N53" s="843"/>
      <c r="O53" s="843"/>
      <c r="P53" s="304"/>
    </row>
    <row r="54" spans="2:16">
      <c r="B54" s="494"/>
      <c r="C54" s="831" t="s">
        <v>46</v>
      </c>
      <c r="D54" s="831"/>
      <c r="E54" s="831"/>
      <c r="F54" s="831"/>
      <c r="G54" s="831"/>
      <c r="H54" s="831"/>
      <c r="I54" s="831"/>
      <c r="J54" s="831"/>
      <c r="K54" s="831"/>
      <c r="L54" s="831"/>
      <c r="M54" s="831"/>
      <c r="N54" s="831"/>
      <c r="O54" s="831"/>
      <c r="P54" s="304"/>
    </row>
    <row r="55" spans="2:16">
      <c r="B55" s="494"/>
      <c r="C55" s="831" t="s">
        <v>47</v>
      </c>
      <c r="D55" s="831"/>
      <c r="E55" s="831"/>
      <c r="F55" s="831"/>
      <c r="G55" s="831"/>
      <c r="H55" s="831"/>
      <c r="I55" s="831"/>
      <c r="J55" s="831"/>
      <c r="K55" s="831"/>
      <c r="L55" s="831"/>
      <c r="M55" s="831"/>
      <c r="N55" s="831"/>
      <c r="O55" s="831"/>
      <c r="P55" s="304"/>
    </row>
    <row r="56" spans="2:16">
      <c r="B56" s="494"/>
      <c r="C56" s="834" t="s">
        <v>48</v>
      </c>
      <c r="D56" s="834"/>
      <c r="E56" s="834"/>
      <c r="F56" s="834"/>
      <c r="G56" s="834"/>
      <c r="H56" s="834"/>
      <c r="I56" s="834"/>
      <c r="J56" s="834"/>
      <c r="K56" s="834"/>
      <c r="L56" s="834"/>
      <c r="M56" s="834"/>
      <c r="N56" s="834"/>
      <c r="O56" s="834"/>
      <c r="P56" s="304"/>
    </row>
    <row r="57" spans="2:16">
      <c r="B57" s="494"/>
      <c r="C57" s="506" t="s">
        <v>49</v>
      </c>
      <c r="P57" s="304"/>
    </row>
    <row r="58" spans="2:16">
      <c r="B58" s="494"/>
      <c r="C58" s="777"/>
      <c r="D58" s="777"/>
      <c r="E58" s="777"/>
      <c r="F58" s="777"/>
      <c r="G58" s="777"/>
      <c r="H58" s="777"/>
      <c r="I58" s="777"/>
      <c r="J58" s="777"/>
      <c r="K58" s="777"/>
      <c r="L58" s="777"/>
      <c r="M58" s="777"/>
      <c r="N58" s="777"/>
      <c r="O58" s="777"/>
      <c r="P58" s="304"/>
    </row>
    <row r="59" spans="2:16">
      <c r="B59" s="494"/>
      <c r="C59" s="837" t="s">
        <v>50</v>
      </c>
      <c r="D59" s="843"/>
      <c r="E59" s="843"/>
      <c r="F59" s="843"/>
      <c r="G59" s="843"/>
      <c r="H59" s="843"/>
      <c r="I59" s="843"/>
      <c r="J59" s="843"/>
      <c r="K59" s="843"/>
      <c r="L59" s="843"/>
      <c r="M59" s="843"/>
      <c r="N59" s="843"/>
      <c r="O59" s="843"/>
      <c r="P59" s="304"/>
    </row>
    <row r="60" spans="2:16">
      <c r="B60" s="494"/>
      <c r="C60" s="826" t="s">
        <v>51</v>
      </c>
      <c r="D60" s="849"/>
      <c r="E60" s="849"/>
      <c r="F60" s="849"/>
      <c r="G60" s="849"/>
      <c r="H60" s="849"/>
      <c r="I60" s="849"/>
      <c r="J60" s="849"/>
      <c r="K60" s="849"/>
      <c r="L60" s="849"/>
      <c r="M60" s="849"/>
      <c r="N60" s="849"/>
      <c r="O60" s="849"/>
      <c r="P60" s="304"/>
    </row>
    <row r="61" spans="2:16">
      <c r="B61" s="494"/>
      <c r="C61" s="826" t="s">
        <v>52</v>
      </c>
      <c r="D61" s="826"/>
      <c r="E61" s="826"/>
      <c r="F61" s="826"/>
      <c r="G61" s="826"/>
      <c r="H61" s="826"/>
      <c r="I61" s="826"/>
      <c r="J61" s="826"/>
      <c r="K61" s="826"/>
      <c r="L61" s="826"/>
      <c r="M61" s="826"/>
      <c r="N61" s="826"/>
      <c r="O61" s="826"/>
      <c r="P61" s="304"/>
    </row>
    <row r="62" spans="2:16">
      <c r="B62" s="494"/>
      <c r="C62" s="789"/>
      <c r="D62" s="789"/>
      <c r="E62" s="789"/>
      <c r="F62" s="789"/>
      <c r="G62" s="789"/>
      <c r="H62" s="789"/>
      <c r="I62" s="789"/>
      <c r="J62" s="789"/>
      <c r="K62" s="789"/>
      <c r="L62" s="789"/>
      <c r="M62" s="789"/>
      <c r="N62" s="789"/>
      <c r="O62" s="789"/>
      <c r="P62" s="304"/>
    </row>
    <row r="63" spans="2:16">
      <c r="B63" s="494"/>
      <c r="C63" s="837" t="s">
        <v>53</v>
      </c>
      <c r="D63" s="830"/>
      <c r="E63" s="830"/>
      <c r="F63" s="830"/>
      <c r="G63" s="830"/>
      <c r="H63" s="830"/>
      <c r="I63" s="830"/>
      <c r="J63" s="830"/>
      <c r="K63" s="830"/>
      <c r="L63" s="830"/>
      <c r="M63" s="830"/>
      <c r="N63" s="830"/>
      <c r="O63" s="830"/>
      <c r="P63" s="304"/>
    </row>
    <row r="64" spans="2:16">
      <c r="B64" s="494"/>
      <c r="C64" s="840" t="s">
        <v>54</v>
      </c>
      <c r="D64" s="845"/>
      <c r="E64" s="845"/>
      <c r="F64" s="845"/>
      <c r="G64" s="845"/>
      <c r="H64" s="845"/>
      <c r="I64" s="845"/>
      <c r="J64" s="845"/>
      <c r="K64" s="845"/>
      <c r="L64" s="845"/>
      <c r="M64" s="845"/>
      <c r="N64" s="845"/>
      <c r="O64" s="845"/>
      <c r="P64" s="304"/>
    </row>
    <row r="65" spans="2:16">
      <c r="B65" s="494"/>
      <c r="C65" s="827" t="s">
        <v>55</v>
      </c>
      <c r="D65" s="828"/>
      <c r="E65" s="828"/>
      <c r="F65" s="828"/>
      <c r="G65" s="828"/>
      <c r="H65" s="828"/>
      <c r="I65" s="828"/>
      <c r="J65" s="828"/>
      <c r="K65" s="828"/>
      <c r="L65" s="828"/>
      <c r="M65" s="828"/>
      <c r="N65" s="828"/>
      <c r="O65" s="828"/>
      <c r="P65" s="304"/>
    </row>
    <row r="66" spans="2:16">
      <c r="B66" s="494"/>
      <c r="C66" s="827" t="s">
        <v>56</v>
      </c>
      <c r="D66" s="828"/>
      <c r="E66" s="828"/>
      <c r="F66" s="828"/>
      <c r="G66" s="828"/>
      <c r="H66" s="828"/>
      <c r="I66" s="828"/>
      <c r="J66" s="828"/>
      <c r="K66" s="828"/>
      <c r="L66" s="828"/>
      <c r="M66" s="828"/>
      <c r="N66" s="828"/>
      <c r="O66" s="828"/>
      <c r="P66" s="304"/>
    </row>
    <row r="67" spans="2:16">
      <c r="B67" s="494"/>
      <c r="C67" s="834" t="s">
        <v>57</v>
      </c>
      <c r="D67" s="844"/>
      <c r="E67" s="844"/>
      <c r="F67" s="844"/>
      <c r="G67" s="844"/>
      <c r="H67" s="844"/>
      <c r="I67" s="844"/>
      <c r="J67" s="844"/>
      <c r="K67" s="844"/>
      <c r="L67" s="844"/>
      <c r="M67" s="844"/>
      <c r="N67" s="844"/>
      <c r="O67" s="844"/>
      <c r="P67" s="304"/>
    </row>
    <row r="68" spans="2:16">
      <c r="B68" s="494"/>
      <c r="C68" s="832" t="s">
        <v>58</v>
      </c>
      <c r="D68" s="833"/>
      <c r="E68" s="833"/>
      <c r="F68" s="833"/>
      <c r="G68" s="833"/>
      <c r="H68" s="833"/>
      <c r="I68" s="833"/>
      <c r="J68" s="833"/>
      <c r="K68" s="833"/>
      <c r="L68" s="833"/>
      <c r="M68" s="833"/>
      <c r="N68" s="833"/>
      <c r="O68" s="833"/>
      <c r="P68" s="304"/>
    </row>
    <row r="69" spans="2:16">
      <c r="B69" s="494"/>
      <c r="C69" s="832" t="s">
        <v>59</v>
      </c>
      <c r="D69" s="833"/>
      <c r="E69" s="833"/>
      <c r="F69" s="833"/>
      <c r="G69" s="833"/>
      <c r="H69" s="833"/>
      <c r="I69" s="833"/>
      <c r="J69" s="833"/>
      <c r="K69" s="833"/>
      <c r="L69" s="833"/>
      <c r="M69" s="833"/>
      <c r="N69" s="833"/>
      <c r="O69" s="833"/>
      <c r="P69" s="304"/>
    </row>
    <row r="70" spans="2:16">
      <c r="B70" s="494"/>
      <c r="C70" s="832" t="s">
        <v>60</v>
      </c>
      <c r="D70" s="833"/>
      <c r="E70" s="833"/>
      <c r="F70" s="833"/>
      <c r="G70" s="833"/>
      <c r="H70" s="833"/>
      <c r="I70" s="833"/>
      <c r="J70" s="833"/>
      <c r="K70" s="833"/>
      <c r="L70" s="833"/>
      <c r="M70" s="833"/>
      <c r="N70" s="833"/>
      <c r="O70" s="833"/>
      <c r="P70" s="304"/>
    </row>
    <row r="71" spans="2:16">
      <c r="B71" s="494"/>
      <c r="C71" s="777"/>
      <c r="D71" s="777"/>
      <c r="E71" s="777"/>
      <c r="F71" s="777"/>
      <c r="G71" s="777"/>
      <c r="H71" s="777"/>
      <c r="I71" s="777"/>
      <c r="J71" s="777"/>
      <c r="K71" s="777"/>
      <c r="L71" s="777"/>
      <c r="M71" s="777"/>
      <c r="N71" s="777"/>
      <c r="O71" s="777"/>
      <c r="P71" s="304"/>
    </row>
    <row r="72" spans="2:16">
      <c r="B72" s="494"/>
      <c r="C72" s="837" t="s">
        <v>61</v>
      </c>
      <c r="D72" s="839"/>
      <c r="E72" s="839"/>
      <c r="F72" s="839"/>
      <c r="G72" s="839"/>
      <c r="H72" s="839"/>
      <c r="I72" s="839"/>
      <c r="J72" s="839"/>
      <c r="K72" s="839"/>
      <c r="L72" s="839"/>
      <c r="M72" s="779"/>
      <c r="N72" s="779"/>
      <c r="O72" s="779"/>
      <c r="P72" s="304"/>
    </row>
    <row r="73" spans="2:16" ht="12.5" customHeight="1">
      <c r="B73" s="494"/>
      <c r="C73" s="826" t="s">
        <v>62</v>
      </c>
      <c r="D73" s="826"/>
      <c r="E73" s="826"/>
      <c r="F73" s="826"/>
      <c r="G73" s="826"/>
      <c r="H73" s="826"/>
      <c r="I73" s="826"/>
      <c r="J73" s="826"/>
      <c r="K73" s="826"/>
      <c r="L73" s="826"/>
      <c r="M73" s="826"/>
      <c r="N73" s="826"/>
      <c r="O73" s="826"/>
      <c r="P73" s="304"/>
    </row>
    <row r="74" spans="2:16">
      <c r="B74" s="494"/>
      <c r="C74" s="826" t="s">
        <v>63</v>
      </c>
      <c r="D74" s="825"/>
      <c r="E74" s="825"/>
      <c r="F74" s="825"/>
      <c r="G74" s="825"/>
      <c r="H74" s="825"/>
      <c r="I74" s="825"/>
      <c r="J74" s="825"/>
      <c r="K74" s="825"/>
      <c r="L74" s="825"/>
      <c r="M74" s="825"/>
      <c r="N74" s="825"/>
      <c r="O74" s="825"/>
      <c r="P74" s="304"/>
    </row>
    <row r="75" spans="2:16">
      <c r="B75" s="494"/>
      <c r="C75" s="785"/>
      <c r="D75" s="779"/>
      <c r="E75" s="779"/>
      <c r="F75" s="779"/>
      <c r="G75" s="779"/>
      <c r="H75" s="779"/>
      <c r="I75" s="779"/>
      <c r="J75" s="779"/>
      <c r="K75" s="779"/>
      <c r="L75" s="779"/>
      <c r="M75" s="779"/>
      <c r="N75" s="779"/>
      <c r="O75" s="779"/>
      <c r="P75" s="304"/>
    </row>
    <row r="76" spans="2:16">
      <c r="B76" s="494"/>
      <c r="C76" s="829" t="s">
        <v>64</v>
      </c>
      <c r="D76" s="830"/>
      <c r="E76" s="830"/>
      <c r="F76" s="830"/>
      <c r="G76" s="830"/>
      <c r="H76" s="830"/>
      <c r="I76" s="830"/>
      <c r="J76" s="830"/>
      <c r="K76" s="830"/>
      <c r="L76" s="830"/>
      <c r="M76" s="830"/>
      <c r="N76" s="830"/>
      <c r="O76" s="830"/>
      <c r="P76" s="304"/>
    </row>
    <row r="77" spans="2:16">
      <c r="B77" s="494"/>
      <c r="C77" s="831" t="s">
        <v>65</v>
      </c>
      <c r="D77" s="831"/>
      <c r="E77" s="831"/>
      <c r="F77" s="831"/>
      <c r="G77" s="831"/>
      <c r="H77" s="831"/>
      <c r="I77" s="831"/>
      <c r="J77" s="831"/>
      <c r="K77" s="831"/>
      <c r="L77" s="831"/>
      <c r="M77" s="831"/>
      <c r="N77" s="831"/>
      <c r="O77" s="831"/>
      <c r="P77" s="304"/>
    </row>
    <row r="78" spans="2:16">
      <c r="B78" s="494"/>
      <c r="C78" s="840" t="s">
        <v>66</v>
      </c>
      <c r="D78" s="840"/>
      <c r="E78" s="840"/>
      <c r="F78" s="840"/>
      <c r="G78" s="840"/>
      <c r="H78" s="840"/>
      <c r="I78" s="840"/>
      <c r="J78" s="840"/>
      <c r="K78" s="840"/>
      <c r="L78" s="840"/>
      <c r="M78" s="840"/>
      <c r="N78" s="840"/>
      <c r="O78" s="840"/>
      <c r="P78" s="304"/>
    </row>
    <row r="79" spans="2:16">
      <c r="B79" s="494"/>
      <c r="C79" s="780"/>
      <c r="D79" s="780"/>
      <c r="E79" s="780"/>
      <c r="F79" s="780"/>
      <c r="G79" s="780"/>
      <c r="H79" s="780"/>
      <c r="I79" s="780"/>
      <c r="J79" s="780"/>
      <c r="K79" s="780"/>
      <c r="L79" s="780"/>
      <c r="M79" s="780"/>
      <c r="N79" s="780"/>
      <c r="O79" s="780"/>
      <c r="P79" s="304"/>
    </row>
    <row r="80" spans="2:16">
      <c r="B80" s="494"/>
      <c r="C80" s="837" t="s">
        <v>67</v>
      </c>
      <c r="D80" s="838"/>
      <c r="E80" s="838"/>
      <c r="F80" s="838"/>
      <c r="G80" s="838"/>
      <c r="H80" s="838"/>
      <c r="I80" s="838"/>
      <c r="J80" s="838"/>
      <c r="K80" s="838"/>
      <c r="L80" s="838"/>
      <c r="M80" s="838"/>
      <c r="N80" s="838"/>
      <c r="O80" s="838"/>
      <c r="P80" s="304"/>
    </row>
    <row r="81" spans="2:16">
      <c r="B81" s="494"/>
      <c r="C81" s="841" t="s">
        <v>68</v>
      </c>
      <c r="D81" s="842"/>
      <c r="E81" s="842"/>
      <c r="F81" s="842"/>
      <c r="G81" s="842"/>
      <c r="H81" s="842"/>
      <c r="I81" s="842"/>
      <c r="J81" s="842"/>
      <c r="K81" s="842"/>
      <c r="L81" s="842"/>
      <c r="M81" s="842"/>
      <c r="N81" s="842"/>
      <c r="O81" s="842"/>
      <c r="P81" s="304"/>
    </row>
    <row r="82" spans="2:16">
      <c r="B82" s="494"/>
      <c r="C82" s="835" t="s">
        <v>69</v>
      </c>
      <c r="D82" s="835"/>
      <c r="E82" s="835"/>
      <c r="F82" s="835"/>
      <c r="G82" s="835"/>
      <c r="H82" s="835"/>
      <c r="I82" s="835"/>
      <c r="J82" s="835"/>
      <c r="K82" s="835"/>
      <c r="L82" s="835"/>
      <c r="M82" s="835"/>
      <c r="N82" s="835"/>
      <c r="O82" s="835"/>
      <c r="P82" s="304"/>
    </row>
    <row r="83" spans="2:16">
      <c r="B83" s="494"/>
      <c r="C83" s="835" t="s">
        <v>70</v>
      </c>
      <c r="D83" s="835"/>
      <c r="E83" s="835"/>
      <c r="F83" s="835"/>
      <c r="G83" s="835"/>
      <c r="H83" s="835"/>
      <c r="I83" s="835"/>
      <c r="J83" s="835"/>
      <c r="K83" s="835"/>
      <c r="L83" s="835"/>
      <c r="M83" s="835"/>
      <c r="N83" s="835"/>
      <c r="O83" s="835"/>
      <c r="P83" s="304"/>
    </row>
    <row r="84" spans="2:16">
      <c r="B84" s="494"/>
      <c r="C84" s="836" t="s">
        <v>71</v>
      </c>
      <c r="D84" s="836"/>
      <c r="E84" s="836"/>
      <c r="F84" s="836"/>
      <c r="G84" s="836"/>
      <c r="H84" s="836"/>
      <c r="I84" s="836"/>
      <c r="J84" s="836"/>
      <c r="K84" s="836"/>
      <c r="L84" s="836"/>
      <c r="M84" s="836"/>
      <c r="N84" s="836"/>
      <c r="O84" s="836"/>
      <c r="P84" s="304"/>
    </row>
    <row r="85" spans="2:16">
      <c r="B85" s="494"/>
      <c r="C85" s="834"/>
      <c r="D85" s="834"/>
      <c r="E85" s="834"/>
      <c r="F85" s="834"/>
      <c r="G85" s="834"/>
      <c r="H85" s="834"/>
      <c r="I85" s="834"/>
      <c r="J85" s="834"/>
      <c r="K85" s="834"/>
      <c r="L85" s="834"/>
      <c r="M85" s="834"/>
      <c r="N85" s="834"/>
      <c r="O85" s="834"/>
      <c r="P85" s="304"/>
    </row>
    <row r="86" spans="2:16">
      <c r="B86" s="494"/>
      <c r="C86" s="824" t="s">
        <v>72</v>
      </c>
      <c r="D86" s="825"/>
      <c r="E86" s="825"/>
      <c r="F86" s="825"/>
      <c r="G86" s="825"/>
      <c r="H86" s="825"/>
      <c r="I86" s="825"/>
      <c r="J86" s="825"/>
      <c r="K86" s="825"/>
      <c r="L86" s="825"/>
      <c r="M86" s="825"/>
      <c r="N86" s="825"/>
      <c r="O86" s="825"/>
      <c r="P86" s="304"/>
    </row>
    <row r="87" spans="2:16" ht="14" thickBot="1">
      <c r="B87" s="507"/>
      <c r="C87" s="508"/>
      <c r="D87" s="508"/>
      <c r="E87" s="508"/>
      <c r="F87" s="508"/>
      <c r="G87" s="508"/>
      <c r="H87" s="508"/>
      <c r="I87" s="508"/>
      <c r="J87" s="508"/>
      <c r="K87" s="508"/>
      <c r="L87" s="508"/>
      <c r="M87" s="508"/>
      <c r="N87" s="508"/>
      <c r="O87" s="508"/>
      <c r="P87" s="322"/>
    </row>
    <row r="88" spans="2:16">
      <c r="P88" s="35" t="s">
        <v>73</v>
      </c>
    </row>
  </sheetData>
  <mergeCells count="67">
    <mergeCell ref="B3:P3"/>
    <mergeCell ref="I2:K2"/>
    <mergeCell ref="B1:H2"/>
    <mergeCell ref="I1:K1"/>
    <mergeCell ref="M1:P1"/>
    <mergeCell ref="C27:O27"/>
    <mergeCell ref="C47:O47"/>
    <mergeCell ref="S9:T9"/>
    <mergeCell ref="S10:T10"/>
    <mergeCell ref="B5:P5"/>
    <mergeCell ref="B7:P7"/>
    <mergeCell ref="C10:O10"/>
    <mergeCell ref="D12:I12"/>
    <mergeCell ref="K12:N17"/>
    <mergeCell ref="C20:O20"/>
    <mergeCell ref="C21:O21"/>
    <mergeCell ref="C25:O25"/>
    <mergeCell ref="D13:I13"/>
    <mergeCell ref="C22:O22"/>
    <mergeCell ref="C63:O63"/>
    <mergeCell ref="C38:O38"/>
    <mergeCell ref="C51:O51"/>
    <mergeCell ref="C49:I49"/>
    <mergeCell ref="C17:I17"/>
    <mergeCell ref="C32:O32"/>
    <mergeCell ref="C37:O37"/>
    <mergeCell ref="C33:O33"/>
    <mergeCell ref="C23:O23"/>
    <mergeCell ref="C28:O28"/>
    <mergeCell ref="C29:O29"/>
    <mergeCell ref="C34:O34"/>
    <mergeCell ref="C36:O36"/>
    <mergeCell ref="C48:I48"/>
    <mergeCell ref="C30:O30"/>
    <mergeCell ref="C26:O26"/>
    <mergeCell ref="C81:O81"/>
    <mergeCell ref="C39:O39"/>
    <mergeCell ref="C40:O40"/>
    <mergeCell ref="C53:O53"/>
    <mergeCell ref="C54:O54"/>
    <mergeCell ref="C67:O67"/>
    <mergeCell ref="C64:O64"/>
    <mergeCell ref="C41:O41"/>
    <mergeCell ref="C43:O43"/>
    <mergeCell ref="C45:O45"/>
    <mergeCell ref="C65:O65"/>
    <mergeCell ref="C55:O55"/>
    <mergeCell ref="C59:O59"/>
    <mergeCell ref="C56:O56"/>
    <mergeCell ref="C60:O60"/>
    <mergeCell ref="C61:O61"/>
    <mergeCell ref="C86:O86"/>
    <mergeCell ref="C74:O74"/>
    <mergeCell ref="C66:O66"/>
    <mergeCell ref="C73:O73"/>
    <mergeCell ref="C76:O76"/>
    <mergeCell ref="C77:O77"/>
    <mergeCell ref="C70:O70"/>
    <mergeCell ref="C68:O68"/>
    <mergeCell ref="C85:O85"/>
    <mergeCell ref="C83:O83"/>
    <mergeCell ref="C84:O84"/>
    <mergeCell ref="C82:O82"/>
    <mergeCell ref="C80:O80"/>
    <mergeCell ref="C72:L72"/>
    <mergeCell ref="C78:O78"/>
    <mergeCell ref="C69:O69"/>
  </mergeCells>
  <phoneticPr fontId="0" type="noConversion"/>
  <printOptions horizontalCentered="1"/>
  <pageMargins left="0.25" right="0.25" top="0.5" bottom="0.5" header="0.5" footer="0.25"/>
  <pageSetup scale="96" fitToHeight="0" orientation="landscape" r:id="rId1"/>
  <headerFooter alignWithMargins="0"/>
  <rowBreaks count="2" manualBreakCount="2">
    <brk id="31" max="16" man="1"/>
    <brk id="7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B54"/>
  <sheetViews>
    <sheetView zoomScaleNormal="100" workbookViewId="0">
      <selection activeCell="M11" sqref="M11"/>
    </sheetView>
  </sheetViews>
  <sheetFormatPr baseColWidth="10" defaultColWidth="8.6640625" defaultRowHeight="13"/>
  <cols>
    <col min="1" max="1" width="2.83203125" style="34" customWidth="1"/>
    <col min="2" max="2" width="45.6640625" style="34" bestFit="1" customWidth="1"/>
    <col min="3" max="4" width="9.6640625" style="34" customWidth="1"/>
    <col min="5" max="5" width="14" style="34" customWidth="1"/>
    <col min="6" max="6" width="12.6640625" style="34" customWidth="1"/>
    <col min="7" max="7" width="10.6640625" style="34" customWidth="1"/>
    <col min="8" max="10" width="12.6640625" style="34" customWidth="1"/>
    <col min="11" max="11" width="2.83203125" style="34" customWidth="1"/>
    <col min="12" max="14" width="8.6640625" style="34"/>
    <col min="15" max="15" width="12.6640625" style="34" customWidth="1"/>
    <col min="16" max="16384" width="8.6640625" style="34"/>
  </cols>
  <sheetData>
    <row r="1" spans="2:28" ht="14" thickBot="1"/>
    <row r="2" spans="2:28" ht="15" customHeight="1">
      <c r="B2" s="376" t="s">
        <v>919</v>
      </c>
      <c r="C2" s="377"/>
      <c r="D2" s="377"/>
      <c r="E2" s="377"/>
      <c r="F2" s="377"/>
      <c r="G2" s="377"/>
      <c r="H2" s="377"/>
      <c r="I2" s="377"/>
      <c r="J2" s="378"/>
      <c r="K2" s="331"/>
      <c r="L2" s="331"/>
    </row>
    <row r="3" spans="2:28" ht="15" customHeight="1">
      <c r="B3" s="379" t="s">
        <v>920</v>
      </c>
      <c r="C3" s="380"/>
      <c r="D3" s="380"/>
      <c r="E3" s="380"/>
      <c r="F3" s="380"/>
      <c r="G3" s="380"/>
      <c r="H3" s="380"/>
      <c r="I3" s="380"/>
      <c r="J3" s="381"/>
      <c r="K3" s="331"/>
      <c r="L3" s="331"/>
    </row>
    <row r="4" spans="2:28" ht="51">
      <c r="B4" s="382" t="s">
        <v>898</v>
      </c>
      <c r="C4" s="480" t="s">
        <v>921</v>
      </c>
      <c r="D4" s="383" t="s">
        <v>922</v>
      </c>
      <c r="E4" s="383" t="s">
        <v>923</v>
      </c>
      <c r="F4" s="383" t="s">
        <v>924</v>
      </c>
      <c r="G4" s="732" t="s">
        <v>925</v>
      </c>
      <c r="H4" s="383" t="s">
        <v>926</v>
      </c>
      <c r="I4" s="383" t="s">
        <v>927</v>
      </c>
      <c r="J4" s="733" t="s">
        <v>928</v>
      </c>
      <c r="L4" s="331"/>
    </row>
    <row r="5" spans="2:28" ht="15" customHeight="1" thickBot="1">
      <c r="B5" s="384"/>
      <c r="C5" s="380"/>
      <c r="D5" s="380"/>
      <c r="E5" s="380"/>
      <c r="F5" s="385"/>
      <c r="G5" s="380"/>
      <c r="H5" s="380"/>
      <c r="I5" s="380"/>
      <c r="J5" s="381"/>
      <c r="L5" s="331"/>
    </row>
    <row r="6" spans="2:28" ht="15" customHeight="1" thickTop="1" thickBot="1">
      <c r="B6" s="1006" t="s">
        <v>929</v>
      </c>
      <c r="C6" s="370"/>
      <c r="D6" s="370"/>
      <c r="E6" s="371">
        <v>0</v>
      </c>
      <c r="F6" s="371">
        <v>0</v>
      </c>
      <c r="G6" s="386">
        <f>+E6+F6</f>
        <v>0</v>
      </c>
      <c r="H6" s="387">
        <f>E6*12*C6</f>
        <v>0</v>
      </c>
      <c r="I6" s="387">
        <f>F6*12*C6</f>
        <v>0</v>
      </c>
      <c r="J6" s="388">
        <f>+H6+I6</f>
        <v>0</v>
      </c>
      <c r="L6" s="331"/>
    </row>
    <row r="7" spans="2:28" ht="15" customHeight="1" thickTop="1" thickBot="1">
      <c r="B7" s="1006"/>
      <c r="C7" s="370"/>
      <c r="D7" s="370"/>
      <c r="E7" s="371">
        <v>0</v>
      </c>
      <c r="F7" s="371">
        <v>0</v>
      </c>
      <c r="G7" s="386">
        <f t="shared" ref="G7:G8" si="0">+E7+F7</f>
        <v>0</v>
      </c>
      <c r="H7" s="387">
        <f t="shared" ref="H7:H8" si="1">E7*12*C7</f>
        <v>0</v>
      </c>
      <c r="I7" s="387">
        <f t="shared" ref="I7:I8" si="2">F7*12*C7</f>
        <v>0</v>
      </c>
      <c r="J7" s="388">
        <f t="shared" ref="J7:J8" si="3">+H7+I7</f>
        <v>0</v>
      </c>
      <c r="L7" s="331"/>
    </row>
    <row r="8" spans="2:28" ht="15" customHeight="1" thickTop="1" thickBot="1">
      <c r="B8" s="1006"/>
      <c r="C8" s="370"/>
      <c r="D8" s="370"/>
      <c r="E8" s="371">
        <v>0</v>
      </c>
      <c r="F8" s="371">
        <v>0</v>
      </c>
      <c r="G8" s="386">
        <f t="shared" si="0"/>
        <v>0</v>
      </c>
      <c r="H8" s="387">
        <f t="shared" si="1"/>
        <v>0</v>
      </c>
      <c r="I8" s="387">
        <f t="shared" si="2"/>
        <v>0</v>
      </c>
      <c r="J8" s="388">
        <f t="shared" si="3"/>
        <v>0</v>
      </c>
      <c r="L8" s="331"/>
    </row>
    <row r="9" spans="2:28" ht="15" customHeight="1" thickTop="1" thickBot="1">
      <c r="B9" s="1006"/>
      <c r="C9" s="370"/>
      <c r="D9" s="370"/>
      <c r="E9" s="371">
        <v>0</v>
      </c>
      <c r="F9" s="371">
        <v>0</v>
      </c>
      <c r="G9" s="386">
        <f>+E9+F9</f>
        <v>0</v>
      </c>
      <c r="H9" s="387">
        <f>E9*12*C9</f>
        <v>0</v>
      </c>
      <c r="I9" s="387">
        <f>F9*12*C9</f>
        <v>0</v>
      </c>
      <c r="J9" s="388">
        <f>+H9+I9</f>
        <v>0</v>
      </c>
      <c r="L9" s="331"/>
    </row>
    <row r="10" spans="2:28" ht="15" customHeight="1" thickTop="1" thickBot="1">
      <c r="B10" s="1006"/>
      <c r="C10" s="370"/>
      <c r="D10" s="370"/>
      <c r="E10" s="371">
        <v>0</v>
      </c>
      <c r="F10" s="371">
        <v>0</v>
      </c>
      <c r="G10" s="386">
        <f>+E10+F10</f>
        <v>0</v>
      </c>
      <c r="H10" s="387">
        <f>E10*12*C10</f>
        <v>0</v>
      </c>
      <c r="I10" s="387">
        <f>F10*12*C10</f>
        <v>0</v>
      </c>
      <c r="J10" s="388">
        <f>+H10+I10</f>
        <v>0</v>
      </c>
      <c r="L10" s="331"/>
    </row>
    <row r="11" spans="2:28" ht="15" customHeight="1" thickTop="1" thickBot="1">
      <c r="B11" s="1006"/>
      <c r="C11" s="370"/>
      <c r="D11" s="370"/>
      <c r="E11" s="371">
        <v>0</v>
      </c>
      <c r="F11" s="371">
        <v>0</v>
      </c>
      <c r="G11" s="386">
        <f>+E11+F11</f>
        <v>0</v>
      </c>
      <c r="H11" s="387">
        <f>E11*12*C11</f>
        <v>0</v>
      </c>
      <c r="I11" s="387">
        <f>F11*12*C11</f>
        <v>0</v>
      </c>
      <c r="J11" s="388">
        <f>+H11+I11</f>
        <v>0</v>
      </c>
      <c r="L11" s="331"/>
    </row>
    <row r="12" spans="2:28" ht="15" customHeight="1" thickTop="1" thickBot="1">
      <c r="B12" s="1006"/>
      <c r="C12" s="370"/>
      <c r="D12" s="370"/>
      <c r="E12" s="371">
        <v>0</v>
      </c>
      <c r="F12" s="371">
        <v>0</v>
      </c>
      <c r="G12" s="386">
        <f>+E12+F12</f>
        <v>0</v>
      </c>
      <c r="H12" s="387">
        <f>E12*12*C12</f>
        <v>0</v>
      </c>
      <c r="I12" s="387">
        <f>F12*12*C12</f>
        <v>0</v>
      </c>
      <c r="J12" s="388">
        <f>+H12+I12</f>
        <v>0</v>
      </c>
      <c r="L12" s="331"/>
    </row>
    <row r="13" spans="2:28" ht="15" customHeight="1" thickTop="1" thickBot="1">
      <c r="B13" s="1006"/>
      <c r="C13" s="370"/>
      <c r="D13" s="370"/>
      <c r="E13" s="371">
        <v>0</v>
      </c>
      <c r="F13" s="371">
        <v>0</v>
      </c>
      <c r="G13" s="386">
        <f>(E13+F13)*C13</f>
        <v>0</v>
      </c>
      <c r="H13" s="387">
        <f>E13*12*C13</f>
        <v>0</v>
      </c>
      <c r="I13" s="387">
        <f>F13*12*C13</f>
        <v>0</v>
      </c>
      <c r="J13" s="393">
        <f t="shared" ref="J13" si="4">G13*12</f>
        <v>0</v>
      </c>
      <c r="L13" s="331"/>
    </row>
    <row r="14" spans="2:28" ht="15" customHeight="1" thickTop="1">
      <c r="B14" s="389" t="s">
        <v>930</v>
      </c>
      <c r="C14" s="390">
        <f>SUM(C6:C13)</f>
        <v>0</v>
      </c>
      <c r="D14" s="478"/>
      <c r="E14" s="479"/>
      <c r="F14" s="479"/>
      <c r="G14" s="734"/>
      <c r="H14" s="386">
        <f>SUM(H6:H13)</f>
        <v>0</v>
      </c>
      <c r="I14" s="386">
        <f>SUM(I6:I13)</f>
        <v>0</v>
      </c>
      <c r="J14" s="388">
        <f>+H14+I14</f>
        <v>0</v>
      </c>
      <c r="L14" s="331"/>
      <c r="AA14" s="35"/>
      <c r="AB14" s="590"/>
    </row>
    <row r="15" spans="2:28" ht="15" customHeight="1" thickBot="1">
      <c r="B15" s="384"/>
      <c r="C15" s="380"/>
      <c r="D15" s="380"/>
      <c r="E15" s="386"/>
      <c r="F15" s="386"/>
      <c r="G15" s="386"/>
      <c r="H15" s="387"/>
      <c r="I15" s="387"/>
      <c r="J15" s="735"/>
      <c r="L15" s="331"/>
    </row>
    <row r="16" spans="2:28" ht="15" customHeight="1" thickTop="1" thickBot="1">
      <c r="B16" s="1007" t="s">
        <v>931</v>
      </c>
      <c r="C16" s="370"/>
      <c r="D16" s="370"/>
      <c r="E16" s="371">
        <v>0</v>
      </c>
      <c r="F16" s="371">
        <v>0</v>
      </c>
      <c r="G16" s="387">
        <f>+E16+F16</f>
        <v>0</v>
      </c>
      <c r="H16" s="387">
        <f>+(E16*12)*C16</f>
        <v>0</v>
      </c>
      <c r="I16" s="387">
        <f>+(F16*12)*C16</f>
        <v>0</v>
      </c>
      <c r="J16" s="388">
        <f>+H16+I16</f>
        <v>0</v>
      </c>
      <c r="L16" s="331"/>
    </row>
    <row r="17" spans="2:12" ht="15" customHeight="1" thickTop="1" thickBot="1">
      <c r="B17" s="1007"/>
      <c r="C17" s="370"/>
      <c r="D17" s="370"/>
      <c r="E17" s="371">
        <v>0</v>
      </c>
      <c r="F17" s="371">
        <v>0</v>
      </c>
      <c r="G17" s="387">
        <f t="shared" ref="G17:G23" si="5">+E17+F17</f>
        <v>0</v>
      </c>
      <c r="H17" s="387">
        <f>+(E17*12)*C17</f>
        <v>0</v>
      </c>
      <c r="I17" s="387">
        <f>+(F17*12)*C17</f>
        <v>0</v>
      </c>
      <c r="J17" s="388">
        <f>+H17+I17</f>
        <v>0</v>
      </c>
      <c r="L17" s="331"/>
    </row>
    <row r="18" spans="2:12" ht="15" customHeight="1" thickTop="1" thickBot="1">
      <c r="B18" s="1007"/>
      <c r="C18" s="370"/>
      <c r="D18" s="370"/>
      <c r="E18" s="371">
        <v>0</v>
      </c>
      <c r="F18" s="371">
        <v>0</v>
      </c>
      <c r="G18" s="387">
        <f t="shared" si="5"/>
        <v>0</v>
      </c>
      <c r="H18" s="387">
        <f>+(E18*12)*$C18</f>
        <v>0</v>
      </c>
      <c r="I18" s="387">
        <f>+(F18*12)*$C18</f>
        <v>0</v>
      </c>
      <c r="J18" s="388">
        <f>+H18+I18</f>
        <v>0</v>
      </c>
      <c r="L18" s="331"/>
    </row>
    <row r="19" spans="2:12" ht="15" customHeight="1" thickTop="1" thickBot="1">
      <c r="B19" s="1007"/>
      <c r="C19" s="370"/>
      <c r="D19" s="370"/>
      <c r="E19" s="371">
        <v>0</v>
      </c>
      <c r="F19" s="371">
        <v>0</v>
      </c>
      <c r="G19" s="387">
        <f t="shared" ref="G19:G22" si="6">+E19+F19</f>
        <v>0</v>
      </c>
      <c r="H19" s="387">
        <f t="shared" ref="H19:H22" si="7">+(E19*12)*$C19</f>
        <v>0</v>
      </c>
      <c r="I19" s="387">
        <f t="shared" ref="I19:I22" si="8">+(F19*12)*$C19</f>
        <v>0</v>
      </c>
      <c r="J19" s="388">
        <f t="shared" ref="J19:J22" si="9">+H19+I19</f>
        <v>0</v>
      </c>
      <c r="L19" s="331"/>
    </row>
    <row r="20" spans="2:12" ht="15" customHeight="1" thickTop="1" thickBot="1">
      <c r="B20" s="1007"/>
      <c r="C20" s="370"/>
      <c r="D20" s="370"/>
      <c r="E20" s="371">
        <v>0</v>
      </c>
      <c r="F20" s="371">
        <v>0</v>
      </c>
      <c r="G20" s="387">
        <f t="shared" si="6"/>
        <v>0</v>
      </c>
      <c r="H20" s="387">
        <f t="shared" si="7"/>
        <v>0</v>
      </c>
      <c r="I20" s="387">
        <f t="shared" si="8"/>
        <v>0</v>
      </c>
      <c r="J20" s="388">
        <f t="shared" si="9"/>
        <v>0</v>
      </c>
      <c r="L20" s="331"/>
    </row>
    <row r="21" spans="2:12" ht="15" customHeight="1" thickTop="1" thickBot="1">
      <c r="B21" s="1007"/>
      <c r="C21" s="370"/>
      <c r="D21" s="370"/>
      <c r="E21" s="371">
        <v>0</v>
      </c>
      <c r="F21" s="371">
        <v>0</v>
      </c>
      <c r="G21" s="387">
        <f t="shared" si="6"/>
        <v>0</v>
      </c>
      <c r="H21" s="387">
        <f t="shared" si="7"/>
        <v>0</v>
      </c>
      <c r="I21" s="387">
        <f t="shared" si="8"/>
        <v>0</v>
      </c>
      <c r="J21" s="388">
        <f t="shared" si="9"/>
        <v>0</v>
      </c>
      <c r="L21" s="331"/>
    </row>
    <row r="22" spans="2:12" ht="15" customHeight="1" thickTop="1" thickBot="1">
      <c r="B22" s="1007"/>
      <c r="C22" s="370"/>
      <c r="D22" s="370"/>
      <c r="E22" s="371">
        <v>0</v>
      </c>
      <c r="F22" s="371">
        <v>0</v>
      </c>
      <c r="G22" s="387">
        <f t="shared" si="6"/>
        <v>0</v>
      </c>
      <c r="H22" s="387">
        <f t="shared" si="7"/>
        <v>0</v>
      </c>
      <c r="I22" s="387">
        <f t="shared" si="8"/>
        <v>0</v>
      </c>
      <c r="J22" s="388">
        <f t="shared" si="9"/>
        <v>0</v>
      </c>
      <c r="L22" s="331"/>
    </row>
    <row r="23" spans="2:12" ht="15" customHeight="1" thickTop="1" thickBot="1">
      <c r="B23" s="1007"/>
      <c r="C23" s="370"/>
      <c r="D23" s="370"/>
      <c r="E23" s="371">
        <v>0</v>
      </c>
      <c r="F23" s="371">
        <v>0</v>
      </c>
      <c r="G23" s="387">
        <f t="shared" si="5"/>
        <v>0</v>
      </c>
      <c r="H23" s="387">
        <f>+(E23*12)*$C23</f>
        <v>0</v>
      </c>
      <c r="I23" s="387">
        <f>+(F23*12)*$C23</f>
        <v>0</v>
      </c>
      <c r="J23" s="393">
        <f>+H23+I23</f>
        <v>0</v>
      </c>
      <c r="L23" s="331"/>
    </row>
    <row r="24" spans="2:12" ht="15" customHeight="1" thickTop="1">
      <c r="B24" s="389" t="s">
        <v>932</v>
      </c>
      <c r="C24" s="390">
        <f>SUM(C16:C23)</f>
        <v>0</v>
      </c>
      <c r="D24" s="478"/>
      <c r="E24" s="479"/>
      <c r="F24" s="479"/>
      <c r="G24" s="736"/>
      <c r="H24" s="387">
        <f>SUM(H16:H23)</f>
        <v>0</v>
      </c>
      <c r="I24" s="387">
        <f>SUM(I16:I23)</f>
        <v>0</v>
      </c>
      <c r="J24" s="388">
        <f>SUM(J16:J23)</f>
        <v>0</v>
      </c>
      <c r="L24" s="331"/>
    </row>
    <row r="25" spans="2:12" ht="15" customHeight="1" thickBot="1">
      <c r="B25" s="384"/>
      <c r="C25" s="380"/>
      <c r="D25" s="380"/>
      <c r="E25" s="386"/>
      <c r="F25" s="386"/>
      <c r="G25" s="386"/>
      <c r="H25" s="386"/>
      <c r="I25" s="386"/>
      <c r="J25" s="735"/>
      <c r="L25" s="331"/>
    </row>
    <row r="26" spans="2:12" ht="15" customHeight="1" thickTop="1" thickBot="1">
      <c r="B26" s="1008" t="s">
        <v>933</v>
      </c>
      <c r="C26" s="370"/>
      <c r="D26" s="370"/>
      <c r="E26" s="391"/>
      <c r="F26" s="391"/>
      <c r="G26" s="371">
        <v>0</v>
      </c>
      <c r="H26" s="391"/>
      <c r="I26" s="391"/>
      <c r="J26" s="388">
        <f>+(G26*12)*C26</f>
        <v>0</v>
      </c>
      <c r="L26" s="331"/>
    </row>
    <row r="27" spans="2:12" ht="15" customHeight="1" thickTop="1" thickBot="1">
      <c r="B27" s="1008"/>
      <c r="C27" s="370"/>
      <c r="D27" s="370"/>
      <c r="E27" s="391"/>
      <c r="F27" s="391"/>
      <c r="G27" s="371">
        <v>0</v>
      </c>
      <c r="H27" s="391"/>
      <c r="I27" s="391"/>
      <c r="J27" s="388">
        <f>+(G27*12)*C27</f>
        <v>0</v>
      </c>
      <c r="L27" s="331"/>
    </row>
    <row r="28" spans="2:12" ht="15" customHeight="1" thickTop="1" thickBot="1">
      <c r="B28" s="1008"/>
      <c r="C28" s="370"/>
      <c r="D28" s="370"/>
      <c r="E28" s="391"/>
      <c r="F28" s="391"/>
      <c r="G28" s="371">
        <v>0</v>
      </c>
      <c r="H28" s="391"/>
      <c r="I28" s="391"/>
      <c r="J28" s="388">
        <f>+(G28*12)*C28</f>
        <v>0</v>
      </c>
      <c r="L28" s="331"/>
    </row>
    <row r="29" spans="2:12" ht="15" customHeight="1" thickTop="1" thickBot="1">
      <c r="B29" s="1008"/>
      <c r="C29" s="370"/>
      <c r="D29" s="370"/>
      <c r="E29" s="391"/>
      <c r="F29" s="391"/>
      <c r="G29" s="371">
        <v>0</v>
      </c>
      <c r="H29" s="392"/>
      <c r="I29" s="391"/>
      <c r="J29" s="393">
        <f>+(G29*12)*C29</f>
        <v>0</v>
      </c>
      <c r="L29" s="331"/>
    </row>
    <row r="30" spans="2:12" ht="15" customHeight="1" thickTop="1">
      <c r="B30" s="394" t="s">
        <v>934</v>
      </c>
      <c r="C30" s="380">
        <f>SUM(C26:C29)</f>
        <v>0</v>
      </c>
      <c r="D30" s="395"/>
      <c r="E30" s="391"/>
      <c r="F30" s="391"/>
      <c r="G30" s="736"/>
      <c r="H30" s="391"/>
      <c r="I30" s="391"/>
      <c r="J30" s="388">
        <f>SUM(J26:J29)</f>
        <v>0</v>
      </c>
      <c r="L30" s="331"/>
    </row>
    <row r="31" spans="2:12" ht="15" customHeight="1" thickBot="1">
      <c r="B31" s="384"/>
      <c r="C31" s="380"/>
      <c r="D31" s="380"/>
      <c r="E31" s="386"/>
      <c r="F31" s="396"/>
      <c r="G31" s="387"/>
      <c r="H31" s="396"/>
      <c r="I31" s="386"/>
      <c r="J31" s="735"/>
      <c r="L31" s="331"/>
    </row>
    <row r="32" spans="2:12" ht="15" customHeight="1" thickTop="1" thickBot="1">
      <c r="B32" s="1008" t="s">
        <v>935</v>
      </c>
      <c r="C32" s="370"/>
      <c r="D32" s="370"/>
      <c r="E32" s="391"/>
      <c r="F32" s="391"/>
      <c r="G32" s="371">
        <v>0</v>
      </c>
      <c r="H32" s="391"/>
      <c r="I32" s="391"/>
      <c r="J32" s="388">
        <f>+(G32*12)*C32</f>
        <v>0</v>
      </c>
      <c r="L32" s="331"/>
    </row>
    <row r="33" spans="2:12" ht="15" customHeight="1" thickTop="1" thickBot="1">
      <c r="B33" s="1008"/>
      <c r="C33" s="370"/>
      <c r="D33" s="370"/>
      <c r="E33" s="391"/>
      <c r="F33" s="391"/>
      <c r="G33" s="371">
        <v>0</v>
      </c>
      <c r="H33" s="391"/>
      <c r="I33" s="391"/>
      <c r="J33" s="388">
        <f>+(G33*12)*C33</f>
        <v>0</v>
      </c>
      <c r="L33" s="331"/>
    </row>
    <row r="34" spans="2:12" ht="15" customHeight="1" thickTop="1" thickBot="1">
      <c r="B34" s="1008"/>
      <c r="C34" s="370"/>
      <c r="D34" s="370"/>
      <c r="E34" s="391"/>
      <c r="F34" s="391"/>
      <c r="G34" s="371">
        <v>0</v>
      </c>
      <c r="H34" s="391"/>
      <c r="I34" s="391"/>
      <c r="J34" s="388">
        <f>+(G34*12)*C34</f>
        <v>0</v>
      </c>
      <c r="L34" s="331"/>
    </row>
    <row r="35" spans="2:12" ht="15" customHeight="1" thickTop="1" thickBot="1">
      <c r="B35" s="1008"/>
      <c r="C35" s="370"/>
      <c r="D35" s="370"/>
      <c r="E35" s="391"/>
      <c r="F35" s="391"/>
      <c r="G35" s="371">
        <v>0</v>
      </c>
      <c r="H35" s="392"/>
      <c r="I35" s="391"/>
      <c r="J35" s="393">
        <f>+(G35*12)*C35</f>
        <v>0</v>
      </c>
      <c r="L35" s="331"/>
    </row>
    <row r="36" spans="2:12" ht="15" customHeight="1" thickTop="1">
      <c r="B36" s="419" t="s">
        <v>936</v>
      </c>
      <c r="C36" s="420">
        <f>SUM(C32:C35)</f>
        <v>0</v>
      </c>
      <c r="D36" s="421"/>
      <c r="E36" s="422"/>
      <c r="F36" s="422"/>
      <c r="G36" s="423">
        <f>SUM(G32:G35)</f>
        <v>0</v>
      </c>
      <c r="H36" s="422"/>
      <c r="I36" s="422"/>
      <c r="J36" s="737">
        <f>SUM(J32:J35)</f>
        <v>0</v>
      </c>
      <c r="K36" s="334"/>
      <c r="L36" s="331"/>
    </row>
    <row r="37" spans="2:12" ht="15" customHeight="1" thickBot="1">
      <c r="B37" s="380"/>
      <c r="C37" s="396"/>
      <c r="D37" s="396"/>
      <c r="E37" s="396"/>
      <c r="F37" s="396"/>
      <c r="G37" s="424"/>
      <c r="H37" s="396"/>
      <c r="I37" s="396"/>
      <c r="J37" s="386"/>
      <c r="K37" s="334"/>
      <c r="L37" s="331"/>
    </row>
    <row r="38" spans="2:12" ht="15" customHeight="1" thickTop="1" thickBot="1">
      <c r="B38" s="375" t="s">
        <v>937</v>
      </c>
      <c r="C38" s="391"/>
      <c r="D38" s="391"/>
      <c r="E38" s="391"/>
      <c r="F38" s="391"/>
      <c r="G38" s="371">
        <v>0</v>
      </c>
      <c r="H38" s="391"/>
      <c r="I38" s="391"/>
      <c r="J38" s="386">
        <f>G38*12</f>
        <v>0</v>
      </c>
      <c r="K38" s="334"/>
      <c r="L38" s="331"/>
    </row>
    <row r="39" spans="2:12" ht="15" customHeight="1" thickTop="1">
      <c r="C39" s="331"/>
      <c r="D39" s="331"/>
      <c r="E39" s="331"/>
      <c r="F39" s="331"/>
      <c r="G39" s="331"/>
      <c r="H39" s="333"/>
      <c r="I39" s="331"/>
      <c r="J39" s="331"/>
      <c r="K39" s="35" t="s">
        <v>73</v>
      </c>
      <c r="L39" s="331"/>
    </row>
    <row r="40" spans="2:12" ht="15" customHeight="1">
      <c r="C40" s="331"/>
      <c r="D40" s="331"/>
      <c r="E40" s="331"/>
      <c r="F40" s="331"/>
      <c r="G40" s="331"/>
      <c r="H40" s="333"/>
      <c r="I40" s="331"/>
      <c r="J40" s="331"/>
      <c r="L40" s="331"/>
    </row>
    <row r="41" spans="2:12" ht="15" customHeight="1">
      <c r="B41" s="331"/>
      <c r="C41" s="331"/>
      <c r="D41" s="331"/>
      <c r="E41" s="331"/>
      <c r="F41" s="331"/>
      <c r="G41" s="331"/>
      <c r="H41" s="333"/>
      <c r="I41" s="331"/>
      <c r="J41" s="331"/>
      <c r="K41" s="331"/>
      <c r="L41" s="331"/>
    </row>
    <row r="42" spans="2:12" ht="15" customHeight="1">
      <c r="B42" s="331"/>
      <c r="C42" s="331"/>
      <c r="D42" s="331"/>
      <c r="E42" s="331"/>
      <c r="F42" s="331"/>
      <c r="G42" s="331"/>
      <c r="H42" s="331"/>
      <c r="I42" s="331"/>
      <c r="J42" s="331"/>
      <c r="K42" s="331"/>
      <c r="L42" s="331"/>
    </row>
    <row r="43" spans="2:12" ht="15" customHeight="1">
      <c r="B43" s="331"/>
      <c r="C43" s="331"/>
      <c r="D43" s="331"/>
      <c r="E43" s="331"/>
      <c r="F43" s="331"/>
      <c r="G43" s="331"/>
      <c r="H43" s="331"/>
      <c r="I43" s="331"/>
      <c r="J43" s="331"/>
      <c r="K43" s="331"/>
      <c r="L43" s="331"/>
    </row>
    <row r="44" spans="2:12" ht="15" customHeight="1">
      <c r="B44" s="331"/>
      <c r="C44" s="331"/>
      <c r="D44" s="331"/>
      <c r="E44" s="331"/>
      <c r="F44" s="331"/>
      <c r="G44" s="331"/>
      <c r="H44" s="331"/>
      <c r="I44" s="331"/>
      <c r="J44" s="331"/>
      <c r="K44" s="331"/>
      <c r="L44" s="331"/>
    </row>
    <row r="45" spans="2:12" ht="15" customHeight="1">
      <c r="B45" s="331"/>
      <c r="C45" s="331"/>
      <c r="D45" s="331"/>
      <c r="E45" s="331"/>
      <c r="F45" s="331"/>
      <c r="G45" s="331"/>
      <c r="H45" s="331"/>
      <c r="I45" s="331"/>
      <c r="J45" s="331"/>
      <c r="K45" s="331"/>
      <c r="L45" s="331"/>
    </row>
    <row r="46" spans="2:12" ht="15" customHeight="1">
      <c r="B46" s="331"/>
      <c r="C46" s="331"/>
      <c r="D46" s="331"/>
      <c r="E46" s="331"/>
      <c r="F46" s="331"/>
      <c r="G46" s="331"/>
      <c r="H46" s="331"/>
      <c r="I46" s="331"/>
      <c r="J46" s="331"/>
      <c r="K46" s="331"/>
      <c r="L46" s="331"/>
    </row>
    <row r="47" spans="2:12" ht="15" customHeight="1">
      <c r="B47" s="331"/>
      <c r="C47" s="331"/>
      <c r="D47" s="331"/>
      <c r="E47" s="331"/>
      <c r="F47" s="331"/>
      <c r="G47" s="331"/>
      <c r="H47" s="331"/>
      <c r="I47" s="331"/>
      <c r="J47" s="331"/>
      <c r="K47" s="331"/>
      <c r="L47" s="331"/>
    </row>
    <row r="48" spans="2:12" ht="15" customHeight="1">
      <c r="B48" s="331"/>
      <c r="C48" s="331"/>
      <c r="D48" s="331"/>
      <c r="E48" s="331"/>
      <c r="F48" s="331"/>
      <c r="G48" s="331"/>
      <c r="H48" s="331"/>
      <c r="I48" s="331"/>
      <c r="J48" s="331"/>
      <c r="K48" s="331"/>
      <c r="L48" s="331"/>
    </row>
    <row r="49" spans="2:12" ht="16">
      <c r="B49" s="331"/>
      <c r="C49" s="331"/>
      <c r="D49" s="331"/>
      <c r="E49" s="331"/>
      <c r="F49" s="331"/>
      <c r="G49" s="331"/>
      <c r="H49" s="331"/>
      <c r="I49" s="331"/>
      <c r="J49" s="331"/>
      <c r="K49" s="331"/>
      <c r="L49" s="331"/>
    </row>
    <row r="50" spans="2:12" ht="16">
      <c r="B50" s="331"/>
      <c r="C50" s="331"/>
      <c r="D50" s="331"/>
      <c r="E50" s="331"/>
      <c r="F50" s="331"/>
      <c r="G50" s="331"/>
      <c r="H50" s="331"/>
      <c r="I50" s="331"/>
      <c r="J50" s="331"/>
      <c r="K50" s="331"/>
      <c r="L50" s="331"/>
    </row>
    <row r="51" spans="2:12" ht="16">
      <c r="B51" s="331"/>
      <c r="C51" s="331"/>
      <c r="D51" s="331"/>
      <c r="E51" s="331"/>
      <c r="F51" s="331"/>
      <c r="G51" s="331"/>
      <c r="H51" s="331"/>
      <c r="I51" s="331"/>
      <c r="J51" s="331"/>
      <c r="K51" s="331"/>
      <c r="L51" s="331"/>
    </row>
    <row r="52" spans="2:12" ht="16">
      <c r="B52" s="331"/>
      <c r="C52" s="331"/>
      <c r="D52" s="331"/>
      <c r="E52" s="331"/>
      <c r="F52" s="331"/>
      <c r="G52" s="331"/>
      <c r="H52" s="331"/>
      <c r="I52" s="331"/>
      <c r="J52" s="331"/>
      <c r="K52" s="331"/>
      <c r="L52" s="331"/>
    </row>
    <row r="53" spans="2:12" ht="16">
      <c r="B53" s="331"/>
      <c r="C53" s="331"/>
      <c r="D53" s="331"/>
      <c r="E53" s="331"/>
      <c r="F53" s="331"/>
      <c r="G53" s="331"/>
      <c r="H53" s="331"/>
      <c r="I53" s="331"/>
      <c r="J53" s="331"/>
      <c r="K53" s="331"/>
      <c r="L53" s="331"/>
    </row>
    <row r="54" spans="2:12" ht="16">
      <c r="B54" s="331"/>
      <c r="C54" s="331"/>
      <c r="D54" s="331"/>
      <c r="E54" s="331"/>
      <c r="F54" s="331"/>
      <c r="G54" s="331"/>
      <c r="H54" s="331"/>
      <c r="I54" s="331"/>
      <c r="J54" s="331"/>
      <c r="K54" s="331"/>
      <c r="L54" s="331"/>
    </row>
  </sheetData>
  <mergeCells count="4">
    <mergeCell ref="B6:B13"/>
    <mergeCell ref="B16:B23"/>
    <mergeCell ref="B26:B29"/>
    <mergeCell ref="B32:B35"/>
  </mergeCells>
  <printOptions gridLines="1"/>
  <pageMargins left="0.7" right="0.7" top="0.75" bottom="0.75" header="0.3" footer="0.3"/>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5"/>
  <sheetViews>
    <sheetView zoomScaleNormal="100" zoomScaleSheetLayoutView="90" workbookViewId="0">
      <pane ySplit="3" topLeftCell="A8" activePane="bottomLeft" state="frozen"/>
      <selection pane="bottomLeft" activeCell="G9" sqref="G9"/>
    </sheetView>
  </sheetViews>
  <sheetFormatPr baseColWidth="10" defaultColWidth="8.83203125" defaultRowHeight="13"/>
  <cols>
    <col min="1" max="2" width="3.33203125" style="38" customWidth="1"/>
    <col min="3" max="6" width="11.83203125" style="38" customWidth="1"/>
    <col min="7" max="7" width="13.6640625" style="38" bestFit="1" customWidth="1"/>
    <col min="8" max="8" width="13.6640625" style="38" customWidth="1"/>
    <col min="9" max="10" width="10.1640625" style="38" customWidth="1"/>
    <col min="11" max="11" width="2.6640625" style="38" customWidth="1"/>
    <col min="12" max="16384" width="8.83203125" style="38"/>
  </cols>
  <sheetData>
    <row r="1" spans="1:13">
      <c r="A1" s="37"/>
      <c r="B1" s="37"/>
      <c r="C1" s="37"/>
      <c r="D1" s="37"/>
      <c r="E1" s="37"/>
      <c r="F1" s="37"/>
      <c r="G1" s="37"/>
      <c r="H1" s="37"/>
      <c r="I1" s="37"/>
      <c r="J1" s="37"/>
      <c r="K1" s="37"/>
      <c r="L1" s="330"/>
      <c r="M1" s="330"/>
    </row>
    <row r="2" spans="1:13" ht="14" thickBot="1">
      <c r="A2" s="37"/>
      <c r="B2" s="37"/>
      <c r="C2" s="37"/>
      <c r="D2" s="37"/>
      <c r="E2" s="37"/>
      <c r="F2" s="37"/>
      <c r="G2" s="37"/>
      <c r="H2" s="37"/>
      <c r="I2" s="37"/>
      <c r="J2" s="37"/>
      <c r="K2" s="37"/>
      <c r="L2" s="330"/>
      <c r="M2" s="330"/>
    </row>
    <row r="3" spans="1:13" ht="23.25" customHeight="1">
      <c r="A3" s="37"/>
      <c r="B3" s="405"/>
      <c r="C3" s="406"/>
      <c r="D3" s="407" t="s">
        <v>938</v>
      </c>
      <c r="E3" s="407"/>
      <c r="F3" s="407"/>
      <c r="G3" s="408"/>
      <c r="H3" s="408"/>
      <c r="I3" s="407"/>
      <c r="J3" s="409"/>
      <c r="K3" s="37"/>
      <c r="L3" s="330"/>
      <c r="M3" s="330"/>
    </row>
    <row r="4" spans="1:13" ht="16">
      <c r="A4" s="37"/>
      <c r="B4" s="410"/>
      <c r="C4" s="327"/>
      <c r="D4" s="327"/>
      <c r="E4" s="327"/>
      <c r="F4" s="327"/>
      <c r="G4" s="327"/>
      <c r="H4" s="327"/>
      <c r="I4" s="327"/>
      <c r="J4" s="411"/>
      <c r="K4" s="37"/>
      <c r="L4" s="330"/>
      <c r="M4" s="330"/>
    </row>
    <row r="5" spans="1:13" ht="16">
      <c r="A5" s="37"/>
      <c r="B5" s="410"/>
      <c r="C5" s="327"/>
      <c r="D5" s="327"/>
      <c r="E5" s="327"/>
      <c r="F5" s="327"/>
      <c r="G5" s="327"/>
      <c r="H5" s="327"/>
      <c r="I5" s="327"/>
      <c r="J5" s="411"/>
      <c r="K5" s="37"/>
      <c r="L5" s="330"/>
      <c r="M5" s="330"/>
    </row>
    <row r="6" spans="1:13" ht="16">
      <c r="A6" s="37"/>
      <c r="B6" s="410"/>
      <c r="C6" s="329" t="s">
        <v>939</v>
      </c>
      <c r="D6" s="327"/>
      <c r="E6" s="327"/>
      <c r="F6" s="327"/>
      <c r="G6" s="327"/>
      <c r="H6" s="327"/>
      <c r="I6" s="327"/>
      <c r="J6" s="411"/>
      <c r="K6" s="37"/>
      <c r="L6" s="330"/>
      <c r="M6" s="330"/>
    </row>
    <row r="7" spans="1:13" ht="17" thickBot="1">
      <c r="A7" s="37"/>
      <c r="B7" s="410"/>
      <c r="C7" s="327"/>
      <c r="D7" s="327"/>
      <c r="E7" s="327"/>
      <c r="F7" s="327"/>
      <c r="G7" s="327"/>
      <c r="H7" s="327"/>
      <c r="I7" s="327"/>
      <c r="J7" s="411"/>
      <c r="K7" s="37"/>
      <c r="L7" s="330"/>
      <c r="M7" s="330"/>
    </row>
    <row r="8" spans="1:13" ht="20" customHeight="1" thickTop="1" thickBot="1">
      <c r="A8" s="37"/>
      <c r="B8" s="410"/>
      <c r="C8" s="1009" t="s">
        <v>940</v>
      </c>
      <c r="D8" s="1010"/>
      <c r="E8" s="1010"/>
      <c r="F8" s="1012"/>
      <c r="G8" s="402">
        <v>0</v>
      </c>
      <c r="H8" s="399"/>
      <c r="I8" s="327"/>
      <c r="J8" s="411"/>
      <c r="K8" s="37"/>
      <c r="L8" s="330"/>
      <c r="M8" s="330"/>
    </row>
    <row r="9" spans="1:13" ht="20" customHeight="1" thickTop="1" thickBot="1">
      <c r="A9" s="37"/>
      <c r="B9" s="410"/>
      <c r="C9" s="1009" t="s">
        <v>941</v>
      </c>
      <c r="D9" s="1010"/>
      <c r="E9" s="1010"/>
      <c r="F9" s="1012"/>
      <c r="G9" s="403">
        <v>0</v>
      </c>
      <c r="H9" s="338"/>
      <c r="I9" s="327"/>
      <c r="J9" s="411"/>
      <c r="K9" s="37"/>
      <c r="L9" s="330"/>
      <c r="M9" s="330"/>
    </row>
    <row r="10" spans="1:13" ht="20" customHeight="1" thickTop="1" thickBot="1">
      <c r="A10" s="37"/>
      <c r="B10" s="410"/>
      <c r="C10" s="1009" t="s">
        <v>942</v>
      </c>
      <c r="D10" s="1010"/>
      <c r="E10" s="1010"/>
      <c r="F10" s="1012"/>
      <c r="G10" s="403">
        <v>0</v>
      </c>
      <c r="H10" s="338"/>
      <c r="I10" s="327"/>
      <c r="J10" s="411"/>
      <c r="K10" s="37"/>
      <c r="L10" s="330"/>
      <c r="M10" s="330"/>
    </row>
    <row r="11" spans="1:13" ht="20" customHeight="1" thickTop="1" thickBot="1">
      <c r="A11" s="37"/>
      <c r="B11" s="410"/>
      <c r="C11" s="1009" t="s">
        <v>943</v>
      </c>
      <c r="D11" s="1010"/>
      <c r="E11" s="1010"/>
      <c r="F11" s="1012"/>
      <c r="G11" s="403">
        <v>0</v>
      </c>
      <c r="H11" s="338"/>
      <c r="I11" s="327"/>
      <c r="J11" s="411"/>
      <c r="K11" s="37"/>
      <c r="L11" s="330"/>
      <c r="M11" s="330"/>
    </row>
    <row r="12" spans="1:13" ht="20" customHeight="1" thickTop="1" thickBot="1">
      <c r="A12" s="37"/>
      <c r="B12" s="410"/>
      <c r="C12" s="1009" t="s">
        <v>944</v>
      </c>
      <c r="D12" s="1010"/>
      <c r="E12" s="1010"/>
      <c r="F12" s="1012"/>
      <c r="G12" s="400">
        <v>0</v>
      </c>
      <c r="H12" s="401">
        <f>IFERROR(G12/'Unit Mix'!S50,0)</f>
        <v>0</v>
      </c>
      <c r="I12" s="327" t="s">
        <v>945</v>
      </c>
      <c r="J12" s="411"/>
      <c r="K12" s="37"/>
      <c r="L12" s="330"/>
      <c r="M12" s="330"/>
    </row>
    <row r="13" spans="1:13" ht="20" customHeight="1" thickTop="1" thickBot="1">
      <c r="A13" s="37"/>
      <c r="B13" s="410"/>
      <c r="C13" s="1009" t="s">
        <v>946</v>
      </c>
      <c r="D13" s="1010"/>
      <c r="E13" s="1010"/>
      <c r="F13" s="1012"/>
      <c r="G13" s="403">
        <v>0</v>
      </c>
      <c r="H13" s="338"/>
      <c r="I13" s="327"/>
      <c r="J13" s="411"/>
      <c r="K13" s="37"/>
      <c r="L13" s="330"/>
      <c r="M13" s="330"/>
    </row>
    <row r="14" spans="1:13" ht="20" customHeight="1" thickTop="1">
      <c r="A14" s="37"/>
      <c r="B14" s="410"/>
      <c r="C14" s="327"/>
      <c r="D14" s="327"/>
      <c r="E14" s="327"/>
      <c r="F14" s="327"/>
      <c r="G14" s="327"/>
      <c r="H14" s="327"/>
      <c r="I14" s="327"/>
      <c r="J14" s="411"/>
      <c r="K14" s="37"/>
      <c r="L14" s="330"/>
      <c r="M14" s="330"/>
    </row>
    <row r="15" spans="1:13" ht="20" customHeight="1">
      <c r="A15" s="37"/>
      <c r="B15" s="410"/>
      <c r="C15" s="329" t="s">
        <v>947</v>
      </c>
      <c r="D15" s="327"/>
      <c r="E15" s="327"/>
      <c r="F15" s="327"/>
      <c r="G15" s="327"/>
      <c r="H15" s="327"/>
      <c r="I15" s="327"/>
      <c r="J15" s="411"/>
      <c r="K15" s="37"/>
      <c r="L15" s="330"/>
      <c r="M15" s="330"/>
    </row>
    <row r="16" spans="1:13" ht="20" customHeight="1" thickBot="1">
      <c r="A16" s="37"/>
      <c r="B16" s="410"/>
      <c r="C16" s="329"/>
      <c r="D16" s="327"/>
      <c r="E16" s="327"/>
      <c r="F16" s="327"/>
      <c r="G16" s="327"/>
      <c r="H16" s="327"/>
      <c r="I16" s="327"/>
      <c r="J16" s="411"/>
      <c r="K16" s="37"/>
      <c r="L16" s="330"/>
      <c r="M16" s="330"/>
    </row>
    <row r="17" spans="1:13" ht="20" customHeight="1" thickTop="1" thickBot="1">
      <c r="A17" s="37"/>
      <c r="B17" s="410"/>
      <c r="C17" s="327"/>
      <c r="D17" s="1009" t="s">
        <v>948</v>
      </c>
      <c r="E17" s="1010"/>
      <c r="F17" s="1011"/>
      <c r="G17" s="400">
        <v>0</v>
      </c>
      <c r="H17" s="401">
        <f>IFERROR(G17/'Unit Mix'!S50,0)</f>
        <v>0</v>
      </c>
      <c r="I17" s="327" t="s">
        <v>945</v>
      </c>
      <c r="J17" s="412"/>
      <c r="K17" s="37"/>
      <c r="L17" s="330"/>
      <c r="M17" s="330"/>
    </row>
    <row r="18" spans="1:13" ht="20" customHeight="1" thickTop="1" thickBot="1">
      <c r="A18" s="37"/>
      <c r="B18" s="410"/>
      <c r="C18" s="327"/>
      <c r="D18" s="1013" t="s">
        <v>949</v>
      </c>
      <c r="E18" s="1013"/>
      <c r="F18" s="1009"/>
      <c r="G18" s="403">
        <v>0</v>
      </c>
      <c r="H18" s="401"/>
      <c r="I18" s="327"/>
      <c r="J18" s="412"/>
      <c r="K18" s="37"/>
      <c r="L18" s="330"/>
      <c r="M18" s="330"/>
    </row>
    <row r="19" spans="1:13" ht="20" customHeight="1" thickTop="1" thickBot="1">
      <c r="A19" s="37"/>
      <c r="B19" s="410"/>
      <c r="C19" s="327"/>
      <c r="D19" s="413"/>
      <c r="E19" s="749" t="s">
        <v>184</v>
      </c>
      <c r="F19" s="404"/>
      <c r="G19" s="335"/>
      <c r="H19" s="335"/>
      <c r="I19" s="330"/>
      <c r="J19" s="412"/>
      <c r="K19" s="37"/>
      <c r="L19" s="330"/>
      <c r="M19" s="330"/>
    </row>
    <row r="20" spans="1:13" ht="20" customHeight="1" thickTop="1" thickBot="1">
      <c r="A20" s="37"/>
      <c r="B20" s="410"/>
      <c r="C20" s="327"/>
      <c r="D20" s="1009" t="s">
        <v>950</v>
      </c>
      <c r="E20" s="1010"/>
      <c r="F20" s="1012"/>
      <c r="G20" s="403">
        <v>0</v>
      </c>
      <c r="H20" s="337"/>
      <c r="I20" s="327"/>
      <c r="J20" s="411"/>
      <c r="K20" s="37"/>
      <c r="L20" s="330"/>
      <c r="M20" s="330"/>
    </row>
    <row r="21" spans="1:13" ht="20" customHeight="1" thickTop="1" thickBot="1">
      <c r="A21" s="37"/>
      <c r="B21" s="414"/>
      <c r="C21" s="415"/>
      <c r="D21" s="416"/>
      <c r="E21" s="416"/>
      <c r="F21" s="416"/>
      <c r="G21" s="416"/>
      <c r="H21" s="417"/>
      <c r="I21" s="415"/>
      <c r="J21" s="418"/>
      <c r="K21" s="37"/>
      <c r="L21" s="330"/>
      <c r="M21" s="330"/>
    </row>
    <row r="22" spans="1:13" ht="16">
      <c r="A22" s="37"/>
      <c r="B22" s="327"/>
      <c r="C22" s="327"/>
      <c r="D22" s="327"/>
      <c r="E22" s="327"/>
      <c r="F22" s="327"/>
      <c r="G22" s="327"/>
      <c r="H22" s="327"/>
      <c r="I22" s="327"/>
      <c r="J22" s="328" t="s">
        <v>73</v>
      </c>
      <c r="K22" s="37"/>
      <c r="L22" s="330"/>
      <c r="M22" s="330"/>
    </row>
    <row r="23" spans="1:13">
      <c r="A23" s="37"/>
      <c r="B23" s="37"/>
      <c r="C23" s="37"/>
      <c r="D23" s="37"/>
      <c r="E23" s="37"/>
      <c r="F23" s="37"/>
      <c r="G23" s="37"/>
      <c r="H23" s="37"/>
      <c r="I23" s="37"/>
      <c r="J23" s="336"/>
      <c r="K23" s="37"/>
      <c r="L23" s="330"/>
      <c r="M23" s="330"/>
    </row>
    <row r="24" spans="1:13">
      <c r="A24" s="330"/>
      <c r="B24" s="330"/>
      <c r="C24" s="330"/>
      <c r="D24" s="330"/>
      <c r="E24" s="330"/>
      <c r="F24" s="330"/>
      <c r="G24" s="330"/>
      <c r="H24" s="330"/>
      <c r="I24" s="330"/>
      <c r="J24" s="330"/>
      <c r="K24" s="330"/>
      <c r="L24" s="330"/>
      <c r="M24" s="330"/>
    </row>
    <row r="25" spans="1:13">
      <c r="A25" s="330"/>
      <c r="B25" s="330"/>
      <c r="C25" s="330"/>
      <c r="D25" s="330"/>
      <c r="E25" s="330"/>
      <c r="F25" s="330"/>
      <c r="G25" s="330"/>
      <c r="H25" s="330"/>
      <c r="I25" s="330"/>
      <c r="J25" s="330"/>
      <c r="K25" s="330"/>
      <c r="L25" s="330"/>
      <c r="M25" s="330"/>
    </row>
  </sheetData>
  <sheetProtection selectLockedCells="1"/>
  <mergeCells count="9">
    <mergeCell ref="D17:F17"/>
    <mergeCell ref="D20:F20"/>
    <mergeCell ref="D18:F18"/>
    <mergeCell ref="C8:F8"/>
    <mergeCell ref="C9:F9"/>
    <mergeCell ref="C10:F10"/>
    <mergeCell ref="C11:F11"/>
    <mergeCell ref="C12:F12"/>
    <mergeCell ref="C13:F13"/>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69"/>
  <sheetViews>
    <sheetView tabSelected="1" zoomScale="75" zoomScaleNormal="75" workbookViewId="0">
      <pane xSplit="1" ySplit="9" topLeftCell="B10" activePane="bottomRight" state="frozen"/>
      <selection pane="topRight" activeCell="B1" sqref="B1"/>
      <selection pane="bottomLeft" activeCell="A10" sqref="A10"/>
      <selection pane="bottomRight" activeCell="H74" sqref="H74"/>
    </sheetView>
  </sheetViews>
  <sheetFormatPr baseColWidth="10" defaultColWidth="9.1640625" defaultRowHeight="20.25" customHeight="1"/>
  <cols>
    <col min="1" max="1" width="3.5" style="292" customWidth="1"/>
    <col min="2" max="2" width="2.83203125" style="292" customWidth="1"/>
    <col min="3" max="3" width="54.5" style="292" customWidth="1"/>
    <col min="4" max="7" width="12.6640625" style="292" customWidth="1"/>
    <col min="8" max="10" width="13.5" style="292" customWidth="1"/>
    <col min="11" max="23" width="12.6640625" style="292" customWidth="1"/>
    <col min="24" max="28" width="12.6640625" style="291" customWidth="1"/>
    <col min="29" max="31" width="9.1640625" style="291"/>
    <col min="32" max="257" width="9.1640625" style="292"/>
    <col min="258" max="258" width="2.83203125" style="292" customWidth="1"/>
    <col min="259" max="259" width="43.33203125" style="292" customWidth="1"/>
    <col min="260" max="274" width="12.6640625" style="292" customWidth="1"/>
    <col min="275" max="283" width="9.6640625" style="292" customWidth="1"/>
    <col min="284" max="513" width="9.1640625" style="292"/>
    <col min="514" max="514" width="2.83203125" style="292" customWidth="1"/>
    <col min="515" max="515" width="43.33203125" style="292" customWidth="1"/>
    <col min="516" max="530" width="12.6640625" style="292" customWidth="1"/>
    <col min="531" max="539" width="9.6640625" style="292" customWidth="1"/>
    <col min="540" max="769" width="9.1640625" style="292"/>
    <col min="770" max="770" width="2.83203125" style="292" customWidth="1"/>
    <col min="771" max="771" width="43.33203125" style="292" customWidth="1"/>
    <col min="772" max="786" width="12.6640625" style="292" customWidth="1"/>
    <col min="787" max="795" width="9.6640625" style="292" customWidth="1"/>
    <col min="796" max="1025" width="9.1640625" style="292"/>
    <col min="1026" max="1026" width="2.83203125" style="292" customWidth="1"/>
    <col min="1027" max="1027" width="43.33203125" style="292" customWidth="1"/>
    <col min="1028" max="1042" width="12.6640625" style="292" customWidth="1"/>
    <col min="1043" max="1051" width="9.6640625" style="292" customWidth="1"/>
    <col min="1052" max="1281" width="9.1640625" style="292"/>
    <col min="1282" max="1282" width="2.83203125" style="292" customWidth="1"/>
    <col min="1283" max="1283" width="43.33203125" style="292" customWidth="1"/>
    <col min="1284" max="1298" width="12.6640625" style="292" customWidth="1"/>
    <col min="1299" max="1307" width="9.6640625" style="292" customWidth="1"/>
    <col min="1308" max="1537" width="9.1640625" style="292"/>
    <col min="1538" max="1538" width="2.83203125" style="292" customWidth="1"/>
    <col min="1539" max="1539" width="43.33203125" style="292" customWidth="1"/>
    <col min="1540" max="1554" width="12.6640625" style="292" customWidth="1"/>
    <col min="1555" max="1563" width="9.6640625" style="292" customWidth="1"/>
    <col min="1564" max="1793" width="9.1640625" style="292"/>
    <col min="1794" max="1794" width="2.83203125" style="292" customWidth="1"/>
    <col min="1795" max="1795" width="43.33203125" style="292" customWidth="1"/>
    <col min="1796" max="1810" width="12.6640625" style="292" customWidth="1"/>
    <col min="1811" max="1819" width="9.6640625" style="292" customWidth="1"/>
    <col min="1820" max="2049" width="9.1640625" style="292"/>
    <col min="2050" max="2050" width="2.83203125" style="292" customWidth="1"/>
    <col min="2051" max="2051" width="43.33203125" style="292" customWidth="1"/>
    <col min="2052" max="2066" width="12.6640625" style="292" customWidth="1"/>
    <col min="2067" max="2075" width="9.6640625" style="292" customWidth="1"/>
    <col min="2076" max="2305" width="9.1640625" style="292"/>
    <col min="2306" max="2306" width="2.83203125" style="292" customWidth="1"/>
    <col min="2307" max="2307" width="43.33203125" style="292" customWidth="1"/>
    <col min="2308" max="2322" width="12.6640625" style="292" customWidth="1"/>
    <col min="2323" max="2331" width="9.6640625" style="292" customWidth="1"/>
    <col min="2332" max="2561" width="9.1640625" style="292"/>
    <col min="2562" max="2562" width="2.83203125" style="292" customWidth="1"/>
    <col min="2563" max="2563" width="43.33203125" style="292" customWidth="1"/>
    <col min="2564" max="2578" width="12.6640625" style="292" customWidth="1"/>
    <col min="2579" max="2587" width="9.6640625" style="292" customWidth="1"/>
    <col min="2588" max="2817" width="9.1640625" style="292"/>
    <col min="2818" max="2818" width="2.83203125" style="292" customWidth="1"/>
    <col min="2819" max="2819" width="43.33203125" style="292" customWidth="1"/>
    <col min="2820" max="2834" width="12.6640625" style="292" customWidth="1"/>
    <col min="2835" max="2843" width="9.6640625" style="292" customWidth="1"/>
    <col min="2844" max="3073" width="9.1640625" style="292"/>
    <col min="3074" max="3074" width="2.83203125" style="292" customWidth="1"/>
    <col min="3075" max="3075" width="43.33203125" style="292" customWidth="1"/>
    <col min="3076" max="3090" width="12.6640625" style="292" customWidth="1"/>
    <col min="3091" max="3099" width="9.6640625" style="292" customWidth="1"/>
    <col min="3100" max="3329" width="9.1640625" style="292"/>
    <col min="3330" max="3330" width="2.83203125" style="292" customWidth="1"/>
    <col min="3331" max="3331" width="43.33203125" style="292" customWidth="1"/>
    <col min="3332" max="3346" width="12.6640625" style="292" customWidth="1"/>
    <col min="3347" max="3355" width="9.6640625" style="292" customWidth="1"/>
    <col min="3356" max="3585" width="9.1640625" style="292"/>
    <col min="3586" max="3586" width="2.83203125" style="292" customWidth="1"/>
    <col min="3587" max="3587" width="43.33203125" style="292" customWidth="1"/>
    <col min="3588" max="3602" width="12.6640625" style="292" customWidth="1"/>
    <col min="3603" max="3611" width="9.6640625" style="292" customWidth="1"/>
    <col min="3612" max="3841" width="9.1640625" style="292"/>
    <col min="3842" max="3842" width="2.83203125" style="292" customWidth="1"/>
    <col min="3843" max="3843" width="43.33203125" style="292" customWidth="1"/>
    <col min="3844" max="3858" width="12.6640625" style="292" customWidth="1"/>
    <col min="3859" max="3867" width="9.6640625" style="292" customWidth="1"/>
    <col min="3868" max="4097" width="9.1640625" style="292"/>
    <col min="4098" max="4098" width="2.83203125" style="292" customWidth="1"/>
    <col min="4099" max="4099" width="43.33203125" style="292" customWidth="1"/>
    <col min="4100" max="4114" width="12.6640625" style="292" customWidth="1"/>
    <col min="4115" max="4123" width="9.6640625" style="292" customWidth="1"/>
    <col min="4124" max="4353" width="9.1640625" style="292"/>
    <col min="4354" max="4354" width="2.83203125" style="292" customWidth="1"/>
    <col min="4355" max="4355" width="43.33203125" style="292" customWidth="1"/>
    <col min="4356" max="4370" width="12.6640625" style="292" customWidth="1"/>
    <col min="4371" max="4379" width="9.6640625" style="292" customWidth="1"/>
    <col min="4380" max="4609" width="9.1640625" style="292"/>
    <col min="4610" max="4610" width="2.83203125" style="292" customWidth="1"/>
    <col min="4611" max="4611" width="43.33203125" style="292" customWidth="1"/>
    <col min="4612" max="4626" width="12.6640625" style="292" customWidth="1"/>
    <col min="4627" max="4635" width="9.6640625" style="292" customWidth="1"/>
    <col min="4636" max="4865" width="9.1640625" style="292"/>
    <col min="4866" max="4866" width="2.83203125" style="292" customWidth="1"/>
    <col min="4867" max="4867" width="43.33203125" style="292" customWidth="1"/>
    <col min="4868" max="4882" width="12.6640625" style="292" customWidth="1"/>
    <col min="4883" max="4891" width="9.6640625" style="292" customWidth="1"/>
    <col min="4892" max="5121" width="9.1640625" style="292"/>
    <col min="5122" max="5122" width="2.83203125" style="292" customWidth="1"/>
    <col min="5123" max="5123" width="43.33203125" style="292" customWidth="1"/>
    <col min="5124" max="5138" width="12.6640625" style="292" customWidth="1"/>
    <col min="5139" max="5147" width="9.6640625" style="292" customWidth="1"/>
    <col min="5148" max="5377" width="9.1640625" style="292"/>
    <col min="5378" max="5378" width="2.83203125" style="292" customWidth="1"/>
    <col min="5379" max="5379" width="43.33203125" style="292" customWidth="1"/>
    <col min="5380" max="5394" width="12.6640625" style="292" customWidth="1"/>
    <col min="5395" max="5403" width="9.6640625" style="292" customWidth="1"/>
    <col min="5404" max="5633" width="9.1640625" style="292"/>
    <col min="5634" max="5634" width="2.83203125" style="292" customWidth="1"/>
    <col min="5635" max="5635" width="43.33203125" style="292" customWidth="1"/>
    <col min="5636" max="5650" width="12.6640625" style="292" customWidth="1"/>
    <col min="5651" max="5659" width="9.6640625" style="292" customWidth="1"/>
    <col min="5660" max="5889" width="9.1640625" style="292"/>
    <col min="5890" max="5890" width="2.83203125" style="292" customWidth="1"/>
    <col min="5891" max="5891" width="43.33203125" style="292" customWidth="1"/>
    <col min="5892" max="5906" width="12.6640625" style="292" customWidth="1"/>
    <col min="5907" max="5915" width="9.6640625" style="292" customWidth="1"/>
    <col min="5916" max="6145" width="9.1640625" style="292"/>
    <col min="6146" max="6146" width="2.83203125" style="292" customWidth="1"/>
    <col min="6147" max="6147" width="43.33203125" style="292" customWidth="1"/>
    <col min="6148" max="6162" width="12.6640625" style="292" customWidth="1"/>
    <col min="6163" max="6171" width="9.6640625" style="292" customWidth="1"/>
    <col min="6172" max="6401" width="9.1640625" style="292"/>
    <col min="6402" max="6402" width="2.83203125" style="292" customWidth="1"/>
    <col min="6403" max="6403" width="43.33203125" style="292" customWidth="1"/>
    <col min="6404" max="6418" width="12.6640625" style="292" customWidth="1"/>
    <col min="6419" max="6427" width="9.6640625" style="292" customWidth="1"/>
    <col min="6428" max="6657" width="9.1640625" style="292"/>
    <col min="6658" max="6658" width="2.83203125" style="292" customWidth="1"/>
    <col min="6659" max="6659" width="43.33203125" style="292" customWidth="1"/>
    <col min="6660" max="6674" width="12.6640625" style="292" customWidth="1"/>
    <col min="6675" max="6683" width="9.6640625" style="292" customWidth="1"/>
    <col min="6684" max="6913" width="9.1640625" style="292"/>
    <col min="6914" max="6914" width="2.83203125" style="292" customWidth="1"/>
    <col min="6915" max="6915" width="43.33203125" style="292" customWidth="1"/>
    <col min="6916" max="6930" width="12.6640625" style="292" customWidth="1"/>
    <col min="6931" max="6939" width="9.6640625" style="292" customWidth="1"/>
    <col min="6940" max="7169" width="9.1640625" style="292"/>
    <col min="7170" max="7170" width="2.83203125" style="292" customWidth="1"/>
    <col min="7171" max="7171" width="43.33203125" style="292" customWidth="1"/>
    <col min="7172" max="7186" width="12.6640625" style="292" customWidth="1"/>
    <col min="7187" max="7195" width="9.6640625" style="292" customWidth="1"/>
    <col min="7196" max="7425" width="9.1640625" style="292"/>
    <col min="7426" max="7426" width="2.83203125" style="292" customWidth="1"/>
    <col min="7427" max="7427" width="43.33203125" style="292" customWidth="1"/>
    <col min="7428" max="7442" width="12.6640625" style="292" customWidth="1"/>
    <col min="7443" max="7451" width="9.6640625" style="292" customWidth="1"/>
    <col min="7452" max="7681" width="9.1640625" style="292"/>
    <col min="7682" max="7682" width="2.83203125" style="292" customWidth="1"/>
    <col min="7683" max="7683" width="43.33203125" style="292" customWidth="1"/>
    <col min="7684" max="7698" width="12.6640625" style="292" customWidth="1"/>
    <col min="7699" max="7707" width="9.6640625" style="292" customWidth="1"/>
    <col min="7708" max="7937" width="9.1640625" style="292"/>
    <col min="7938" max="7938" width="2.83203125" style="292" customWidth="1"/>
    <col min="7939" max="7939" width="43.33203125" style="292" customWidth="1"/>
    <col min="7940" max="7954" width="12.6640625" style="292" customWidth="1"/>
    <col min="7955" max="7963" width="9.6640625" style="292" customWidth="1"/>
    <col min="7964" max="8193" width="9.1640625" style="292"/>
    <col min="8194" max="8194" width="2.83203125" style="292" customWidth="1"/>
    <col min="8195" max="8195" width="43.33203125" style="292" customWidth="1"/>
    <col min="8196" max="8210" width="12.6640625" style="292" customWidth="1"/>
    <col min="8211" max="8219" width="9.6640625" style="292" customWidth="1"/>
    <col min="8220" max="8449" width="9.1640625" style="292"/>
    <col min="8450" max="8450" width="2.83203125" style="292" customWidth="1"/>
    <col min="8451" max="8451" width="43.33203125" style="292" customWidth="1"/>
    <col min="8452" max="8466" width="12.6640625" style="292" customWidth="1"/>
    <col min="8467" max="8475" width="9.6640625" style="292" customWidth="1"/>
    <col min="8476" max="8705" width="9.1640625" style="292"/>
    <col min="8706" max="8706" width="2.83203125" style="292" customWidth="1"/>
    <col min="8707" max="8707" width="43.33203125" style="292" customWidth="1"/>
    <col min="8708" max="8722" width="12.6640625" style="292" customWidth="1"/>
    <col min="8723" max="8731" width="9.6640625" style="292" customWidth="1"/>
    <col min="8732" max="8961" width="9.1640625" style="292"/>
    <col min="8962" max="8962" width="2.83203125" style="292" customWidth="1"/>
    <col min="8963" max="8963" width="43.33203125" style="292" customWidth="1"/>
    <col min="8964" max="8978" width="12.6640625" style="292" customWidth="1"/>
    <col min="8979" max="8987" width="9.6640625" style="292" customWidth="1"/>
    <col min="8988" max="9217" width="9.1640625" style="292"/>
    <col min="9218" max="9218" width="2.83203125" style="292" customWidth="1"/>
    <col min="9219" max="9219" width="43.33203125" style="292" customWidth="1"/>
    <col min="9220" max="9234" width="12.6640625" style="292" customWidth="1"/>
    <col min="9235" max="9243" width="9.6640625" style="292" customWidth="1"/>
    <col min="9244" max="9473" width="9.1640625" style="292"/>
    <col min="9474" max="9474" width="2.83203125" style="292" customWidth="1"/>
    <col min="9475" max="9475" width="43.33203125" style="292" customWidth="1"/>
    <col min="9476" max="9490" width="12.6640625" style="292" customWidth="1"/>
    <col min="9491" max="9499" width="9.6640625" style="292" customWidth="1"/>
    <col min="9500" max="9729" width="9.1640625" style="292"/>
    <col min="9730" max="9730" width="2.83203125" style="292" customWidth="1"/>
    <col min="9731" max="9731" width="43.33203125" style="292" customWidth="1"/>
    <col min="9732" max="9746" width="12.6640625" style="292" customWidth="1"/>
    <col min="9747" max="9755" width="9.6640625" style="292" customWidth="1"/>
    <col min="9756" max="9985" width="9.1640625" style="292"/>
    <col min="9986" max="9986" width="2.83203125" style="292" customWidth="1"/>
    <col min="9987" max="9987" width="43.33203125" style="292" customWidth="1"/>
    <col min="9988" max="10002" width="12.6640625" style="292" customWidth="1"/>
    <col min="10003" max="10011" width="9.6640625" style="292" customWidth="1"/>
    <col min="10012" max="10241" width="9.1640625" style="292"/>
    <col min="10242" max="10242" width="2.83203125" style="292" customWidth="1"/>
    <col min="10243" max="10243" width="43.33203125" style="292" customWidth="1"/>
    <col min="10244" max="10258" width="12.6640625" style="292" customWidth="1"/>
    <col min="10259" max="10267" width="9.6640625" style="292" customWidth="1"/>
    <col min="10268" max="10497" width="9.1640625" style="292"/>
    <col min="10498" max="10498" width="2.83203125" style="292" customWidth="1"/>
    <col min="10499" max="10499" width="43.33203125" style="292" customWidth="1"/>
    <col min="10500" max="10514" width="12.6640625" style="292" customWidth="1"/>
    <col min="10515" max="10523" width="9.6640625" style="292" customWidth="1"/>
    <col min="10524" max="10753" width="9.1640625" style="292"/>
    <col min="10754" max="10754" width="2.83203125" style="292" customWidth="1"/>
    <col min="10755" max="10755" width="43.33203125" style="292" customWidth="1"/>
    <col min="10756" max="10770" width="12.6640625" style="292" customWidth="1"/>
    <col min="10771" max="10779" width="9.6640625" style="292" customWidth="1"/>
    <col min="10780" max="11009" width="9.1640625" style="292"/>
    <col min="11010" max="11010" width="2.83203125" style="292" customWidth="1"/>
    <col min="11011" max="11011" width="43.33203125" style="292" customWidth="1"/>
    <col min="11012" max="11026" width="12.6640625" style="292" customWidth="1"/>
    <col min="11027" max="11035" width="9.6640625" style="292" customWidth="1"/>
    <col min="11036" max="11265" width="9.1640625" style="292"/>
    <col min="11266" max="11266" width="2.83203125" style="292" customWidth="1"/>
    <col min="11267" max="11267" width="43.33203125" style="292" customWidth="1"/>
    <col min="11268" max="11282" width="12.6640625" style="292" customWidth="1"/>
    <col min="11283" max="11291" width="9.6640625" style="292" customWidth="1"/>
    <col min="11292" max="11521" width="9.1640625" style="292"/>
    <col min="11522" max="11522" width="2.83203125" style="292" customWidth="1"/>
    <col min="11523" max="11523" width="43.33203125" style="292" customWidth="1"/>
    <col min="11524" max="11538" width="12.6640625" style="292" customWidth="1"/>
    <col min="11539" max="11547" width="9.6640625" style="292" customWidth="1"/>
    <col min="11548" max="11777" width="9.1640625" style="292"/>
    <col min="11778" max="11778" width="2.83203125" style="292" customWidth="1"/>
    <col min="11779" max="11779" width="43.33203125" style="292" customWidth="1"/>
    <col min="11780" max="11794" width="12.6640625" style="292" customWidth="1"/>
    <col min="11795" max="11803" width="9.6640625" style="292" customWidth="1"/>
    <col min="11804" max="12033" width="9.1640625" style="292"/>
    <col min="12034" max="12034" width="2.83203125" style="292" customWidth="1"/>
    <col min="12035" max="12035" width="43.33203125" style="292" customWidth="1"/>
    <col min="12036" max="12050" width="12.6640625" style="292" customWidth="1"/>
    <col min="12051" max="12059" width="9.6640625" style="292" customWidth="1"/>
    <col min="12060" max="12289" width="9.1640625" style="292"/>
    <col min="12290" max="12290" width="2.83203125" style="292" customWidth="1"/>
    <col min="12291" max="12291" width="43.33203125" style="292" customWidth="1"/>
    <col min="12292" max="12306" width="12.6640625" style="292" customWidth="1"/>
    <col min="12307" max="12315" width="9.6640625" style="292" customWidth="1"/>
    <col min="12316" max="12545" width="9.1640625" style="292"/>
    <col min="12546" max="12546" width="2.83203125" style="292" customWidth="1"/>
    <col min="12547" max="12547" width="43.33203125" style="292" customWidth="1"/>
    <col min="12548" max="12562" width="12.6640625" style="292" customWidth="1"/>
    <col min="12563" max="12571" width="9.6640625" style="292" customWidth="1"/>
    <col min="12572" max="12801" width="9.1640625" style="292"/>
    <col min="12802" max="12802" width="2.83203125" style="292" customWidth="1"/>
    <col min="12803" max="12803" width="43.33203125" style="292" customWidth="1"/>
    <col min="12804" max="12818" width="12.6640625" style="292" customWidth="1"/>
    <col min="12819" max="12827" width="9.6640625" style="292" customWidth="1"/>
    <col min="12828" max="13057" width="9.1640625" style="292"/>
    <col min="13058" max="13058" width="2.83203125" style="292" customWidth="1"/>
    <col min="13059" max="13059" width="43.33203125" style="292" customWidth="1"/>
    <col min="13060" max="13074" width="12.6640625" style="292" customWidth="1"/>
    <col min="13075" max="13083" width="9.6640625" style="292" customWidth="1"/>
    <col min="13084" max="13313" width="9.1640625" style="292"/>
    <col min="13314" max="13314" width="2.83203125" style="292" customWidth="1"/>
    <col min="13315" max="13315" width="43.33203125" style="292" customWidth="1"/>
    <col min="13316" max="13330" width="12.6640625" style="292" customWidth="1"/>
    <col min="13331" max="13339" width="9.6640625" style="292" customWidth="1"/>
    <col min="13340" max="13569" width="9.1640625" style="292"/>
    <col min="13570" max="13570" width="2.83203125" style="292" customWidth="1"/>
    <col min="13571" max="13571" width="43.33203125" style="292" customWidth="1"/>
    <col min="13572" max="13586" width="12.6640625" style="292" customWidth="1"/>
    <col min="13587" max="13595" width="9.6640625" style="292" customWidth="1"/>
    <col min="13596" max="13825" width="9.1640625" style="292"/>
    <col min="13826" max="13826" width="2.83203125" style="292" customWidth="1"/>
    <col min="13827" max="13827" width="43.33203125" style="292" customWidth="1"/>
    <col min="13828" max="13842" width="12.6640625" style="292" customWidth="1"/>
    <col min="13843" max="13851" width="9.6640625" style="292" customWidth="1"/>
    <col min="13852" max="14081" width="9.1640625" style="292"/>
    <col min="14082" max="14082" width="2.83203125" style="292" customWidth="1"/>
    <col min="14083" max="14083" width="43.33203125" style="292" customWidth="1"/>
    <col min="14084" max="14098" width="12.6640625" style="292" customWidth="1"/>
    <col min="14099" max="14107" width="9.6640625" style="292" customWidth="1"/>
    <col min="14108" max="14337" width="9.1640625" style="292"/>
    <col min="14338" max="14338" width="2.83203125" style="292" customWidth="1"/>
    <col min="14339" max="14339" width="43.33203125" style="292" customWidth="1"/>
    <col min="14340" max="14354" width="12.6640625" style="292" customWidth="1"/>
    <col min="14355" max="14363" width="9.6640625" style="292" customWidth="1"/>
    <col min="14364" max="14593" width="9.1640625" style="292"/>
    <col min="14594" max="14594" width="2.83203125" style="292" customWidth="1"/>
    <col min="14595" max="14595" width="43.33203125" style="292" customWidth="1"/>
    <col min="14596" max="14610" width="12.6640625" style="292" customWidth="1"/>
    <col min="14611" max="14619" width="9.6640625" style="292" customWidth="1"/>
    <col min="14620" max="14849" width="9.1640625" style="292"/>
    <col min="14850" max="14850" width="2.83203125" style="292" customWidth="1"/>
    <col min="14851" max="14851" width="43.33203125" style="292" customWidth="1"/>
    <col min="14852" max="14866" width="12.6640625" style="292" customWidth="1"/>
    <col min="14867" max="14875" width="9.6640625" style="292" customWidth="1"/>
    <col min="14876" max="15105" width="9.1640625" style="292"/>
    <col min="15106" max="15106" width="2.83203125" style="292" customWidth="1"/>
    <col min="15107" max="15107" width="43.33203125" style="292" customWidth="1"/>
    <col min="15108" max="15122" width="12.6640625" style="292" customWidth="1"/>
    <col min="15123" max="15131" width="9.6640625" style="292" customWidth="1"/>
    <col min="15132" max="15361" width="9.1640625" style="292"/>
    <col min="15362" max="15362" width="2.83203125" style="292" customWidth="1"/>
    <col min="15363" max="15363" width="43.33203125" style="292" customWidth="1"/>
    <col min="15364" max="15378" width="12.6640625" style="292" customWidth="1"/>
    <col min="15379" max="15387" width="9.6640625" style="292" customWidth="1"/>
    <col min="15388" max="15617" width="9.1640625" style="292"/>
    <col min="15618" max="15618" width="2.83203125" style="292" customWidth="1"/>
    <col min="15619" max="15619" width="43.33203125" style="292" customWidth="1"/>
    <col min="15620" max="15634" width="12.6640625" style="292" customWidth="1"/>
    <col min="15635" max="15643" width="9.6640625" style="292" customWidth="1"/>
    <col min="15644" max="15873" width="9.1640625" style="292"/>
    <col min="15874" max="15874" width="2.83203125" style="292" customWidth="1"/>
    <col min="15875" max="15875" width="43.33203125" style="292" customWidth="1"/>
    <col min="15876" max="15890" width="12.6640625" style="292" customWidth="1"/>
    <col min="15891" max="15899" width="9.6640625" style="292" customWidth="1"/>
    <col min="15900" max="16129" width="9.1640625" style="292"/>
    <col min="16130" max="16130" width="2.83203125" style="292" customWidth="1"/>
    <col min="16131" max="16131" width="43.33203125" style="292" customWidth="1"/>
    <col min="16132" max="16146" width="12.6640625" style="292" customWidth="1"/>
    <col min="16147" max="16155" width="9.6640625" style="292" customWidth="1"/>
    <col min="16156" max="16384" width="9.1640625" style="292"/>
  </cols>
  <sheetData>
    <row r="1" spans="1:31" s="738" customFormat="1" ht="14.25" customHeight="1" thickBot="1">
      <c r="C1" s="739"/>
      <c r="D1" s="288"/>
      <c r="X1" s="1042"/>
      <c r="Y1" s="1042"/>
      <c r="Z1" s="1042"/>
      <c r="AA1" s="1042"/>
      <c r="AB1" s="1042"/>
      <c r="AC1" s="1042"/>
      <c r="AD1" s="1042"/>
      <c r="AE1" s="1042"/>
    </row>
    <row r="2" spans="1:31" ht="20.25" customHeight="1">
      <c r="A2" s="740"/>
      <c r="B2" s="741"/>
      <c r="C2" s="742"/>
      <c r="D2" s="742"/>
      <c r="E2" s="742"/>
      <c r="F2" s="742"/>
      <c r="G2" s="742"/>
      <c r="H2" s="1067"/>
      <c r="I2" s="1067"/>
      <c r="J2" s="1067"/>
      <c r="K2" s="742"/>
      <c r="L2" s="1014" t="s">
        <v>1184</v>
      </c>
      <c r="M2" s="1014"/>
      <c r="N2" s="1014"/>
      <c r="O2" s="742"/>
      <c r="P2" s="742"/>
      <c r="Q2" s="742"/>
      <c r="R2" s="742"/>
      <c r="S2" s="742"/>
      <c r="T2" s="742"/>
      <c r="U2" s="742"/>
      <c r="V2" s="742"/>
      <c r="W2" s="1049"/>
      <c r="X2" s="1043"/>
      <c r="Y2" s="1043"/>
      <c r="Z2" s="1043"/>
      <c r="AA2" s="1043"/>
      <c r="AB2" s="1043"/>
    </row>
    <row r="3" spans="1:31" ht="20.25" customHeight="1">
      <c r="A3" s="740"/>
      <c r="B3" s="743"/>
      <c r="C3" s="1021" t="s">
        <v>629</v>
      </c>
      <c r="D3" s="285" t="str">
        <f>'Unit Mix'!G6</f>
        <v>Housing Authority of Sample City</v>
      </c>
      <c r="E3" s="744"/>
      <c r="F3" s="744"/>
      <c r="G3" s="744"/>
      <c r="H3" s="744"/>
      <c r="I3" s="744"/>
      <c r="J3" s="744"/>
      <c r="K3" s="744"/>
      <c r="L3" s="744"/>
      <c r="M3" s="744"/>
      <c r="N3" s="744"/>
      <c r="O3" s="744"/>
      <c r="P3" s="744"/>
      <c r="Q3" s="744"/>
      <c r="R3" s="744"/>
      <c r="S3" s="744"/>
      <c r="T3" s="744"/>
      <c r="U3" s="744"/>
      <c r="V3" s="744"/>
      <c r="W3" s="1050"/>
      <c r="X3" s="1043"/>
      <c r="Y3" s="1043"/>
      <c r="Z3" s="1043"/>
      <c r="AA3" s="1043"/>
      <c r="AB3" s="1043"/>
    </row>
    <row r="4" spans="1:31" ht="20.25" customHeight="1">
      <c r="A4" s="740"/>
      <c r="B4" s="743"/>
      <c r="C4" s="1021" t="s">
        <v>631</v>
      </c>
      <c r="D4" s="285" t="str">
        <f>'Unit Mix'!G7</f>
        <v>Sample Grant Name</v>
      </c>
      <c r="E4" s="744"/>
      <c r="F4" s="744"/>
      <c r="G4" s="744"/>
      <c r="H4" s="744"/>
      <c r="I4" s="744"/>
      <c r="J4" s="744"/>
      <c r="K4" s="744"/>
      <c r="L4" s="744"/>
      <c r="M4" s="744"/>
      <c r="N4" s="744"/>
      <c r="O4" s="744"/>
      <c r="P4" s="744"/>
      <c r="Q4" s="744"/>
      <c r="R4" s="744"/>
      <c r="S4" s="744"/>
      <c r="T4" s="744"/>
      <c r="U4" s="744"/>
      <c r="V4" s="744"/>
      <c r="W4" s="1050"/>
      <c r="X4" s="1043"/>
      <c r="Y4" s="1043"/>
      <c r="Z4" s="1043"/>
      <c r="AA4" s="1043"/>
      <c r="AB4" s="1043"/>
    </row>
    <row r="5" spans="1:31" ht="20.25" customHeight="1">
      <c r="A5" s="740"/>
      <c r="B5" s="743"/>
      <c r="C5" s="1021" t="s">
        <v>770</v>
      </c>
      <c r="D5" s="285" t="str">
        <f>'Unit Mix'!G8</f>
        <v>Sample Mixed-Finance Development or Sample Phase</v>
      </c>
      <c r="E5" s="744"/>
      <c r="F5" s="744"/>
      <c r="G5" s="744"/>
      <c r="H5" s="744"/>
      <c r="I5" s="744"/>
      <c r="J5" s="744"/>
      <c r="K5" s="744"/>
      <c r="L5" s="744"/>
      <c r="M5" s="744"/>
      <c r="N5" s="744"/>
      <c r="O5" s="744"/>
      <c r="P5" s="744"/>
      <c r="Q5" s="744"/>
      <c r="R5" s="744"/>
      <c r="S5" s="744"/>
      <c r="T5" s="744"/>
      <c r="U5" s="744"/>
      <c r="V5" s="744"/>
      <c r="W5" s="1050"/>
      <c r="X5" s="1043"/>
      <c r="Y5" s="1043"/>
      <c r="Z5" s="1043"/>
      <c r="AA5" s="1043"/>
      <c r="AB5" s="1043"/>
    </row>
    <row r="6" spans="1:31" ht="20.25" customHeight="1">
      <c r="A6" s="740"/>
      <c r="B6" s="743"/>
      <c r="C6" s="1021" t="s">
        <v>635</v>
      </c>
      <c r="D6" s="285" t="str">
        <f>'Unit Mix'!G9</f>
        <v>[enter the new AMP-format development number]</v>
      </c>
      <c r="E6" s="744"/>
      <c r="F6" s="744"/>
      <c r="G6" s="744"/>
      <c r="H6" s="744"/>
      <c r="I6" s="744"/>
      <c r="J6" s="744"/>
      <c r="K6" s="744"/>
      <c r="L6" s="744"/>
      <c r="M6" s="744"/>
      <c r="N6" s="744"/>
      <c r="O6" s="744"/>
      <c r="P6" s="744"/>
      <c r="Q6" s="744"/>
      <c r="R6" s="744"/>
      <c r="S6" s="744"/>
      <c r="T6" s="744"/>
      <c r="U6" s="744"/>
      <c r="V6" s="744"/>
      <c r="W6" s="1050"/>
      <c r="X6" s="1043"/>
      <c r="Y6" s="1043"/>
      <c r="Z6" s="1043"/>
      <c r="AA6" s="1043"/>
      <c r="AB6" s="1043"/>
    </row>
    <row r="7" spans="1:31" ht="20.25" customHeight="1">
      <c r="A7" s="740"/>
      <c r="B7" s="743"/>
      <c r="C7" s="1022"/>
      <c r="D7" s="374"/>
      <c r="E7" s="744"/>
      <c r="F7" s="744" t="s">
        <v>16</v>
      </c>
      <c r="G7" s="744"/>
      <c r="H7" s="744"/>
      <c r="I7" s="744"/>
      <c r="J7" s="744"/>
      <c r="K7" s="744"/>
      <c r="L7" s="744"/>
      <c r="M7" s="744"/>
      <c r="N7" s="744"/>
      <c r="O7" s="744"/>
      <c r="P7" s="744"/>
      <c r="Q7" s="744"/>
      <c r="R7" s="744"/>
      <c r="S7" s="744"/>
      <c r="T7" s="744"/>
      <c r="U7" s="744"/>
      <c r="V7" s="744"/>
      <c r="W7" s="1050"/>
      <c r="X7" s="1043"/>
      <c r="Y7" s="1043"/>
      <c r="Z7" s="1043"/>
      <c r="AA7" s="1043"/>
      <c r="AB7" s="1043"/>
    </row>
    <row r="8" spans="1:31" ht="20.25" customHeight="1">
      <c r="A8" s="740"/>
      <c r="B8" s="745"/>
      <c r="C8" s="1023"/>
      <c r="D8" s="1024" t="s">
        <v>951</v>
      </c>
      <c r="E8" s="1024" t="s">
        <v>952</v>
      </c>
      <c r="F8" s="1024" t="s">
        <v>953</v>
      </c>
      <c r="G8" s="1024" t="s">
        <v>954</v>
      </c>
      <c r="H8" s="1024" t="s">
        <v>955</v>
      </c>
      <c r="I8" s="1024" t="s">
        <v>956</v>
      </c>
      <c r="J8" s="1024" t="s">
        <v>957</v>
      </c>
      <c r="K8" s="1024" t="s">
        <v>958</v>
      </c>
      <c r="L8" s="1024" t="s">
        <v>959</v>
      </c>
      <c r="M8" s="1024" t="s">
        <v>960</v>
      </c>
      <c r="N8" s="1024" t="s">
        <v>961</v>
      </c>
      <c r="O8" s="1024" t="s">
        <v>962</v>
      </c>
      <c r="P8" s="1024" t="s">
        <v>963</v>
      </c>
      <c r="Q8" s="1024" t="s">
        <v>964</v>
      </c>
      <c r="R8" s="1024" t="s">
        <v>965</v>
      </c>
      <c r="S8" s="1024" t="s">
        <v>1179</v>
      </c>
      <c r="T8" s="1024" t="s">
        <v>1180</v>
      </c>
      <c r="U8" s="1024" t="s">
        <v>1181</v>
      </c>
      <c r="V8" s="1024" t="s">
        <v>1182</v>
      </c>
      <c r="W8" s="1051" t="s">
        <v>1183</v>
      </c>
      <c r="X8" s="1044"/>
      <c r="Y8" s="1044"/>
      <c r="Z8" s="1044"/>
      <c r="AA8" s="1044"/>
      <c r="AB8" s="1044"/>
    </row>
    <row r="9" spans="1:31" ht="20.25" customHeight="1">
      <c r="B9" s="289"/>
      <c r="C9" s="746"/>
      <c r="D9" s="397">
        <v>2023</v>
      </c>
      <c r="E9" s="398">
        <f>D9+1</f>
        <v>2024</v>
      </c>
      <c r="F9" s="398">
        <f t="shared" ref="F9:R9" si="0">E9+1</f>
        <v>2025</v>
      </c>
      <c r="G9" s="398">
        <f t="shared" si="0"/>
        <v>2026</v>
      </c>
      <c r="H9" s="398">
        <f t="shared" si="0"/>
        <v>2027</v>
      </c>
      <c r="I9" s="398">
        <f t="shared" si="0"/>
        <v>2028</v>
      </c>
      <c r="J9" s="398">
        <f t="shared" si="0"/>
        <v>2029</v>
      </c>
      <c r="K9" s="398">
        <f t="shared" si="0"/>
        <v>2030</v>
      </c>
      <c r="L9" s="398">
        <f t="shared" si="0"/>
        <v>2031</v>
      </c>
      <c r="M9" s="398">
        <f t="shared" si="0"/>
        <v>2032</v>
      </c>
      <c r="N9" s="398">
        <f t="shared" si="0"/>
        <v>2033</v>
      </c>
      <c r="O9" s="398">
        <f t="shared" si="0"/>
        <v>2034</v>
      </c>
      <c r="P9" s="398">
        <f t="shared" si="0"/>
        <v>2035</v>
      </c>
      <c r="Q9" s="398">
        <f t="shared" si="0"/>
        <v>2036</v>
      </c>
      <c r="R9" s="398">
        <f t="shared" si="0"/>
        <v>2037</v>
      </c>
      <c r="S9" s="398">
        <f t="shared" ref="S9" si="1">R9+1</f>
        <v>2038</v>
      </c>
      <c r="T9" s="398">
        <f t="shared" ref="T9" si="2">S9+1</f>
        <v>2039</v>
      </c>
      <c r="U9" s="398">
        <f t="shared" ref="U9" si="3">T9+1</f>
        <v>2040</v>
      </c>
      <c r="V9" s="398">
        <f t="shared" ref="V9" si="4">U9+1</f>
        <v>2041</v>
      </c>
      <c r="W9" s="369">
        <f t="shared" ref="W9" si="5">V9+1</f>
        <v>2042</v>
      </c>
      <c r="X9" s="398"/>
      <c r="Y9" s="398"/>
      <c r="Z9" s="398"/>
      <c r="AA9" s="398"/>
      <c r="AB9" s="398"/>
    </row>
    <row r="10" spans="1:31" ht="20.25" customHeight="1">
      <c r="B10" s="289"/>
      <c r="C10" s="1025" t="s">
        <v>966</v>
      </c>
      <c r="D10" s="397"/>
      <c r="E10" s="398"/>
      <c r="F10" s="398"/>
      <c r="G10" s="398"/>
      <c r="H10" s="398"/>
      <c r="I10" s="398"/>
      <c r="J10" s="398"/>
      <c r="K10" s="398"/>
      <c r="L10" s="398"/>
      <c r="M10" s="398"/>
      <c r="N10" s="398"/>
      <c r="O10" s="398"/>
      <c r="P10" s="398"/>
      <c r="Q10" s="398"/>
      <c r="R10" s="398"/>
      <c r="S10" s="398"/>
      <c r="T10" s="398"/>
      <c r="U10" s="398"/>
      <c r="V10" s="398"/>
      <c r="W10" s="369"/>
      <c r="X10" s="398"/>
      <c r="Y10" s="398"/>
      <c r="Z10" s="398"/>
      <c r="AA10" s="398"/>
      <c r="AB10" s="398"/>
    </row>
    <row r="11" spans="1:31" ht="20.25" customHeight="1">
      <c r="B11" s="289"/>
      <c r="C11" s="1026" t="s">
        <v>967</v>
      </c>
      <c r="D11" s="1027">
        <f>+'Proforma Income'!$J36</f>
        <v>0</v>
      </c>
      <c r="E11" s="1027">
        <f>D11+D11*'ProForma Assumptions'!$G8</f>
        <v>0</v>
      </c>
      <c r="F11" s="1027">
        <f>E11+E11*'ProForma Assumptions'!$G8</f>
        <v>0</v>
      </c>
      <c r="G11" s="1027">
        <f>F11+F11*'ProForma Assumptions'!$G8</f>
        <v>0</v>
      </c>
      <c r="H11" s="1027">
        <f>G11+G11*'ProForma Assumptions'!$G8</f>
        <v>0</v>
      </c>
      <c r="I11" s="1027">
        <f>H11+H11*'ProForma Assumptions'!$G8</f>
        <v>0</v>
      </c>
      <c r="J11" s="1027">
        <f>I11+I11*'ProForma Assumptions'!$G8</f>
        <v>0</v>
      </c>
      <c r="K11" s="1027">
        <f>J11+J11*'ProForma Assumptions'!$G8</f>
        <v>0</v>
      </c>
      <c r="L11" s="1027">
        <f>K11+K11*'ProForma Assumptions'!$G8</f>
        <v>0</v>
      </c>
      <c r="M11" s="1027">
        <f>L11+L11*'ProForma Assumptions'!$G8</f>
        <v>0</v>
      </c>
      <c r="N11" s="1027">
        <f>M11+M11*'ProForma Assumptions'!$G8</f>
        <v>0</v>
      </c>
      <c r="O11" s="1027">
        <f>N11+N11*'ProForma Assumptions'!$G8</f>
        <v>0</v>
      </c>
      <c r="P11" s="1027">
        <f>O11+O11*'ProForma Assumptions'!$G8</f>
        <v>0</v>
      </c>
      <c r="Q11" s="1027">
        <f>P11+P11*'ProForma Assumptions'!$G8</f>
        <v>0</v>
      </c>
      <c r="R11" s="1027">
        <f>Q11+Q11*'ProForma Assumptions'!$G8</f>
        <v>0</v>
      </c>
      <c r="S11" s="1027">
        <f>R11+R11*'ProForma Assumptions'!$G8</f>
        <v>0</v>
      </c>
      <c r="T11" s="1027">
        <f>S11+S11*'ProForma Assumptions'!$G8</f>
        <v>0</v>
      </c>
      <c r="U11" s="1027">
        <f>T11+T11*'ProForma Assumptions'!$G8</f>
        <v>0</v>
      </c>
      <c r="V11" s="1027">
        <f>U11+U11*'ProForma Assumptions'!$G8</f>
        <v>0</v>
      </c>
      <c r="W11" s="1052">
        <f>V11+V11*'ProForma Assumptions'!$G8</f>
        <v>0</v>
      </c>
      <c r="X11" s="1027"/>
      <c r="Y11" s="1027"/>
      <c r="Z11" s="1027"/>
      <c r="AA11" s="1027"/>
      <c r="AB11" s="1027"/>
    </row>
    <row r="12" spans="1:31" ht="20.25" customHeight="1">
      <c r="B12" s="289"/>
      <c r="C12" s="1026" t="s">
        <v>968</v>
      </c>
      <c r="D12" s="1027">
        <f>+'Proforma Income'!J30</f>
        <v>0</v>
      </c>
      <c r="E12" s="1027">
        <f>D12+D12*'ProForma Assumptions'!$G8</f>
        <v>0</v>
      </c>
      <c r="F12" s="1027">
        <f>E12+E12*'ProForma Assumptions'!$G8</f>
        <v>0</v>
      </c>
      <c r="G12" s="1027">
        <f>F12+F12*'ProForma Assumptions'!$G8</f>
        <v>0</v>
      </c>
      <c r="H12" s="1027">
        <f>G12+G12*'ProForma Assumptions'!$G8</f>
        <v>0</v>
      </c>
      <c r="I12" s="1027">
        <f>H12+H12*'ProForma Assumptions'!$G8</f>
        <v>0</v>
      </c>
      <c r="J12" s="1027">
        <f>I12+I12*'ProForma Assumptions'!$G8</f>
        <v>0</v>
      </c>
      <c r="K12" s="1027">
        <f>J12+J12*'ProForma Assumptions'!$G8</f>
        <v>0</v>
      </c>
      <c r="L12" s="1027">
        <f>K12+K12*'ProForma Assumptions'!$G8</f>
        <v>0</v>
      </c>
      <c r="M12" s="1027">
        <f>L12+L12*'ProForma Assumptions'!$G8</f>
        <v>0</v>
      </c>
      <c r="N12" s="1027">
        <f>M12+M12*'ProForma Assumptions'!$G8</f>
        <v>0</v>
      </c>
      <c r="O12" s="1027">
        <f>N12+N12*'ProForma Assumptions'!$G8</f>
        <v>0</v>
      </c>
      <c r="P12" s="1027">
        <f>O12+O12*'ProForma Assumptions'!$G8</f>
        <v>0</v>
      </c>
      <c r="Q12" s="1027">
        <f>P12+P12*'ProForma Assumptions'!$G8</f>
        <v>0</v>
      </c>
      <c r="R12" s="1027">
        <f>Q12+Q12*'ProForma Assumptions'!$G8</f>
        <v>0</v>
      </c>
      <c r="S12" s="1027">
        <f>R12+R12*'ProForma Assumptions'!$G8</f>
        <v>0</v>
      </c>
      <c r="T12" s="1027">
        <f>S12+S12*'ProForma Assumptions'!$G8</f>
        <v>0</v>
      </c>
      <c r="U12" s="1027">
        <f>T12+T12*'ProForma Assumptions'!$G8</f>
        <v>0</v>
      </c>
      <c r="V12" s="1027">
        <f>U12+U12*'ProForma Assumptions'!$G8</f>
        <v>0</v>
      </c>
      <c r="W12" s="1052">
        <f>V12+V12*'ProForma Assumptions'!$G8</f>
        <v>0</v>
      </c>
      <c r="X12" s="1027"/>
      <c r="Y12" s="1027"/>
      <c r="Z12" s="1027"/>
      <c r="AA12" s="1027"/>
      <c r="AB12" s="1027"/>
    </row>
    <row r="13" spans="1:31" ht="20.25" customHeight="1">
      <c r="B13" s="289"/>
      <c r="C13" s="1028" t="s">
        <v>969</v>
      </c>
      <c r="D13" s="1027">
        <f>D11+D12</f>
        <v>0</v>
      </c>
      <c r="E13" s="1027">
        <f t="shared" ref="E13:R13" si="6">E11+E12</f>
        <v>0</v>
      </c>
      <c r="F13" s="1027">
        <f t="shared" si="6"/>
        <v>0</v>
      </c>
      <c r="G13" s="1027">
        <f t="shared" si="6"/>
        <v>0</v>
      </c>
      <c r="H13" s="1027">
        <f t="shared" si="6"/>
        <v>0</v>
      </c>
      <c r="I13" s="1027">
        <f t="shared" si="6"/>
        <v>0</v>
      </c>
      <c r="J13" s="1027">
        <f t="shared" si="6"/>
        <v>0</v>
      </c>
      <c r="K13" s="1027">
        <f t="shared" si="6"/>
        <v>0</v>
      </c>
      <c r="L13" s="1027">
        <f t="shared" si="6"/>
        <v>0</v>
      </c>
      <c r="M13" s="1027">
        <f t="shared" si="6"/>
        <v>0</v>
      </c>
      <c r="N13" s="1027">
        <f t="shared" si="6"/>
        <v>0</v>
      </c>
      <c r="O13" s="1027">
        <f t="shared" si="6"/>
        <v>0</v>
      </c>
      <c r="P13" s="1027">
        <f t="shared" si="6"/>
        <v>0</v>
      </c>
      <c r="Q13" s="1027">
        <f t="shared" si="6"/>
        <v>0</v>
      </c>
      <c r="R13" s="1027">
        <f t="shared" si="6"/>
        <v>0</v>
      </c>
      <c r="S13" s="1027">
        <f t="shared" ref="S13:W13" si="7">S11+S12</f>
        <v>0</v>
      </c>
      <c r="T13" s="1027">
        <f t="shared" si="7"/>
        <v>0</v>
      </c>
      <c r="U13" s="1027">
        <f t="shared" si="7"/>
        <v>0</v>
      </c>
      <c r="V13" s="1027">
        <f t="shared" si="7"/>
        <v>0</v>
      </c>
      <c r="W13" s="1052">
        <f t="shared" si="7"/>
        <v>0</v>
      </c>
      <c r="X13" s="1027"/>
      <c r="Y13" s="1027"/>
      <c r="Z13" s="1027"/>
      <c r="AA13" s="1027"/>
      <c r="AB13" s="1027"/>
    </row>
    <row r="14" spans="1:31" ht="20.25" customHeight="1">
      <c r="B14" s="289"/>
      <c r="C14" s="1028" t="s">
        <v>970</v>
      </c>
      <c r="D14" s="1029"/>
      <c r="E14" s="1029"/>
      <c r="F14" s="1029"/>
      <c r="G14" s="1029"/>
      <c r="H14" s="1029"/>
      <c r="I14" s="1029"/>
      <c r="J14" s="1029"/>
      <c r="K14" s="1029"/>
      <c r="L14" s="1029"/>
      <c r="M14" s="1029"/>
      <c r="N14" s="1029"/>
      <c r="O14" s="1029"/>
      <c r="P14" s="1029"/>
      <c r="Q14" s="1029"/>
      <c r="R14" s="1029"/>
      <c r="S14" s="1029"/>
      <c r="T14" s="1029"/>
      <c r="U14" s="1029"/>
      <c r="V14" s="1029"/>
      <c r="W14" s="1053"/>
      <c r="X14" s="1027"/>
      <c r="Y14" s="1027"/>
      <c r="Z14" s="1027"/>
      <c r="AA14" s="1027"/>
      <c r="AB14" s="1027"/>
    </row>
    <row r="15" spans="1:31" ht="20.25" customHeight="1">
      <c r="B15" s="289"/>
      <c r="C15" s="1026" t="s">
        <v>971</v>
      </c>
      <c r="D15" s="1027">
        <f>'Proforma Income'!H24</f>
        <v>0</v>
      </c>
      <c r="E15" s="1027">
        <f>D15+D15*'ProForma Assumptions'!$G$8</f>
        <v>0</v>
      </c>
      <c r="F15" s="1027">
        <f>E15+E15*'ProForma Assumptions'!$G$8</f>
        <v>0</v>
      </c>
      <c r="G15" s="1027">
        <f>F15+F15*'ProForma Assumptions'!$G$8</f>
        <v>0</v>
      </c>
      <c r="H15" s="1027">
        <f>G15+G15*'ProForma Assumptions'!$G$8</f>
        <v>0</v>
      </c>
      <c r="I15" s="1027">
        <f>H15+H15*'ProForma Assumptions'!$G$8</f>
        <v>0</v>
      </c>
      <c r="J15" s="1027">
        <f>I15+I15*'ProForma Assumptions'!$G$8</f>
        <v>0</v>
      </c>
      <c r="K15" s="1027">
        <f>J15+J15*'ProForma Assumptions'!$G$8</f>
        <v>0</v>
      </c>
      <c r="L15" s="1027">
        <f>K15+K15*'ProForma Assumptions'!$G$8</f>
        <v>0</v>
      </c>
      <c r="M15" s="1027">
        <f>L15+L15*'ProForma Assumptions'!$G$8</f>
        <v>0</v>
      </c>
      <c r="N15" s="1027">
        <f>M15+M15*'ProForma Assumptions'!$G$8</f>
        <v>0</v>
      </c>
      <c r="O15" s="1027">
        <f>N15+N15*'ProForma Assumptions'!$G$8</f>
        <v>0</v>
      </c>
      <c r="P15" s="1027">
        <f>O15+O15*'ProForma Assumptions'!$G$8</f>
        <v>0</v>
      </c>
      <c r="Q15" s="1027">
        <f>P15+P15*'ProForma Assumptions'!$G$8</f>
        <v>0</v>
      </c>
      <c r="R15" s="1027">
        <f>Q15+Q15*'ProForma Assumptions'!$G$8</f>
        <v>0</v>
      </c>
      <c r="S15" s="1027">
        <f>R15+R15*'ProForma Assumptions'!$G$8</f>
        <v>0</v>
      </c>
      <c r="T15" s="1027">
        <f>S15+S15*'ProForma Assumptions'!$G$8</f>
        <v>0</v>
      </c>
      <c r="U15" s="1027">
        <f>T15+T15*'ProForma Assumptions'!$G$8</f>
        <v>0</v>
      </c>
      <c r="V15" s="1027">
        <f>U15+U15*'ProForma Assumptions'!$G$8</f>
        <v>0</v>
      </c>
      <c r="W15" s="1052">
        <f>V15+V15*'ProForma Assumptions'!$G$8</f>
        <v>0</v>
      </c>
      <c r="X15" s="1027"/>
      <c r="Y15" s="1027"/>
      <c r="Z15" s="1027"/>
      <c r="AA15" s="1027"/>
      <c r="AB15" s="1027"/>
    </row>
    <row r="16" spans="1:31" ht="20.25" customHeight="1">
      <c r="B16" s="289"/>
      <c r="C16" s="1026" t="s">
        <v>972</v>
      </c>
      <c r="D16" s="1027">
        <f>'Proforma Income'!I24</f>
        <v>0</v>
      </c>
      <c r="E16" s="1027">
        <f>D16+D16*'ProForma Assumptions'!$G$8</f>
        <v>0</v>
      </c>
      <c r="F16" s="1027">
        <f>E16+E16*'ProForma Assumptions'!$G$8</f>
        <v>0</v>
      </c>
      <c r="G16" s="1027">
        <f>F16+F16*'ProForma Assumptions'!$G$8</f>
        <v>0</v>
      </c>
      <c r="H16" s="1027">
        <f>G16+G16*'ProForma Assumptions'!$G$8</f>
        <v>0</v>
      </c>
      <c r="I16" s="1027">
        <f>H16+H16*'ProForma Assumptions'!$G$8</f>
        <v>0</v>
      </c>
      <c r="J16" s="1027">
        <f>I16+I16*'ProForma Assumptions'!$G$8</f>
        <v>0</v>
      </c>
      <c r="K16" s="1027">
        <f>J16+J16*'ProForma Assumptions'!$G$8</f>
        <v>0</v>
      </c>
      <c r="L16" s="1027">
        <f>K16+K16*'ProForma Assumptions'!$G$8</f>
        <v>0</v>
      </c>
      <c r="M16" s="1027">
        <f>L16+L16*'ProForma Assumptions'!$G$8</f>
        <v>0</v>
      </c>
      <c r="N16" s="1027">
        <f>M16+M16*'ProForma Assumptions'!$G$8</f>
        <v>0</v>
      </c>
      <c r="O16" s="1027">
        <f>N16+N16*'ProForma Assumptions'!$G$8</f>
        <v>0</v>
      </c>
      <c r="P16" s="1027">
        <f>O16+O16*'ProForma Assumptions'!$G$8</f>
        <v>0</v>
      </c>
      <c r="Q16" s="1027">
        <f>P16+P16*'ProForma Assumptions'!$G$8</f>
        <v>0</v>
      </c>
      <c r="R16" s="1027">
        <f>Q16+Q16*'ProForma Assumptions'!$G$8</f>
        <v>0</v>
      </c>
      <c r="S16" s="1027">
        <f>R16+R16*'ProForma Assumptions'!$G$8</f>
        <v>0</v>
      </c>
      <c r="T16" s="1027">
        <f>S16+S16*'ProForma Assumptions'!$G$8</f>
        <v>0</v>
      </c>
      <c r="U16" s="1027">
        <f>T16+T16*'ProForma Assumptions'!$G$8</f>
        <v>0</v>
      </c>
      <c r="V16" s="1027">
        <f>U16+U16*'ProForma Assumptions'!$G$8</f>
        <v>0</v>
      </c>
      <c r="W16" s="1052">
        <f>V16+V16*'ProForma Assumptions'!$G$8</f>
        <v>0</v>
      </c>
      <c r="X16" s="1027"/>
      <c r="Y16" s="1027"/>
      <c r="Z16" s="1027"/>
      <c r="AA16" s="1027"/>
      <c r="AB16" s="1027"/>
    </row>
    <row r="17" spans="2:28" ht="20.25" customHeight="1">
      <c r="B17" s="289"/>
      <c r="C17" s="1028" t="s">
        <v>973</v>
      </c>
      <c r="D17" s="1027">
        <f>D16+D15</f>
        <v>0</v>
      </c>
      <c r="E17" s="1027">
        <f>E16+E15</f>
        <v>0</v>
      </c>
      <c r="F17" s="1027">
        <f t="shared" ref="F17:R17" si="8">F16+F15</f>
        <v>0</v>
      </c>
      <c r="G17" s="1027">
        <f t="shared" si="8"/>
        <v>0</v>
      </c>
      <c r="H17" s="1027">
        <f t="shared" si="8"/>
        <v>0</v>
      </c>
      <c r="I17" s="1027">
        <f t="shared" si="8"/>
        <v>0</v>
      </c>
      <c r="J17" s="1027">
        <f t="shared" si="8"/>
        <v>0</v>
      </c>
      <c r="K17" s="1027">
        <f t="shared" si="8"/>
        <v>0</v>
      </c>
      <c r="L17" s="1027">
        <f t="shared" si="8"/>
        <v>0</v>
      </c>
      <c r="M17" s="1027">
        <f t="shared" si="8"/>
        <v>0</v>
      </c>
      <c r="N17" s="1027">
        <f t="shared" si="8"/>
        <v>0</v>
      </c>
      <c r="O17" s="1027">
        <f t="shared" si="8"/>
        <v>0</v>
      </c>
      <c r="P17" s="1027">
        <f t="shared" si="8"/>
        <v>0</v>
      </c>
      <c r="Q17" s="1027">
        <f t="shared" si="8"/>
        <v>0</v>
      </c>
      <c r="R17" s="1027">
        <f t="shared" si="8"/>
        <v>0</v>
      </c>
      <c r="S17" s="1027">
        <f t="shared" ref="S17:W17" si="9">S16+S15</f>
        <v>0</v>
      </c>
      <c r="T17" s="1027">
        <f t="shared" si="9"/>
        <v>0</v>
      </c>
      <c r="U17" s="1027">
        <f t="shared" si="9"/>
        <v>0</v>
      </c>
      <c r="V17" s="1027">
        <f t="shared" si="9"/>
        <v>0</v>
      </c>
      <c r="W17" s="1052">
        <f t="shared" si="9"/>
        <v>0</v>
      </c>
      <c r="X17" s="1027"/>
      <c r="Y17" s="1027"/>
      <c r="Z17" s="1027"/>
      <c r="AA17" s="1027"/>
      <c r="AB17" s="1027"/>
    </row>
    <row r="18" spans="2:28" s="291" customFormat="1" ht="20.25" customHeight="1">
      <c r="B18" s="747"/>
      <c r="C18" s="1028" t="s">
        <v>974</v>
      </c>
      <c r="D18" s="1029"/>
      <c r="E18" s="1029"/>
      <c r="F18" s="1029"/>
      <c r="G18" s="1029"/>
      <c r="H18" s="1029"/>
      <c r="I18" s="1029"/>
      <c r="J18" s="1029"/>
      <c r="K18" s="1029"/>
      <c r="L18" s="1029"/>
      <c r="M18" s="1029"/>
      <c r="N18" s="1029"/>
      <c r="O18" s="1029"/>
      <c r="P18" s="1029"/>
      <c r="Q18" s="1029"/>
      <c r="R18" s="1029"/>
      <c r="S18" s="1029"/>
      <c r="T18" s="1029"/>
      <c r="U18" s="1029"/>
      <c r="V18" s="1029"/>
      <c r="W18" s="1053"/>
      <c r="X18" s="1027"/>
      <c r="Y18" s="1027"/>
      <c r="Z18" s="1027"/>
      <c r="AA18" s="1027"/>
      <c r="AB18" s="1027"/>
    </row>
    <row r="19" spans="2:28" s="291" customFormat="1" ht="20.25" customHeight="1">
      <c r="B19" s="747"/>
      <c r="C19" s="1026" t="s">
        <v>971</v>
      </c>
      <c r="D19" s="1027">
        <f>'Proforma Income'!H14</f>
        <v>0</v>
      </c>
      <c r="E19" s="1027">
        <f>D19+D19*'ProForma Assumptions'!$G$8</f>
        <v>0</v>
      </c>
      <c r="F19" s="1027">
        <f>E19+E19*'ProForma Assumptions'!$G$8</f>
        <v>0</v>
      </c>
      <c r="G19" s="1027">
        <f>F19+F19*'ProForma Assumptions'!$G$8</f>
        <v>0</v>
      </c>
      <c r="H19" s="1027">
        <f>G19+G19*'ProForma Assumptions'!$G$8</f>
        <v>0</v>
      </c>
      <c r="I19" s="1027">
        <f>H19+H19*'ProForma Assumptions'!$G$8</f>
        <v>0</v>
      </c>
      <c r="J19" s="1027">
        <f>I19+I19*'ProForma Assumptions'!$G$8</f>
        <v>0</v>
      </c>
      <c r="K19" s="1027">
        <f>J19+J19*'ProForma Assumptions'!$G$8</f>
        <v>0</v>
      </c>
      <c r="L19" s="1027">
        <f>K19+K19*'ProForma Assumptions'!$G$8</f>
        <v>0</v>
      </c>
      <c r="M19" s="1027">
        <f>L19+L19*'ProForma Assumptions'!$G$8</f>
        <v>0</v>
      </c>
      <c r="N19" s="1027">
        <f>M19+M19*'ProForma Assumptions'!$G$8</f>
        <v>0</v>
      </c>
      <c r="O19" s="1027">
        <f>N19+N19*'ProForma Assumptions'!$G$8</f>
        <v>0</v>
      </c>
      <c r="P19" s="1027">
        <f>O19+O19*'ProForma Assumptions'!$G$8</f>
        <v>0</v>
      </c>
      <c r="Q19" s="1027">
        <f>P19+P19*'ProForma Assumptions'!$G$8</f>
        <v>0</v>
      </c>
      <c r="R19" s="1027">
        <f>Q19+Q19*'ProForma Assumptions'!$G$8</f>
        <v>0</v>
      </c>
      <c r="S19" s="1027">
        <f>R19+R19*'ProForma Assumptions'!$G$8</f>
        <v>0</v>
      </c>
      <c r="T19" s="1027">
        <f>S19+S19*'ProForma Assumptions'!$G$8</f>
        <v>0</v>
      </c>
      <c r="U19" s="1027">
        <f>T19+T19*'ProForma Assumptions'!$G$8</f>
        <v>0</v>
      </c>
      <c r="V19" s="1027">
        <f>U19+U19*'ProForma Assumptions'!$G$8</f>
        <v>0</v>
      </c>
      <c r="W19" s="1052">
        <f>V19+V19*'ProForma Assumptions'!$G$8</f>
        <v>0</v>
      </c>
      <c r="X19" s="1027"/>
      <c r="Y19" s="1027"/>
      <c r="Z19" s="1027"/>
      <c r="AA19" s="1027"/>
      <c r="AB19" s="1027"/>
    </row>
    <row r="20" spans="2:28" s="291" customFormat="1" ht="20.25" customHeight="1">
      <c r="B20" s="747"/>
      <c r="C20" s="1026" t="s">
        <v>975</v>
      </c>
      <c r="D20" s="1027">
        <f>'Proforma Income'!I14</f>
        <v>0</v>
      </c>
      <c r="E20" s="1027">
        <f>D20+D20*'ProForma Assumptions'!$G$8</f>
        <v>0</v>
      </c>
      <c r="F20" s="1027">
        <f>E20+E20*'ProForma Assumptions'!$G$8</f>
        <v>0</v>
      </c>
      <c r="G20" s="1027">
        <f>F20+F20*'ProForma Assumptions'!$G$8</f>
        <v>0</v>
      </c>
      <c r="H20" s="1027">
        <f>G20+G20*'ProForma Assumptions'!$G$8</f>
        <v>0</v>
      </c>
      <c r="I20" s="1027">
        <f>H20+H20*'ProForma Assumptions'!$G$8</f>
        <v>0</v>
      </c>
      <c r="J20" s="1027">
        <f>I20+I20*'ProForma Assumptions'!$G$8</f>
        <v>0</v>
      </c>
      <c r="K20" s="1027">
        <f>J20+J20*'ProForma Assumptions'!$G$8</f>
        <v>0</v>
      </c>
      <c r="L20" s="1027">
        <f>K20+K20*'ProForma Assumptions'!$G$8</f>
        <v>0</v>
      </c>
      <c r="M20" s="1027">
        <f>L20+L20*'ProForma Assumptions'!$G$8</f>
        <v>0</v>
      </c>
      <c r="N20" s="1027">
        <f>M20+M20*'ProForma Assumptions'!$G$8</f>
        <v>0</v>
      </c>
      <c r="O20" s="1027">
        <f>N20+N20*'ProForma Assumptions'!$G$8</f>
        <v>0</v>
      </c>
      <c r="P20" s="1027">
        <f>O20+O20*'ProForma Assumptions'!$G$8</f>
        <v>0</v>
      </c>
      <c r="Q20" s="1027">
        <f>P20+P20*'ProForma Assumptions'!$G$8</f>
        <v>0</v>
      </c>
      <c r="R20" s="1027">
        <f>Q20+Q20*'ProForma Assumptions'!$G$8</f>
        <v>0</v>
      </c>
      <c r="S20" s="1027">
        <f>R20+R20*'ProForma Assumptions'!$G$8</f>
        <v>0</v>
      </c>
      <c r="T20" s="1027">
        <f>S20+S20*'ProForma Assumptions'!$G$8</f>
        <v>0</v>
      </c>
      <c r="U20" s="1027">
        <f>T20+T20*'ProForma Assumptions'!$G$8</f>
        <v>0</v>
      </c>
      <c r="V20" s="1027">
        <f>U20+U20*'ProForma Assumptions'!$G$8</f>
        <v>0</v>
      </c>
      <c r="W20" s="1052">
        <f>V20+V20*'ProForma Assumptions'!$G$8</f>
        <v>0</v>
      </c>
      <c r="X20" s="1027"/>
      <c r="Y20" s="1027"/>
      <c r="Z20" s="1027"/>
      <c r="AA20" s="1027"/>
      <c r="AB20" s="1027"/>
    </row>
    <row r="21" spans="2:28" ht="20.25" customHeight="1">
      <c r="B21" s="289"/>
      <c r="C21" s="1028" t="s">
        <v>907</v>
      </c>
      <c r="D21" s="1027">
        <f>+D19+D20</f>
        <v>0</v>
      </c>
      <c r="E21" s="1027">
        <f t="shared" ref="E21:R21" si="10">+E19+E20</f>
        <v>0</v>
      </c>
      <c r="F21" s="1027">
        <f t="shared" si="10"/>
        <v>0</v>
      </c>
      <c r="G21" s="1027">
        <f t="shared" si="10"/>
        <v>0</v>
      </c>
      <c r="H21" s="1027">
        <f t="shared" si="10"/>
        <v>0</v>
      </c>
      <c r="I21" s="1027">
        <f t="shared" si="10"/>
        <v>0</v>
      </c>
      <c r="J21" s="1027">
        <f t="shared" si="10"/>
        <v>0</v>
      </c>
      <c r="K21" s="1027">
        <f t="shared" si="10"/>
        <v>0</v>
      </c>
      <c r="L21" s="1027">
        <f t="shared" si="10"/>
        <v>0</v>
      </c>
      <c r="M21" s="1027">
        <f t="shared" si="10"/>
        <v>0</v>
      </c>
      <c r="N21" s="1027">
        <f t="shared" si="10"/>
        <v>0</v>
      </c>
      <c r="O21" s="1027">
        <f t="shared" si="10"/>
        <v>0</v>
      </c>
      <c r="P21" s="1027">
        <f t="shared" si="10"/>
        <v>0</v>
      </c>
      <c r="Q21" s="1027">
        <f t="shared" si="10"/>
        <v>0</v>
      </c>
      <c r="R21" s="1027">
        <f t="shared" si="10"/>
        <v>0</v>
      </c>
      <c r="S21" s="1027">
        <f t="shared" ref="S21:W21" si="11">+S19+S20</f>
        <v>0</v>
      </c>
      <c r="T21" s="1027">
        <f t="shared" si="11"/>
        <v>0</v>
      </c>
      <c r="U21" s="1027">
        <f t="shared" si="11"/>
        <v>0</v>
      </c>
      <c r="V21" s="1027">
        <f t="shared" si="11"/>
        <v>0</v>
      </c>
      <c r="W21" s="1052">
        <f t="shared" si="11"/>
        <v>0</v>
      </c>
      <c r="X21" s="1027"/>
      <c r="Y21" s="1027"/>
      <c r="Z21" s="1027"/>
      <c r="AA21" s="1027"/>
      <c r="AB21" s="1027"/>
    </row>
    <row r="22" spans="2:28" ht="20.25" customHeight="1">
      <c r="B22" s="289"/>
      <c r="C22" s="1028" t="s">
        <v>976</v>
      </c>
      <c r="D22" s="1030">
        <f>+D13+D17+D21</f>
        <v>0</v>
      </c>
      <c r="E22" s="1030">
        <f t="shared" ref="E22:R22" si="12">+E13+E17+E21</f>
        <v>0</v>
      </c>
      <c r="F22" s="1030">
        <f t="shared" si="12"/>
        <v>0</v>
      </c>
      <c r="G22" s="1030">
        <f t="shared" si="12"/>
        <v>0</v>
      </c>
      <c r="H22" s="1030">
        <f t="shared" si="12"/>
        <v>0</v>
      </c>
      <c r="I22" s="1030">
        <f t="shared" si="12"/>
        <v>0</v>
      </c>
      <c r="J22" s="1030">
        <f t="shared" si="12"/>
        <v>0</v>
      </c>
      <c r="K22" s="1030">
        <f t="shared" si="12"/>
        <v>0</v>
      </c>
      <c r="L22" s="1030">
        <f t="shared" si="12"/>
        <v>0</v>
      </c>
      <c r="M22" s="1030">
        <f t="shared" si="12"/>
        <v>0</v>
      </c>
      <c r="N22" s="1030">
        <f t="shared" si="12"/>
        <v>0</v>
      </c>
      <c r="O22" s="1030">
        <f t="shared" si="12"/>
        <v>0</v>
      </c>
      <c r="P22" s="1030">
        <f t="shared" si="12"/>
        <v>0</v>
      </c>
      <c r="Q22" s="1030">
        <f t="shared" si="12"/>
        <v>0</v>
      </c>
      <c r="R22" s="1030">
        <f t="shared" si="12"/>
        <v>0</v>
      </c>
      <c r="S22" s="1030">
        <f t="shared" ref="S22:W22" si="13">+S13+S17+S21</f>
        <v>0</v>
      </c>
      <c r="T22" s="1030">
        <f t="shared" si="13"/>
        <v>0</v>
      </c>
      <c r="U22" s="1030">
        <f t="shared" si="13"/>
        <v>0</v>
      </c>
      <c r="V22" s="1030">
        <f t="shared" si="13"/>
        <v>0</v>
      </c>
      <c r="W22" s="1054">
        <f t="shared" si="13"/>
        <v>0</v>
      </c>
      <c r="X22" s="1030"/>
      <c r="Y22" s="1030"/>
      <c r="Z22" s="1030"/>
      <c r="AA22" s="1030"/>
      <c r="AB22" s="1030"/>
    </row>
    <row r="23" spans="2:28" ht="20.25" customHeight="1">
      <c r="B23" s="289"/>
      <c r="C23" s="1026" t="s">
        <v>977</v>
      </c>
      <c r="D23" s="1027">
        <f>'Proforma Income'!J38</f>
        <v>0</v>
      </c>
      <c r="E23" s="1027">
        <f>D23+D23*'ProForma Assumptions'!$G$9</f>
        <v>0</v>
      </c>
      <c r="F23" s="1027">
        <f>E23+E23*'ProForma Assumptions'!$G$9</f>
        <v>0</v>
      </c>
      <c r="G23" s="1027">
        <f>F23+F23*'ProForma Assumptions'!$G$9</f>
        <v>0</v>
      </c>
      <c r="H23" s="1027">
        <f>G23+G23*'ProForma Assumptions'!$G$9</f>
        <v>0</v>
      </c>
      <c r="I23" s="1027">
        <f>H23+H23*'ProForma Assumptions'!$G$9</f>
        <v>0</v>
      </c>
      <c r="J23" s="1027">
        <f>I23+I23*'ProForma Assumptions'!$G$9</f>
        <v>0</v>
      </c>
      <c r="K23" s="1027">
        <f>J23+J23*'ProForma Assumptions'!$G$9</f>
        <v>0</v>
      </c>
      <c r="L23" s="1027">
        <f>K23+K23*'ProForma Assumptions'!$G$9</f>
        <v>0</v>
      </c>
      <c r="M23" s="1027">
        <f>L23+L23*'ProForma Assumptions'!$G$9</f>
        <v>0</v>
      </c>
      <c r="N23" s="1027">
        <f>M23+M23*'ProForma Assumptions'!$G$9</f>
        <v>0</v>
      </c>
      <c r="O23" s="1027">
        <f>N23+N23*'ProForma Assumptions'!$G$9</f>
        <v>0</v>
      </c>
      <c r="P23" s="1027">
        <f>O23+O23*'ProForma Assumptions'!$G$9</f>
        <v>0</v>
      </c>
      <c r="Q23" s="1027">
        <f>P23+P23*'ProForma Assumptions'!$G$9</f>
        <v>0</v>
      </c>
      <c r="R23" s="1027">
        <f>Q23+Q23*'ProForma Assumptions'!$G$9</f>
        <v>0</v>
      </c>
      <c r="S23" s="1027">
        <f>R23+R23*'ProForma Assumptions'!$G$9</f>
        <v>0</v>
      </c>
      <c r="T23" s="1027">
        <f>S23+S23*'ProForma Assumptions'!$G$9</f>
        <v>0</v>
      </c>
      <c r="U23" s="1027">
        <f>T23+T23*'ProForma Assumptions'!$G$9</f>
        <v>0</v>
      </c>
      <c r="V23" s="1027">
        <f>U23+U23*'ProForma Assumptions'!$G$9</f>
        <v>0</v>
      </c>
      <c r="W23" s="1052">
        <f>V23+V23*'ProForma Assumptions'!$G$9</f>
        <v>0</v>
      </c>
      <c r="X23" s="1027"/>
      <c r="Y23" s="1027"/>
      <c r="Z23" s="1027"/>
      <c r="AA23" s="1027"/>
      <c r="AB23" s="1027"/>
    </row>
    <row r="24" spans="2:28" ht="20.25" customHeight="1">
      <c r="B24" s="289"/>
      <c r="C24" s="1028" t="s">
        <v>978</v>
      </c>
      <c r="D24" s="1027">
        <f>+D22+D23</f>
        <v>0</v>
      </c>
      <c r="E24" s="1027">
        <f t="shared" ref="E24:R24" si="14">+E22+E23</f>
        <v>0</v>
      </c>
      <c r="F24" s="1027">
        <f t="shared" si="14"/>
        <v>0</v>
      </c>
      <c r="G24" s="1027">
        <f t="shared" si="14"/>
        <v>0</v>
      </c>
      <c r="H24" s="1027">
        <f t="shared" si="14"/>
        <v>0</v>
      </c>
      <c r="I24" s="1027">
        <f t="shared" si="14"/>
        <v>0</v>
      </c>
      <c r="J24" s="1027">
        <f t="shared" si="14"/>
        <v>0</v>
      </c>
      <c r="K24" s="1027">
        <f t="shared" si="14"/>
        <v>0</v>
      </c>
      <c r="L24" s="1027">
        <f t="shared" si="14"/>
        <v>0</v>
      </c>
      <c r="M24" s="1027">
        <f t="shared" si="14"/>
        <v>0</v>
      </c>
      <c r="N24" s="1027">
        <f t="shared" si="14"/>
        <v>0</v>
      </c>
      <c r="O24" s="1027">
        <f t="shared" si="14"/>
        <v>0</v>
      </c>
      <c r="P24" s="1027">
        <f t="shared" si="14"/>
        <v>0</v>
      </c>
      <c r="Q24" s="1027">
        <f t="shared" si="14"/>
        <v>0</v>
      </c>
      <c r="R24" s="1027">
        <f t="shared" si="14"/>
        <v>0</v>
      </c>
      <c r="S24" s="1027">
        <f t="shared" ref="S24:W24" si="15">+S22+S23</f>
        <v>0</v>
      </c>
      <c r="T24" s="1027">
        <f t="shared" si="15"/>
        <v>0</v>
      </c>
      <c r="U24" s="1027">
        <f t="shared" si="15"/>
        <v>0</v>
      </c>
      <c r="V24" s="1027">
        <f t="shared" si="15"/>
        <v>0</v>
      </c>
      <c r="W24" s="1052">
        <f t="shared" si="15"/>
        <v>0</v>
      </c>
      <c r="X24" s="1027"/>
      <c r="Y24" s="1027"/>
      <c r="Z24" s="1027"/>
      <c r="AA24" s="1027"/>
      <c r="AB24" s="1027"/>
    </row>
    <row r="25" spans="2:28" ht="20.25" customHeight="1">
      <c r="B25" s="289"/>
      <c r="C25" s="1026" t="s">
        <v>979</v>
      </c>
      <c r="D25" s="1027">
        <f>+D24*'ProForma Assumptions'!$G$10</f>
        <v>0</v>
      </c>
      <c r="E25" s="1027">
        <f>+E24*'ProForma Assumptions'!$G$10</f>
        <v>0</v>
      </c>
      <c r="F25" s="1027">
        <f>+F24*'ProForma Assumptions'!$G$10</f>
        <v>0</v>
      </c>
      <c r="G25" s="1027">
        <f>+G24*'ProForma Assumptions'!$G$10</f>
        <v>0</v>
      </c>
      <c r="H25" s="1027">
        <f>+H24*'ProForma Assumptions'!$G$10</f>
        <v>0</v>
      </c>
      <c r="I25" s="1027">
        <f>+I24*'ProForma Assumptions'!$G$10</f>
        <v>0</v>
      </c>
      <c r="J25" s="1027">
        <f>+J24*'ProForma Assumptions'!$G$10</f>
        <v>0</v>
      </c>
      <c r="K25" s="1027">
        <f>+K24*'ProForma Assumptions'!$G$10</f>
        <v>0</v>
      </c>
      <c r="L25" s="1027">
        <f>+L24*'ProForma Assumptions'!$G$10</f>
        <v>0</v>
      </c>
      <c r="M25" s="1027">
        <f>+M24*'ProForma Assumptions'!$G$10</f>
        <v>0</v>
      </c>
      <c r="N25" s="1027">
        <f>+N24*'ProForma Assumptions'!$G$10</f>
        <v>0</v>
      </c>
      <c r="O25" s="1027">
        <f>+O24*'ProForma Assumptions'!$G$10</f>
        <v>0</v>
      </c>
      <c r="P25" s="1027">
        <f>+P24*'ProForma Assumptions'!$G$10</f>
        <v>0</v>
      </c>
      <c r="Q25" s="1027">
        <f>+Q24*'ProForma Assumptions'!$G$10</f>
        <v>0</v>
      </c>
      <c r="R25" s="1027">
        <f>+R24*'ProForma Assumptions'!$G$10</f>
        <v>0</v>
      </c>
      <c r="S25" s="1027">
        <f>+S24*'ProForma Assumptions'!$G$10</f>
        <v>0</v>
      </c>
      <c r="T25" s="1027">
        <f>+T24*'ProForma Assumptions'!$G$10</f>
        <v>0</v>
      </c>
      <c r="U25" s="1027">
        <f>+U24*'ProForma Assumptions'!$G$10</f>
        <v>0</v>
      </c>
      <c r="V25" s="1027">
        <f>+V24*'ProForma Assumptions'!$G$10</f>
        <v>0</v>
      </c>
      <c r="W25" s="1052">
        <f>+W24*'ProForma Assumptions'!$G$10</f>
        <v>0</v>
      </c>
      <c r="X25" s="1027"/>
      <c r="Y25" s="1027"/>
      <c r="Z25" s="1027"/>
      <c r="AA25" s="1027"/>
      <c r="AB25" s="1027"/>
    </row>
    <row r="26" spans="2:28" ht="20.25" customHeight="1">
      <c r="B26" s="289"/>
      <c r="C26" s="1028" t="s">
        <v>980</v>
      </c>
      <c r="D26" s="373">
        <f>+D24-D25</f>
        <v>0</v>
      </c>
      <c r="E26" s="373">
        <f t="shared" ref="E26:R26" si="16">+E24-E25</f>
        <v>0</v>
      </c>
      <c r="F26" s="373">
        <f t="shared" si="16"/>
        <v>0</v>
      </c>
      <c r="G26" s="373">
        <f t="shared" si="16"/>
        <v>0</v>
      </c>
      <c r="H26" s="373">
        <f t="shared" si="16"/>
        <v>0</v>
      </c>
      <c r="I26" s="373">
        <f t="shared" si="16"/>
        <v>0</v>
      </c>
      <c r="J26" s="373">
        <f t="shared" si="16"/>
        <v>0</v>
      </c>
      <c r="K26" s="373">
        <f t="shared" si="16"/>
        <v>0</v>
      </c>
      <c r="L26" s="373">
        <f t="shared" si="16"/>
        <v>0</v>
      </c>
      <c r="M26" s="373">
        <f t="shared" si="16"/>
        <v>0</v>
      </c>
      <c r="N26" s="373">
        <f t="shared" si="16"/>
        <v>0</v>
      </c>
      <c r="O26" s="373">
        <f t="shared" si="16"/>
        <v>0</v>
      </c>
      <c r="P26" s="373">
        <f t="shared" si="16"/>
        <v>0</v>
      </c>
      <c r="Q26" s="373">
        <f t="shared" si="16"/>
        <v>0</v>
      </c>
      <c r="R26" s="373">
        <f t="shared" si="16"/>
        <v>0</v>
      </c>
      <c r="S26" s="373">
        <f t="shared" ref="S26:W26" si="17">+S24-S25</f>
        <v>0</v>
      </c>
      <c r="T26" s="373">
        <f t="shared" si="17"/>
        <v>0</v>
      </c>
      <c r="U26" s="373">
        <f t="shared" si="17"/>
        <v>0</v>
      </c>
      <c r="V26" s="373">
        <f t="shared" si="17"/>
        <v>0</v>
      </c>
      <c r="W26" s="1055">
        <f t="shared" si="17"/>
        <v>0</v>
      </c>
      <c r="X26" s="373"/>
      <c r="Y26" s="373"/>
      <c r="Z26" s="373"/>
      <c r="AA26" s="373"/>
      <c r="AB26" s="373"/>
    </row>
    <row r="27" spans="2:28" ht="20.25" customHeight="1">
      <c r="B27" s="289"/>
      <c r="C27" s="1028"/>
      <c r="D27" s="293"/>
      <c r="E27" s="373"/>
      <c r="F27" s="373"/>
      <c r="G27" s="373"/>
      <c r="H27" s="373"/>
      <c r="I27" s="373"/>
      <c r="J27" s="373"/>
      <c r="K27" s="373"/>
      <c r="L27" s="373"/>
      <c r="M27" s="373"/>
      <c r="N27" s="373"/>
      <c r="O27" s="373"/>
      <c r="P27" s="373"/>
      <c r="Q27" s="373"/>
      <c r="R27" s="373"/>
      <c r="S27" s="373"/>
      <c r="T27" s="373"/>
      <c r="U27" s="373"/>
      <c r="V27" s="373"/>
      <c r="W27" s="1055"/>
      <c r="X27" s="373"/>
      <c r="Y27" s="373"/>
      <c r="Z27" s="373"/>
      <c r="AA27" s="373"/>
      <c r="AB27" s="373"/>
    </row>
    <row r="28" spans="2:28" ht="20.25" customHeight="1">
      <c r="B28" s="289"/>
      <c r="C28" s="1025" t="s">
        <v>981</v>
      </c>
      <c r="D28" s="1031" t="s">
        <v>16</v>
      </c>
      <c r="E28" s="1030"/>
      <c r="F28" s="1030"/>
      <c r="G28" s="1030"/>
      <c r="H28" s="1030"/>
      <c r="I28" s="1030"/>
      <c r="J28" s="1030"/>
      <c r="K28" s="1030"/>
      <c r="L28" s="1030"/>
      <c r="M28" s="1030"/>
      <c r="N28" s="1030"/>
      <c r="O28" s="1030"/>
      <c r="P28" s="1030"/>
      <c r="Q28" s="1030"/>
      <c r="R28" s="1030"/>
      <c r="S28" s="1030"/>
      <c r="T28" s="1030"/>
      <c r="U28" s="1030"/>
      <c r="V28" s="1030"/>
      <c r="W28" s="1054"/>
      <c r="X28" s="1030"/>
      <c r="Y28" s="1030"/>
      <c r="Z28" s="1030"/>
      <c r="AA28" s="1030"/>
      <c r="AB28" s="1030"/>
    </row>
    <row r="29" spans="2:28" ht="20.25" customHeight="1">
      <c r="B29" s="289"/>
      <c r="C29" s="1026" t="s">
        <v>982</v>
      </c>
      <c r="D29" s="1032">
        <v>0</v>
      </c>
      <c r="E29" s="1027">
        <f>D29+'ProForma Assumptions'!$G$11*D29</f>
        <v>0</v>
      </c>
      <c r="F29" s="1027">
        <f>E29+'ProForma Assumptions'!$G$11*E29</f>
        <v>0</v>
      </c>
      <c r="G29" s="1027">
        <f>F29+'ProForma Assumptions'!$G$11*F29</f>
        <v>0</v>
      </c>
      <c r="H29" s="1027">
        <f>G29+'ProForma Assumptions'!$G$11*G29</f>
        <v>0</v>
      </c>
      <c r="I29" s="1027">
        <f>H29+'ProForma Assumptions'!$G$11*H29</f>
        <v>0</v>
      </c>
      <c r="J29" s="1027">
        <f>I29+'ProForma Assumptions'!$G$11*I29</f>
        <v>0</v>
      </c>
      <c r="K29" s="1027">
        <f>J29+'ProForma Assumptions'!$G$11*J29</f>
        <v>0</v>
      </c>
      <c r="L29" s="1027">
        <f>K29+'ProForma Assumptions'!$G$11*K29</f>
        <v>0</v>
      </c>
      <c r="M29" s="1027">
        <f>L29+'ProForma Assumptions'!$G$11*L29</f>
        <v>0</v>
      </c>
      <c r="N29" s="1027">
        <f>M29+'ProForma Assumptions'!$G$11*M29</f>
        <v>0</v>
      </c>
      <c r="O29" s="1027">
        <f>N29+'ProForma Assumptions'!$G$11*N29</f>
        <v>0</v>
      </c>
      <c r="P29" s="1027">
        <f>O29+'ProForma Assumptions'!$G$11*O29</f>
        <v>0</v>
      </c>
      <c r="Q29" s="1027">
        <f>P29+'ProForma Assumptions'!$G$11*P29</f>
        <v>0</v>
      </c>
      <c r="R29" s="1027">
        <f>Q29+'ProForma Assumptions'!$G$11*Q29</f>
        <v>0</v>
      </c>
      <c r="S29" s="1027">
        <f>R29+'ProForma Assumptions'!$G$11*R29</f>
        <v>0</v>
      </c>
      <c r="T29" s="1027">
        <f>S29+'ProForma Assumptions'!$G$11*S29</f>
        <v>0</v>
      </c>
      <c r="U29" s="1027">
        <f>T29+'ProForma Assumptions'!$G$11*T29</f>
        <v>0</v>
      </c>
      <c r="V29" s="1027">
        <f>U29+'ProForma Assumptions'!$G$11*U29</f>
        <v>0</v>
      </c>
      <c r="W29" s="1052">
        <f>V29+'ProForma Assumptions'!$G$11*V29</f>
        <v>0</v>
      </c>
      <c r="X29" s="1027"/>
      <c r="Y29" s="1027"/>
      <c r="Z29" s="1027"/>
      <c r="AA29" s="1027"/>
      <c r="AB29" s="1027"/>
    </row>
    <row r="30" spans="2:28" ht="20.25" customHeight="1">
      <c r="B30" s="289"/>
      <c r="C30" s="1026" t="s">
        <v>983</v>
      </c>
      <c r="D30" s="1027">
        <f>IF(OR('ProForma Assumptions'!$G$17=0,'ProForma Assumptions'!$G$17=""),'ProForma Assumptions'!$G$20*D26,'ProForma Assumptions'!$G$17)</f>
        <v>0</v>
      </c>
      <c r="E30" s="1027">
        <f>IF('ProForma Assumptions'!$G$17=0,'ProForma Assumptions'!$G$20*E26,'ProForma Assumptions'!$G$18*D30+D30)</f>
        <v>0</v>
      </c>
      <c r="F30" s="1027">
        <f>IF('ProForma Assumptions'!$G$17=0,'ProForma Assumptions'!$G$20*F26,'ProForma Assumptions'!$G$18*E30+E30)</f>
        <v>0</v>
      </c>
      <c r="G30" s="1027">
        <f>IF('ProForma Assumptions'!$G$17=0,'ProForma Assumptions'!$G$20*G26,'ProForma Assumptions'!$G$18*F30+F30)</f>
        <v>0</v>
      </c>
      <c r="H30" s="1027">
        <f>IF('ProForma Assumptions'!$G$17=0,'ProForma Assumptions'!$G$20*H26,'ProForma Assumptions'!$G$18*G30+G30)</f>
        <v>0</v>
      </c>
      <c r="I30" s="1027">
        <f>IF('ProForma Assumptions'!$G$17=0,'ProForma Assumptions'!$G$20*I26,'ProForma Assumptions'!$G$18*H30+H30)</f>
        <v>0</v>
      </c>
      <c r="J30" s="1027">
        <f>IF('ProForma Assumptions'!$G$17=0,'ProForma Assumptions'!$G$20*J26,'ProForma Assumptions'!$G$18*I30+I30)</f>
        <v>0</v>
      </c>
      <c r="K30" s="1027">
        <f>IF('ProForma Assumptions'!$G$17=0,'ProForma Assumptions'!$G$20*K26,'ProForma Assumptions'!$G$18*J30+J30)</f>
        <v>0</v>
      </c>
      <c r="L30" s="1027">
        <f>IF('ProForma Assumptions'!$G$17=0,'ProForma Assumptions'!$G$20*L26,'ProForma Assumptions'!$G$18*K30+K30)</f>
        <v>0</v>
      </c>
      <c r="M30" s="1027">
        <f>IF('ProForma Assumptions'!$G$17=0,'ProForma Assumptions'!$G$20*M26,'ProForma Assumptions'!$G$18*L30+L30)</f>
        <v>0</v>
      </c>
      <c r="N30" s="1027">
        <f>IF('ProForma Assumptions'!$G$17=0,'ProForma Assumptions'!$G$20*N26,'ProForma Assumptions'!$G$18*M30+M30)</f>
        <v>0</v>
      </c>
      <c r="O30" s="1027">
        <f>IF('ProForma Assumptions'!$G$17=0,'ProForma Assumptions'!$G$20*O26,'ProForma Assumptions'!$G$18*N30+N30)</f>
        <v>0</v>
      </c>
      <c r="P30" s="1027">
        <f>IF('ProForma Assumptions'!$G$17=0,'ProForma Assumptions'!$G$20*P26,'ProForma Assumptions'!$G$18*O30+O30)</f>
        <v>0</v>
      </c>
      <c r="Q30" s="1027">
        <f>IF('ProForma Assumptions'!$G$17=0,'ProForma Assumptions'!$G$20*Q26,'ProForma Assumptions'!$G$18*P30+P30)</f>
        <v>0</v>
      </c>
      <c r="R30" s="1027">
        <f>IF('ProForma Assumptions'!$G$17=0,'ProForma Assumptions'!$G$20*R26,'ProForma Assumptions'!$G$18*Q30+Q30)</f>
        <v>0</v>
      </c>
      <c r="S30" s="1027">
        <f>IF('ProForma Assumptions'!$G$17=0,'ProForma Assumptions'!$G$20*S26,'ProForma Assumptions'!$G$18*R30+R30)</f>
        <v>0</v>
      </c>
      <c r="T30" s="1027">
        <f>IF('ProForma Assumptions'!$G$17=0,'ProForma Assumptions'!$G$20*T26,'ProForma Assumptions'!$G$18*S30+S30)</f>
        <v>0</v>
      </c>
      <c r="U30" s="1027">
        <f>IF('ProForma Assumptions'!$G$17=0,'ProForma Assumptions'!$G$20*U26,'ProForma Assumptions'!$G$18*T30+T30)</f>
        <v>0</v>
      </c>
      <c r="V30" s="1027">
        <f>IF('ProForma Assumptions'!$G$17=0,'ProForma Assumptions'!$G$20*V26,'ProForma Assumptions'!$G$18*U30+U30)</f>
        <v>0</v>
      </c>
      <c r="W30" s="1052">
        <f>IF('ProForma Assumptions'!$G$17=0,'ProForma Assumptions'!$G$20*W26,'ProForma Assumptions'!$G$18*V30+V30)</f>
        <v>0</v>
      </c>
      <c r="X30" s="1027"/>
      <c r="Y30" s="1027"/>
      <c r="Z30" s="1027"/>
      <c r="AA30" s="1027"/>
      <c r="AB30" s="1027"/>
    </row>
    <row r="31" spans="2:28" ht="20.25" customHeight="1">
      <c r="B31" s="289"/>
      <c r="C31" s="1026" t="s">
        <v>984</v>
      </c>
      <c r="D31" s="1032">
        <v>0</v>
      </c>
      <c r="E31" s="1027">
        <f>D31+'ProForma Assumptions'!$G$11*D31</f>
        <v>0</v>
      </c>
      <c r="F31" s="1027">
        <f>E31+'ProForma Assumptions'!$G$11*E31</f>
        <v>0</v>
      </c>
      <c r="G31" s="1027">
        <f>F31+'ProForma Assumptions'!$G$11*F31</f>
        <v>0</v>
      </c>
      <c r="H31" s="1027">
        <f>G31+'ProForma Assumptions'!$G$11*G31</f>
        <v>0</v>
      </c>
      <c r="I31" s="1027">
        <f>H31+'ProForma Assumptions'!$G$11*H31</f>
        <v>0</v>
      </c>
      <c r="J31" s="1027">
        <f>I31+'ProForma Assumptions'!$G$11*I31</f>
        <v>0</v>
      </c>
      <c r="K31" s="1027">
        <f>J31+'ProForma Assumptions'!$G$11*J31</f>
        <v>0</v>
      </c>
      <c r="L31" s="1027">
        <f>K31+'ProForma Assumptions'!$G$11*K31</f>
        <v>0</v>
      </c>
      <c r="M31" s="1027">
        <f>L31+'ProForma Assumptions'!$G$11*L31</f>
        <v>0</v>
      </c>
      <c r="N31" s="1027">
        <f>M31+'ProForma Assumptions'!$G$11*M31</f>
        <v>0</v>
      </c>
      <c r="O31" s="1027">
        <f>N31+'ProForma Assumptions'!$G$11*N31</f>
        <v>0</v>
      </c>
      <c r="P31" s="1027">
        <f>O31+'ProForma Assumptions'!$G$11*O31</f>
        <v>0</v>
      </c>
      <c r="Q31" s="1027">
        <f>P31+'ProForma Assumptions'!$G$11*P31</f>
        <v>0</v>
      </c>
      <c r="R31" s="1027">
        <f>Q31+'ProForma Assumptions'!$G$11*Q31</f>
        <v>0</v>
      </c>
      <c r="S31" s="1027">
        <f>R31+'ProForma Assumptions'!$G$11*R31</f>
        <v>0</v>
      </c>
      <c r="T31" s="1027">
        <f>S31+'ProForma Assumptions'!$G$11*S31</f>
        <v>0</v>
      </c>
      <c r="U31" s="1027">
        <f>T31+'ProForma Assumptions'!$G$11*T31</f>
        <v>0</v>
      </c>
      <c r="V31" s="1027">
        <f>U31+'ProForma Assumptions'!$G$11*U31</f>
        <v>0</v>
      </c>
      <c r="W31" s="1052">
        <f>V31+'ProForma Assumptions'!$G$11*V31</f>
        <v>0</v>
      </c>
      <c r="X31" s="1027"/>
      <c r="Y31" s="1027"/>
      <c r="Z31" s="1027"/>
      <c r="AA31" s="1027"/>
      <c r="AB31" s="1027"/>
    </row>
    <row r="32" spans="2:28" ht="20.25" customHeight="1">
      <c r="B32" s="289"/>
      <c r="C32" s="1026" t="s">
        <v>985</v>
      </c>
      <c r="D32" s="1032">
        <v>0</v>
      </c>
      <c r="E32" s="1027">
        <f>D32+'ProForma Assumptions'!$G$11*D32</f>
        <v>0</v>
      </c>
      <c r="F32" s="1027">
        <f>E32+'ProForma Assumptions'!$G$11*E32</f>
        <v>0</v>
      </c>
      <c r="G32" s="1027">
        <f>F32+'ProForma Assumptions'!$G$11*F32</f>
        <v>0</v>
      </c>
      <c r="H32" s="1027">
        <f>G32+'ProForma Assumptions'!$G$11*G32</f>
        <v>0</v>
      </c>
      <c r="I32" s="1027">
        <f>H32+'ProForma Assumptions'!$G$11*H32</f>
        <v>0</v>
      </c>
      <c r="J32" s="1027">
        <f>I32+'ProForma Assumptions'!$G$11*I32</f>
        <v>0</v>
      </c>
      <c r="K32" s="1027">
        <f>J32+'ProForma Assumptions'!$G$11*J32</f>
        <v>0</v>
      </c>
      <c r="L32" s="1027">
        <f>K32+'ProForma Assumptions'!$G$11*K32</f>
        <v>0</v>
      </c>
      <c r="M32" s="1027">
        <f>L32+'ProForma Assumptions'!$G$11*L32</f>
        <v>0</v>
      </c>
      <c r="N32" s="1027">
        <f>M32+'ProForma Assumptions'!$G$11*M32</f>
        <v>0</v>
      </c>
      <c r="O32" s="1027">
        <f>N32+'ProForma Assumptions'!$G$11*N32</f>
        <v>0</v>
      </c>
      <c r="P32" s="1027">
        <f>O32+'ProForma Assumptions'!$G$11*O32</f>
        <v>0</v>
      </c>
      <c r="Q32" s="1027">
        <f>P32+'ProForma Assumptions'!$G$11*P32</f>
        <v>0</v>
      </c>
      <c r="R32" s="1027">
        <f>Q32+'ProForma Assumptions'!$G$11*Q32</f>
        <v>0</v>
      </c>
      <c r="S32" s="1027">
        <f>R32+'ProForma Assumptions'!$G$11*R32</f>
        <v>0</v>
      </c>
      <c r="T32" s="1027">
        <f>S32+'ProForma Assumptions'!$G$11*S32</f>
        <v>0</v>
      </c>
      <c r="U32" s="1027">
        <f>T32+'ProForma Assumptions'!$G$11*T32</f>
        <v>0</v>
      </c>
      <c r="V32" s="1027">
        <f>U32+'ProForma Assumptions'!$G$11*U32</f>
        <v>0</v>
      </c>
      <c r="W32" s="1052">
        <f>V32+'ProForma Assumptions'!$G$11*V32</f>
        <v>0</v>
      </c>
      <c r="X32" s="1027"/>
      <c r="Y32" s="1027"/>
      <c r="Z32" s="1027"/>
      <c r="AA32" s="1027"/>
      <c r="AB32" s="1027"/>
    </row>
    <row r="33" spans="1:34" ht="20.25" customHeight="1">
      <c r="B33" s="289"/>
      <c r="C33" s="1026" t="s">
        <v>986</v>
      </c>
      <c r="D33" s="1032">
        <v>0</v>
      </c>
      <c r="E33" s="1027">
        <f>D33+'ProForma Assumptions'!$G$11*D33</f>
        <v>0</v>
      </c>
      <c r="F33" s="1027">
        <f>E33+'ProForma Assumptions'!$G$11*E33</f>
        <v>0</v>
      </c>
      <c r="G33" s="1027">
        <f>F33+'ProForma Assumptions'!$G$11*F33</f>
        <v>0</v>
      </c>
      <c r="H33" s="1027">
        <f>G33+'ProForma Assumptions'!$G$11*G33</f>
        <v>0</v>
      </c>
      <c r="I33" s="1027">
        <f>H33+'ProForma Assumptions'!$G$11*H33</f>
        <v>0</v>
      </c>
      <c r="J33" s="1027">
        <f>I33+'ProForma Assumptions'!$G$11*I33</f>
        <v>0</v>
      </c>
      <c r="K33" s="1027">
        <f>J33+'ProForma Assumptions'!$G$11*J33</f>
        <v>0</v>
      </c>
      <c r="L33" s="1027">
        <f>K33+'ProForma Assumptions'!$G$11*K33</f>
        <v>0</v>
      </c>
      <c r="M33" s="1027">
        <f>L33+'ProForma Assumptions'!$G$11*L33</f>
        <v>0</v>
      </c>
      <c r="N33" s="1027">
        <f>M33+'ProForma Assumptions'!$G$11*M33</f>
        <v>0</v>
      </c>
      <c r="O33" s="1027">
        <f>N33+'ProForma Assumptions'!$G$11*N33</f>
        <v>0</v>
      </c>
      <c r="P33" s="1027">
        <f>O33+'ProForma Assumptions'!$G$11*O33</f>
        <v>0</v>
      </c>
      <c r="Q33" s="1027">
        <f>P33+'ProForma Assumptions'!$G$11*P33</f>
        <v>0</v>
      </c>
      <c r="R33" s="1027">
        <f>Q33+'ProForma Assumptions'!$G$11*Q33</f>
        <v>0</v>
      </c>
      <c r="S33" s="1027">
        <f>R33+'ProForma Assumptions'!$G$11*R33</f>
        <v>0</v>
      </c>
      <c r="T33" s="1027">
        <f>S33+'ProForma Assumptions'!$G$11*S33</f>
        <v>0</v>
      </c>
      <c r="U33" s="1027">
        <f>T33+'ProForma Assumptions'!$G$11*T33</f>
        <v>0</v>
      </c>
      <c r="V33" s="1027">
        <f>U33+'ProForma Assumptions'!$G$11*U33</f>
        <v>0</v>
      </c>
      <c r="W33" s="1052">
        <f>V33+'ProForma Assumptions'!$G$11*V33</f>
        <v>0</v>
      </c>
      <c r="X33" s="1027"/>
      <c r="Y33" s="1027"/>
      <c r="Z33" s="1027"/>
      <c r="AA33" s="1027"/>
      <c r="AB33" s="1027"/>
    </row>
    <row r="34" spans="1:34" ht="20.25" customHeight="1">
      <c r="B34" s="289"/>
      <c r="C34" s="1026" t="s">
        <v>987</v>
      </c>
      <c r="D34" s="1032">
        <v>0</v>
      </c>
      <c r="E34" s="1027">
        <f>D34+'ProForma Assumptions'!$G$11*D34</f>
        <v>0</v>
      </c>
      <c r="F34" s="1027">
        <f>E34+'ProForma Assumptions'!$G$11*E34</f>
        <v>0</v>
      </c>
      <c r="G34" s="1027">
        <f>F34+'ProForma Assumptions'!$G$11*F34</f>
        <v>0</v>
      </c>
      <c r="H34" s="1027">
        <f>G34+'ProForma Assumptions'!$G$11*G34</f>
        <v>0</v>
      </c>
      <c r="I34" s="1027">
        <f>H34+'ProForma Assumptions'!$G$11*H34</f>
        <v>0</v>
      </c>
      <c r="J34" s="1027">
        <f>I34+'ProForma Assumptions'!$G$11*I34</f>
        <v>0</v>
      </c>
      <c r="K34" s="1027">
        <f>J34+'ProForma Assumptions'!$G$11*J34</f>
        <v>0</v>
      </c>
      <c r="L34" s="1027">
        <f>K34+'ProForma Assumptions'!$G$11*K34</f>
        <v>0</v>
      </c>
      <c r="M34" s="1027">
        <f>L34+'ProForma Assumptions'!$G$11*L34</f>
        <v>0</v>
      </c>
      <c r="N34" s="1027">
        <f>M34+'ProForma Assumptions'!$G$11*M34</f>
        <v>0</v>
      </c>
      <c r="O34" s="1027">
        <f>N34+'ProForma Assumptions'!$G$11*N34</f>
        <v>0</v>
      </c>
      <c r="P34" s="1027">
        <f>O34+'ProForma Assumptions'!$G$11*O34</f>
        <v>0</v>
      </c>
      <c r="Q34" s="1027">
        <f>P34+'ProForma Assumptions'!$G$11*P34</f>
        <v>0</v>
      </c>
      <c r="R34" s="1027">
        <f>Q34+'ProForma Assumptions'!$G$11*Q34</f>
        <v>0</v>
      </c>
      <c r="S34" s="1027">
        <f>R34+'ProForma Assumptions'!$G$11*R34</f>
        <v>0</v>
      </c>
      <c r="T34" s="1027">
        <f>S34+'ProForma Assumptions'!$G$11*S34</f>
        <v>0</v>
      </c>
      <c r="U34" s="1027">
        <f>T34+'ProForma Assumptions'!$G$11*T34</f>
        <v>0</v>
      </c>
      <c r="V34" s="1027">
        <f>U34+'ProForma Assumptions'!$G$11*U34</f>
        <v>0</v>
      </c>
      <c r="W34" s="1052">
        <f>V34+'ProForma Assumptions'!$G$11*V34</f>
        <v>0</v>
      </c>
      <c r="X34" s="1027"/>
      <c r="Y34" s="1027"/>
      <c r="Z34" s="1027"/>
      <c r="AA34" s="1027"/>
      <c r="AB34" s="1027"/>
    </row>
    <row r="35" spans="1:34" ht="20.25" customHeight="1">
      <c r="B35" s="289" t="s">
        <v>16</v>
      </c>
      <c r="C35" s="1026" t="s">
        <v>988</v>
      </c>
      <c r="D35" s="1032">
        <v>0</v>
      </c>
      <c r="E35" s="1027">
        <f>D35+'ProForma Assumptions'!$G$11*D35</f>
        <v>0</v>
      </c>
      <c r="F35" s="1027">
        <f>E35+'ProForma Assumptions'!$G$11*E35</f>
        <v>0</v>
      </c>
      <c r="G35" s="1027">
        <f>F35+'ProForma Assumptions'!$G$11*F35</f>
        <v>0</v>
      </c>
      <c r="H35" s="1027">
        <f>G35+'ProForma Assumptions'!$G$11*G35</f>
        <v>0</v>
      </c>
      <c r="I35" s="1027">
        <f>H35+'ProForma Assumptions'!$G$11*H35</f>
        <v>0</v>
      </c>
      <c r="J35" s="1027">
        <f>I35+'ProForma Assumptions'!$G$11*I35</f>
        <v>0</v>
      </c>
      <c r="K35" s="1027">
        <f>J35+'ProForma Assumptions'!$G$11*J35</f>
        <v>0</v>
      </c>
      <c r="L35" s="1027">
        <f>K35+'ProForma Assumptions'!$G$11*K35</f>
        <v>0</v>
      </c>
      <c r="M35" s="1027">
        <f>L35+'ProForma Assumptions'!$G$11*L35</f>
        <v>0</v>
      </c>
      <c r="N35" s="1027">
        <f>M35+'ProForma Assumptions'!$G$11*M35</f>
        <v>0</v>
      </c>
      <c r="O35" s="1027">
        <f>N35+'ProForma Assumptions'!$G$11*N35</f>
        <v>0</v>
      </c>
      <c r="P35" s="1027">
        <f>O35+'ProForma Assumptions'!$G$11*O35</f>
        <v>0</v>
      </c>
      <c r="Q35" s="1027">
        <f>P35+'ProForma Assumptions'!$G$11*P35</f>
        <v>0</v>
      </c>
      <c r="R35" s="1027">
        <f>Q35+'ProForma Assumptions'!$G$11*Q35</f>
        <v>0</v>
      </c>
      <c r="S35" s="1027">
        <f>R35+'ProForma Assumptions'!$G$11*R35</f>
        <v>0</v>
      </c>
      <c r="T35" s="1027">
        <f>S35+'ProForma Assumptions'!$G$11*S35</f>
        <v>0</v>
      </c>
      <c r="U35" s="1027">
        <f>T35+'ProForma Assumptions'!$G$11*T35</f>
        <v>0</v>
      </c>
      <c r="V35" s="1027">
        <f>U35+'ProForma Assumptions'!$G$11*U35</f>
        <v>0</v>
      </c>
      <c r="W35" s="1052">
        <f>V35+'ProForma Assumptions'!$G$11*V35</f>
        <v>0</v>
      </c>
      <c r="X35" s="1027"/>
      <c r="Y35" s="1027"/>
      <c r="Z35" s="1027"/>
      <c r="AA35" s="1027"/>
      <c r="AB35" s="1027"/>
    </row>
    <row r="36" spans="1:34" ht="20.25" customHeight="1">
      <c r="B36" s="289"/>
      <c r="C36" s="1026" t="s">
        <v>989</v>
      </c>
      <c r="D36" s="1032">
        <v>0</v>
      </c>
      <c r="E36" s="1027">
        <f>D36+'ProForma Assumptions'!$G$11*D36</f>
        <v>0</v>
      </c>
      <c r="F36" s="1027">
        <f>E36+'ProForma Assumptions'!$G$11*E36</f>
        <v>0</v>
      </c>
      <c r="G36" s="1027">
        <f>F36+'ProForma Assumptions'!$G$11*F36</f>
        <v>0</v>
      </c>
      <c r="H36" s="1027">
        <f>G36+'ProForma Assumptions'!$G$11*G36</f>
        <v>0</v>
      </c>
      <c r="I36" s="1027">
        <f>H36+'ProForma Assumptions'!$G$11*H36</f>
        <v>0</v>
      </c>
      <c r="J36" s="1027">
        <f>I36+'ProForma Assumptions'!$G$11*I36</f>
        <v>0</v>
      </c>
      <c r="K36" s="1027">
        <f>J36+'ProForma Assumptions'!$G$11*J36</f>
        <v>0</v>
      </c>
      <c r="L36" s="1027">
        <f>K36+'ProForma Assumptions'!$G$11*K36</f>
        <v>0</v>
      </c>
      <c r="M36" s="1027">
        <f>L36+'ProForma Assumptions'!$G$11*L36</f>
        <v>0</v>
      </c>
      <c r="N36" s="1027">
        <f>M36+'ProForma Assumptions'!$G$11*M36</f>
        <v>0</v>
      </c>
      <c r="O36" s="1027">
        <f>N36+'ProForma Assumptions'!$G$11*N36</f>
        <v>0</v>
      </c>
      <c r="P36" s="1027">
        <f>O36+'ProForma Assumptions'!$G$11*O36</f>
        <v>0</v>
      </c>
      <c r="Q36" s="1027">
        <f>P36+'ProForma Assumptions'!$G$11*P36</f>
        <v>0</v>
      </c>
      <c r="R36" s="1027">
        <f>Q36+'ProForma Assumptions'!$G$11*Q36</f>
        <v>0</v>
      </c>
      <c r="S36" s="1027">
        <f>R36+'ProForma Assumptions'!$G$11*R36</f>
        <v>0</v>
      </c>
      <c r="T36" s="1027">
        <f>S36+'ProForma Assumptions'!$G$11*S36</f>
        <v>0</v>
      </c>
      <c r="U36" s="1027">
        <f>T36+'ProForma Assumptions'!$G$11*T36</f>
        <v>0</v>
      </c>
      <c r="V36" s="1027">
        <f>U36+'ProForma Assumptions'!$G$11*U36</f>
        <v>0</v>
      </c>
      <c r="W36" s="1052">
        <f>V36+'ProForma Assumptions'!$G$11*V36</f>
        <v>0</v>
      </c>
      <c r="X36" s="1027"/>
      <c r="Y36" s="1027"/>
      <c r="Z36" s="1027"/>
      <c r="AA36" s="1027"/>
      <c r="AB36" s="1027"/>
    </row>
    <row r="37" spans="1:34" ht="20.25" customHeight="1">
      <c r="B37" s="289"/>
      <c r="C37" s="1026" t="s">
        <v>990</v>
      </c>
      <c r="D37" s="1032">
        <v>0</v>
      </c>
      <c r="E37" s="1027">
        <f>D37+'ProForma Assumptions'!$G$11*D37</f>
        <v>0</v>
      </c>
      <c r="F37" s="1027">
        <f>E37+'ProForma Assumptions'!$G$11*E37</f>
        <v>0</v>
      </c>
      <c r="G37" s="1027">
        <f>F37+'ProForma Assumptions'!$G$11*F37</f>
        <v>0</v>
      </c>
      <c r="H37" s="1027">
        <f>G37+'ProForma Assumptions'!$G$11*G37</f>
        <v>0</v>
      </c>
      <c r="I37" s="1027">
        <f>H37+'ProForma Assumptions'!$G$11*H37</f>
        <v>0</v>
      </c>
      <c r="J37" s="1027">
        <f>I37+'ProForma Assumptions'!$G$11*I37</f>
        <v>0</v>
      </c>
      <c r="K37" s="1027">
        <f>J37+'ProForma Assumptions'!$G$11*J37</f>
        <v>0</v>
      </c>
      <c r="L37" s="1027">
        <f>K37+'ProForma Assumptions'!$G$11*K37</f>
        <v>0</v>
      </c>
      <c r="M37" s="1027">
        <f>L37+'ProForma Assumptions'!$G$11*L37</f>
        <v>0</v>
      </c>
      <c r="N37" s="1027">
        <f>M37+'ProForma Assumptions'!$G$11*M37</f>
        <v>0</v>
      </c>
      <c r="O37" s="1027">
        <f>N37+'ProForma Assumptions'!$G$11*N37</f>
        <v>0</v>
      </c>
      <c r="P37" s="1027">
        <f>O37+'ProForma Assumptions'!$G$11*O37</f>
        <v>0</v>
      </c>
      <c r="Q37" s="1027">
        <f>P37+'ProForma Assumptions'!$G$11*P37</f>
        <v>0</v>
      </c>
      <c r="R37" s="1027">
        <f>Q37+'ProForma Assumptions'!$G$11*Q37</f>
        <v>0</v>
      </c>
      <c r="S37" s="1027">
        <f>R37+'ProForma Assumptions'!$G$11*R37</f>
        <v>0</v>
      </c>
      <c r="T37" s="1027">
        <f>S37+'ProForma Assumptions'!$G$11*S37</f>
        <v>0</v>
      </c>
      <c r="U37" s="1027">
        <f>T37+'ProForma Assumptions'!$G$11*T37</f>
        <v>0</v>
      </c>
      <c r="V37" s="1027">
        <f>U37+'ProForma Assumptions'!$G$11*U37</f>
        <v>0</v>
      </c>
      <c r="W37" s="1052">
        <f>V37+'ProForma Assumptions'!$G$11*V37</f>
        <v>0</v>
      </c>
      <c r="X37" s="1027"/>
      <c r="Y37" s="1027"/>
      <c r="Z37" s="1027"/>
      <c r="AA37" s="1027"/>
      <c r="AB37" s="1027"/>
    </row>
    <row r="38" spans="1:34" ht="20.25" customHeight="1">
      <c r="B38" s="289"/>
      <c r="C38" s="1026" t="s">
        <v>991</v>
      </c>
      <c r="D38" s="1032"/>
      <c r="E38" s="1032"/>
      <c r="F38" s="1032"/>
      <c r="G38" s="1032"/>
      <c r="H38" s="1032"/>
      <c r="I38" s="1032"/>
      <c r="J38" s="1032"/>
      <c r="K38" s="1032"/>
      <c r="L38" s="1032"/>
      <c r="M38" s="1032"/>
      <c r="N38" s="1032"/>
      <c r="O38" s="1032"/>
      <c r="P38" s="1032"/>
      <c r="Q38" s="1032"/>
      <c r="R38" s="1032"/>
      <c r="S38" s="1032"/>
      <c r="T38" s="1032"/>
      <c r="U38" s="1032"/>
      <c r="V38" s="1032"/>
      <c r="W38" s="1056"/>
      <c r="X38" s="1032"/>
      <c r="Y38" s="1032"/>
      <c r="Z38" s="1032"/>
      <c r="AA38" s="1032"/>
      <c r="AB38" s="1032"/>
    </row>
    <row r="39" spans="1:34" ht="20.25" customHeight="1">
      <c r="B39" s="289"/>
      <c r="C39" s="1026" t="s">
        <v>835</v>
      </c>
      <c r="D39" s="1027">
        <f>+'ProForma Assumptions'!G12</f>
        <v>0</v>
      </c>
      <c r="E39" s="1027">
        <f>D39+'ProForma Assumptions'!$G$11*D39</f>
        <v>0</v>
      </c>
      <c r="F39" s="1027">
        <f>E39+'ProForma Assumptions'!$G$11*E39</f>
        <v>0</v>
      </c>
      <c r="G39" s="1027">
        <f>F39+'ProForma Assumptions'!$G$11*F39</f>
        <v>0</v>
      </c>
      <c r="H39" s="1027">
        <f>G39+'ProForma Assumptions'!$G$11*G39</f>
        <v>0</v>
      </c>
      <c r="I39" s="1027">
        <f>H39+'ProForma Assumptions'!$G$11*H39</f>
        <v>0</v>
      </c>
      <c r="J39" s="1027">
        <f>I39+'ProForma Assumptions'!$G$11*I39</f>
        <v>0</v>
      </c>
      <c r="K39" s="1027">
        <f>J39+'ProForma Assumptions'!$G$11*J39</f>
        <v>0</v>
      </c>
      <c r="L39" s="1027">
        <f>K39+'ProForma Assumptions'!$G$11*K39</f>
        <v>0</v>
      </c>
      <c r="M39" s="1027">
        <f>L39+'ProForma Assumptions'!$G$11*L39</f>
        <v>0</v>
      </c>
      <c r="N39" s="1027">
        <f>M39+'ProForma Assumptions'!$G$11*M39</f>
        <v>0</v>
      </c>
      <c r="O39" s="1027">
        <f>N39+'ProForma Assumptions'!$G$11*N39</f>
        <v>0</v>
      </c>
      <c r="P39" s="1027">
        <f>O39+'ProForma Assumptions'!$G$11*O39</f>
        <v>0</v>
      </c>
      <c r="Q39" s="1027">
        <f>P39+'ProForma Assumptions'!$G$11*P39</f>
        <v>0</v>
      </c>
      <c r="R39" s="1027">
        <f>Q39+'ProForma Assumptions'!$G$11*Q39</f>
        <v>0</v>
      </c>
      <c r="S39" s="1027">
        <f>R39+'ProForma Assumptions'!$G$11*R39</f>
        <v>0</v>
      </c>
      <c r="T39" s="1027">
        <f>S39+'ProForma Assumptions'!$G$11*S39</f>
        <v>0</v>
      </c>
      <c r="U39" s="1027">
        <f>T39+'ProForma Assumptions'!$G$11*T39</f>
        <v>0</v>
      </c>
      <c r="V39" s="1027">
        <f>U39+'ProForma Assumptions'!$G$11*U39</f>
        <v>0</v>
      </c>
      <c r="W39" s="1052">
        <f>V39+'ProForma Assumptions'!$G$11*V39</f>
        <v>0</v>
      </c>
      <c r="X39" s="1027"/>
      <c r="Y39" s="1027"/>
      <c r="Z39" s="1027"/>
      <c r="AA39" s="1027"/>
      <c r="AB39" s="1027"/>
    </row>
    <row r="40" spans="1:34" ht="20.25" customHeight="1">
      <c r="B40" s="289"/>
      <c r="C40" s="1033" t="s">
        <v>992</v>
      </c>
      <c r="D40" s="1032"/>
      <c r="E40" s="1032"/>
      <c r="F40" s="1032"/>
      <c r="G40" s="1032"/>
      <c r="H40" s="1032"/>
      <c r="I40" s="1032"/>
      <c r="J40" s="1032"/>
      <c r="K40" s="1032"/>
      <c r="L40" s="1032"/>
      <c r="M40" s="1032"/>
      <c r="N40" s="1032"/>
      <c r="O40" s="1032"/>
      <c r="P40" s="1032"/>
      <c r="Q40" s="1032"/>
      <c r="R40" s="1032"/>
      <c r="S40" s="1032"/>
      <c r="T40" s="1032"/>
      <c r="U40" s="1032"/>
      <c r="V40" s="1032"/>
      <c r="W40" s="1056"/>
      <c r="X40" s="1032"/>
      <c r="Y40" s="1032"/>
      <c r="Z40" s="1032"/>
      <c r="AA40" s="1032"/>
      <c r="AB40" s="1032"/>
    </row>
    <row r="41" spans="1:34" ht="20.25" customHeight="1">
      <c r="B41" s="289"/>
      <c r="C41" s="1033" t="s">
        <v>992</v>
      </c>
      <c r="D41" s="1032"/>
      <c r="E41" s="1032"/>
      <c r="F41" s="1032"/>
      <c r="G41" s="1032"/>
      <c r="H41" s="1032"/>
      <c r="I41" s="1032"/>
      <c r="J41" s="1032"/>
      <c r="K41" s="1032"/>
      <c r="L41" s="1032"/>
      <c r="M41" s="1032"/>
      <c r="N41" s="1032"/>
      <c r="O41" s="1032"/>
      <c r="P41" s="1032"/>
      <c r="Q41" s="1032"/>
      <c r="R41" s="1032"/>
      <c r="S41" s="1032"/>
      <c r="T41" s="1032"/>
      <c r="U41" s="1032"/>
      <c r="V41" s="1032"/>
      <c r="W41" s="1056"/>
      <c r="X41" s="1032"/>
      <c r="Y41" s="1032"/>
      <c r="Z41" s="1032"/>
      <c r="AA41" s="1032"/>
      <c r="AB41" s="1032"/>
    </row>
    <row r="42" spans="1:34" ht="20.25" customHeight="1">
      <c r="B42" s="289"/>
      <c r="C42" s="1028" t="s">
        <v>911</v>
      </c>
      <c r="D42" s="1030">
        <f>SUM(D29:D41)</f>
        <v>0</v>
      </c>
      <c r="E42" s="1030">
        <f t="shared" ref="E42:R42" si="18">SUM(E29:E41)</f>
        <v>0</v>
      </c>
      <c r="F42" s="1030">
        <f t="shared" si="18"/>
        <v>0</v>
      </c>
      <c r="G42" s="1030">
        <f t="shared" si="18"/>
        <v>0</v>
      </c>
      <c r="H42" s="1030">
        <f t="shared" si="18"/>
        <v>0</v>
      </c>
      <c r="I42" s="1030">
        <f t="shared" si="18"/>
        <v>0</v>
      </c>
      <c r="J42" s="1030">
        <f t="shared" si="18"/>
        <v>0</v>
      </c>
      <c r="K42" s="1030">
        <f t="shared" si="18"/>
        <v>0</v>
      </c>
      <c r="L42" s="1030">
        <f t="shared" si="18"/>
        <v>0</v>
      </c>
      <c r="M42" s="1030">
        <f t="shared" si="18"/>
        <v>0</v>
      </c>
      <c r="N42" s="1030">
        <f t="shared" si="18"/>
        <v>0</v>
      </c>
      <c r="O42" s="1030">
        <f t="shared" si="18"/>
        <v>0</v>
      </c>
      <c r="P42" s="1030">
        <f t="shared" si="18"/>
        <v>0</v>
      </c>
      <c r="Q42" s="1030">
        <f t="shared" si="18"/>
        <v>0</v>
      </c>
      <c r="R42" s="1030">
        <f t="shared" si="18"/>
        <v>0</v>
      </c>
      <c r="S42" s="1030">
        <f t="shared" ref="S42:W42" si="19">SUM(S29:S41)</f>
        <v>0</v>
      </c>
      <c r="T42" s="1030">
        <f t="shared" si="19"/>
        <v>0</v>
      </c>
      <c r="U42" s="1030">
        <f t="shared" si="19"/>
        <v>0</v>
      </c>
      <c r="V42" s="1030">
        <f t="shared" si="19"/>
        <v>0</v>
      </c>
      <c r="W42" s="1054">
        <f t="shared" si="19"/>
        <v>0</v>
      </c>
      <c r="X42" s="1030"/>
      <c r="Y42" s="1030"/>
      <c r="Z42" s="1030"/>
      <c r="AA42" s="1030"/>
      <c r="AB42" s="1030"/>
    </row>
    <row r="43" spans="1:34" ht="20.25" customHeight="1">
      <c r="B43" s="289"/>
      <c r="C43" s="1025" t="s">
        <v>993</v>
      </c>
      <c r="D43" s="1030">
        <f>+D26-D42</f>
        <v>0</v>
      </c>
      <c r="E43" s="1030">
        <f t="shared" ref="E43:R43" si="20">+E26-E42</f>
        <v>0</v>
      </c>
      <c r="F43" s="1030">
        <f t="shared" si="20"/>
        <v>0</v>
      </c>
      <c r="G43" s="1030">
        <f t="shared" si="20"/>
        <v>0</v>
      </c>
      <c r="H43" s="1030">
        <f t="shared" si="20"/>
        <v>0</v>
      </c>
      <c r="I43" s="1030">
        <f t="shared" si="20"/>
        <v>0</v>
      </c>
      <c r="J43" s="1030">
        <f t="shared" si="20"/>
        <v>0</v>
      </c>
      <c r="K43" s="1030">
        <f t="shared" si="20"/>
        <v>0</v>
      </c>
      <c r="L43" s="1030">
        <f t="shared" si="20"/>
        <v>0</v>
      </c>
      <c r="M43" s="1030">
        <f t="shared" si="20"/>
        <v>0</v>
      </c>
      <c r="N43" s="1030">
        <f t="shared" si="20"/>
        <v>0</v>
      </c>
      <c r="O43" s="1030">
        <f t="shared" si="20"/>
        <v>0</v>
      </c>
      <c r="P43" s="1030">
        <f t="shared" si="20"/>
        <v>0</v>
      </c>
      <c r="Q43" s="1030">
        <f t="shared" si="20"/>
        <v>0</v>
      </c>
      <c r="R43" s="1030">
        <f t="shared" si="20"/>
        <v>0</v>
      </c>
      <c r="S43" s="1030">
        <f t="shared" ref="S43:W43" si="21">+S26-S42</f>
        <v>0</v>
      </c>
      <c r="T43" s="1030">
        <f t="shared" si="21"/>
        <v>0</v>
      </c>
      <c r="U43" s="1030">
        <f t="shared" si="21"/>
        <v>0</v>
      </c>
      <c r="V43" s="1030">
        <f t="shared" si="21"/>
        <v>0</v>
      </c>
      <c r="W43" s="1054">
        <f t="shared" si="21"/>
        <v>0</v>
      </c>
      <c r="X43" s="1030"/>
      <c r="Y43" s="1030"/>
      <c r="Z43" s="1030"/>
      <c r="AA43" s="1030"/>
      <c r="AB43" s="1030"/>
    </row>
    <row r="44" spans="1:34" ht="20.25" customHeight="1">
      <c r="B44" s="289"/>
      <c r="C44" s="1028" t="s">
        <v>994</v>
      </c>
      <c r="D44" s="1034"/>
      <c r="E44" s="1034"/>
      <c r="F44" s="1034"/>
      <c r="G44" s="1034"/>
      <c r="H44" s="1034"/>
      <c r="I44" s="1034"/>
      <c r="J44" s="1034"/>
      <c r="K44" s="1034"/>
      <c r="L44" s="1034"/>
      <c r="M44" s="1034"/>
      <c r="N44" s="1034"/>
      <c r="O44" s="1034"/>
      <c r="P44" s="1034"/>
      <c r="Q44" s="1034"/>
      <c r="R44" s="1034"/>
      <c r="S44" s="1034"/>
      <c r="T44" s="1034"/>
      <c r="U44" s="1034"/>
      <c r="V44" s="1034"/>
      <c r="W44" s="1057"/>
      <c r="X44" s="1043"/>
      <c r="Y44" s="1043"/>
      <c r="Z44" s="1043"/>
      <c r="AA44" s="1043"/>
      <c r="AB44" s="1043"/>
      <c r="AF44" s="291"/>
      <c r="AG44" s="291"/>
      <c r="AH44" s="291"/>
    </row>
    <row r="45" spans="1:34" ht="20.25" customHeight="1">
      <c r="B45" s="289"/>
      <c r="C45" s="1031" t="s">
        <v>995</v>
      </c>
      <c r="D45" s="1032">
        <v>0</v>
      </c>
      <c r="E45" s="1032">
        <v>0</v>
      </c>
      <c r="F45" s="1032">
        <v>0</v>
      </c>
      <c r="G45" s="1032">
        <v>0</v>
      </c>
      <c r="H45" s="1032">
        <v>0</v>
      </c>
      <c r="I45" s="1032">
        <v>0</v>
      </c>
      <c r="J45" s="1032">
        <v>0</v>
      </c>
      <c r="K45" s="1032">
        <v>0</v>
      </c>
      <c r="L45" s="1032">
        <v>0</v>
      </c>
      <c r="M45" s="1032">
        <v>0</v>
      </c>
      <c r="N45" s="1032">
        <v>0</v>
      </c>
      <c r="O45" s="1032">
        <v>0</v>
      </c>
      <c r="P45" s="1032">
        <v>0</v>
      </c>
      <c r="Q45" s="1032">
        <v>0</v>
      </c>
      <c r="R45" s="1032">
        <v>0</v>
      </c>
      <c r="S45" s="1032">
        <v>0</v>
      </c>
      <c r="T45" s="1032">
        <v>0</v>
      </c>
      <c r="U45" s="1032">
        <v>0</v>
      </c>
      <c r="V45" s="1032">
        <v>0</v>
      </c>
      <c r="W45" s="1056">
        <v>0</v>
      </c>
      <c r="X45" s="1032"/>
      <c r="Y45" s="1032"/>
      <c r="Z45" s="1032"/>
      <c r="AA45" s="1032"/>
      <c r="AB45" s="1032"/>
      <c r="AF45" s="291"/>
      <c r="AG45" s="291"/>
      <c r="AH45" s="291"/>
    </row>
    <row r="46" spans="1:34" ht="20.25" customHeight="1">
      <c r="B46" s="289"/>
      <c r="C46" s="1031" t="s">
        <v>996</v>
      </c>
      <c r="D46" s="1032"/>
      <c r="E46" s="1032">
        <v>0</v>
      </c>
      <c r="F46" s="1032">
        <v>0</v>
      </c>
      <c r="G46" s="1032">
        <v>0</v>
      </c>
      <c r="H46" s="1032">
        <v>0</v>
      </c>
      <c r="I46" s="1032">
        <v>0</v>
      </c>
      <c r="J46" s="1032">
        <v>0</v>
      </c>
      <c r="K46" s="1032">
        <v>0</v>
      </c>
      <c r="L46" s="1032">
        <v>0</v>
      </c>
      <c r="M46" s="1032">
        <v>0</v>
      </c>
      <c r="N46" s="1032">
        <v>0</v>
      </c>
      <c r="O46" s="1032">
        <v>0</v>
      </c>
      <c r="P46" s="1032">
        <v>0</v>
      </c>
      <c r="Q46" s="1032">
        <v>0</v>
      </c>
      <c r="R46" s="1032">
        <v>0</v>
      </c>
      <c r="S46" s="1032">
        <v>0</v>
      </c>
      <c r="T46" s="1032">
        <v>0</v>
      </c>
      <c r="U46" s="1032">
        <v>0</v>
      </c>
      <c r="V46" s="1032">
        <v>0</v>
      </c>
      <c r="W46" s="1056">
        <v>0</v>
      </c>
      <c r="X46" s="1032"/>
      <c r="Y46" s="1032"/>
      <c r="Z46" s="1032"/>
      <c r="AA46" s="1032"/>
      <c r="AB46" s="1032"/>
      <c r="AF46" s="291"/>
      <c r="AG46" s="291"/>
      <c r="AH46" s="291"/>
    </row>
    <row r="47" spans="1:34" ht="20.25" customHeight="1">
      <c r="B47" s="289"/>
      <c r="C47" s="1031" t="s">
        <v>997</v>
      </c>
      <c r="D47" s="1032">
        <v>0</v>
      </c>
      <c r="E47" s="1032">
        <v>0</v>
      </c>
      <c r="F47" s="1032">
        <v>0</v>
      </c>
      <c r="G47" s="1032">
        <v>0</v>
      </c>
      <c r="H47" s="1032">
        <v>0</v>
      </c>
      <c r="I47" s="1032">
        <v>0</v>
      </c>
      <c r="J47" s="1032">
        <v>0</v>
      </c>
      <c r="K47" s="1032">
        <v>0</v>
      </c>
      <c r="L47" s="1032">
        <v>0</v>
      </c>
      <c r="M47" s="1032">
        <v>0</v>
      </c>
      <c r="N47" s="1032">
        <v>0</v>
      </c>
      <c r="O47" s="1032">
        <v>0</v>
      </c>
      <c r="P47" s="1032">
        <v>0</v>
      </c>
      <c r="Q47" s="1032">
        <v>0</v>
      </c>
      <c r="R47" s="1032">
        <v>0</v>
      </c>
      <c r="S47" s="1032">
        <v>0</v>
      </c>
      <c r="T47" s="1032">
        <v>0</v>
      </c>
      <c r="U47" s="1032">
        <v>0</v>
      </c>
      <c r="V47" s="1032">
        <v>0</v>
      </c>
      <c r="W47" s="1056">
        <v>0</v>
      </c>
      <c r="X47" s="1032"/>
      <c r="Y47" s="1032"/>
      <c r="Z47" s="1032"/>
      <c r="AA47" s="1032"/>
      <c r="AB47" s="1032"/>
      <c r="AF47" s="291"/>
      <c r="AG47" s="291"/>
      <c r="AH47" s="291"/>
    </row>
    <row r="48" spans="1:34" s="748" customFormat="1" ht="20.25" customHeight="1">
      <c r="A48" s="291"/>
      <c r="B48" s="747"/>
      <c r="C48" s="1026" t="s">
        <v>998</v>
      </c>
      <c r="D48" s="373">
        <f>SUM(D45:D47)</f>
        <v>0</v>
      </c>
      <c r="E48" s="373">
        <f t="shared" ref="E48:R48" si="22">SUM(E45:E47)</f>
        <v>0</v>
      </c>
      <c r="F48" s="373">
        <f t="shared" si="22"/>
        <v>0</v>
      </c>
      <c r="G48" s="373">
        <f t="shared" si="22"/>
        <v>0</v>
      </c>
      <c r="H48" s="373">
        <f t="shared" si="22"/>
        <v>0</v>
      </c>
      <c r="I48" s="373">
        <f t="shared" si="22"/>
        <v>0</v>
      </c>
      <c r="J48" s="373">
        <f t="shared" si="22"/>
        <v>0</v>
      </c>
      <c r="K48" s="373">
        <f t="shared" si="22"/>
        <v>0</v>
      </c>
      <c r="L48" s="373">
        <f t="shared" si="22"/>
        <v>0</v>
      </c>
      <c r="M48" s="373">
        <f t="shared" si="22"/>
        <v>0</v>
      </c>
      <c r="N48" s="373">
        <f t="shared" si="22"/>
        <v>0</v>
      </c>
      <c r="O48" s="373">
        <f t="shared" si="22"/>
        <v>0</v>
      </c>
      <c r="P48" s="373">
        <f t="shared" si="22"/>
        <v>0</v>
      </c>
      <c r="Q48" s="373">
        <f t="shared" si="22"/>
        <v>0</v>
      </c>
      <c r="R48" s="373">
        <f t="shared" si="22"/>
        <v>0</v>
      </c>
      <c r="S48" s="373">
        <f t="shared" ref="S48:W48" si="23">SUM(S45:S47)</f>
        <v>0</v>
      </c>
      <c r="T48" s="373">
        <f t="shared" si="23"/>
        <v>0</v>
      </c>
      <c r="U48" s="373">
        <f t="shared" si="23"/>
        <v>0</v>
      </c>
      <c r="V48" s="373">
        <f t="shared" si="23"/>
        <v>0</v>
      </c>
      <c r="W48" s="1055">
        <f t="shared" si="23"/>
        <v>0</v>
      </c>
      <c r="X48" s="373"/>
      <c r="Y48" s="373"/>
      <c r="Z48" s="373"/>
      <c r="AA48" s="373"/>
      <c r="AB48" s="373"/>
      <c r="AC48" s="291"/>
      <c r="AD48" s="291"/>
      <c r="AE48" s="291"/>
    </row>
    <row r="49" spans="2:34" ht="20.25" customHeight="1">
      <c r="B49" s="289"/>
      <c r="C49" s="1026" t="s">
        <v>999</v>
      </c>
      <c r="D49" s="1035">
        <f>IFERROR(+D43/D48,0)</f>
        <v>0</v>
      </c>
      <c r="E49" s="1035">
        <f t="shared" ref="E49:R49" si="24">IFERROR(+E43/E48,0)</f>
        <v>0</v>
      </c>
      <c r="F49" s="1035">
        <f t="shared" si="24"/>
        <v>0</v>
      </c>
      <c r="G49" s="1035">
        <f t="shared" si="24"/>
        <v>0</v>
      </c>
      <c r="H49" s="1035">
        <f t="shared" si="24"/>
        <v>0</v>
      </c>
      <c r="I49" s="1035">
        <f t="shared" si="24"/>
        <v>0</v>
      </c>
      <c r="J49" s="1035">
        <f t="shared" si="24"/>
        <v>0</v>
      </c>
      <c r="K49" s="1035">
        <f t="shared" si="24"/>
        <v>0</v>
      </c>
      <c r="L49" s="1035">
        <f t="shared" si="24"/>
        <v>0</v>
      </c>
      <c r="M49" s="1035">
        <f t="shared" si="24"/>
        <v>0</v>
      </c>
      <c r="N49" s="1035">
        <f t="shared" si="24"/>
        <v>0</v>
      </c>
      <c r="O49" s="1035">
        <f t="shared" si="24"/>
        <v>0</v>
      </c>
      <c r="P49" s="1035">
        <f t="shared" si="24"/>
        <v>0</v>
      </c>
      <c r="Q49" s="1035">
        <f t="shared" si="24"/>
        <v>0</v>
      </c>
      <c r="R49" s="1035">
        <f t="shared" si="24"/>
        <v>0</v>
      </c>
      <c r="S49" s="1035">
        <f t="shared" ref="S49:W49" si="25">IFERROR(+S43/S48,0)</f>
        <v>0</v>
      </c>
      <c r="T49" s="1035">
        <f t="shared" si="25"/>
        <v>0</v>
      </c>
      <c r="U49" s="1035">
        <f t="shared" si="25"/>
        <v>0</v>
      </c>
      <c r="V49" s="1035">
        <f t="shared" si="25"/>
        <v>0</v>
      </c>
      <c r="W49" s="1058">
        <f t="shared" si="25"/>
        <v>0</v>
      </c>
      <c r="X49" s="1035"/>
      <c r="Y49" s="1035"/>
      <c r="Z49" s="1035"/>
      <c r="AA49" s="1035"/>
      <c r="AB49" s="1035"/>
      <c r="AF49" s="291"/>
      <c r="AG49" s="291"/>
      <c r="AH49" s="291"/>
    </row>
    <row r="50" spans="2:34" ht="20.25" customHeight="1">
      <c r="B50" s="289"/>
      <c r="C50" s="1031" t="s">
        <v>1000</v>
      </c>
      <c r="D50" s="1032"/>
      <c r="E50" s="1032"/>
      <c r="F50" s="1032"/>
      <c r="G50" s="1032"/>
      <c r="H50" s="1032"/>
      <c r="I50" s="1032"/>
      <c r="J50" s="1032"/>
      <c r="K50" s="1032"/>
      <c r="L50" s="1032"/>
      <c r="M50" s="1032"/>
      <c r="N50" s="1032"/>
      <c r="O50" s="1032"/>
      <c r="P50" s="1032"/>
      <c r="Q50" s="1032"/>
      <c r="R50" s="1032"/>
      <c r="S50" s="1032"/>
      <c r="T50" s="1032"/>
      <c r="U50" s="1032"/>
      <c r="V50" s="1032"/>
      <c r="W50" s="1056"/>
      <c r="X50" s="1032"/>
      <c r="Y50" s="1032"/>
      <c r="Z50" s="1032"/>
      <c r="AA50" s="1032"/>
      <c r="AB50" s="1032"/>
      <c r="AF50" s="291"/>
      <c r="AG50" s="291"/>
      <c r="AH50" s="291"/>
    </row>
    <row r="51" spans="2:34" ht="20.25" customHeight="1">
      <c r="B51" s="289"/>
      <c r="C51" s="1031" t="s">
        <v>1001</v>
      </c>
      <c r="D51" s="1032"/>
      <c r="E51" s="1032"/>
      <c r="F51" s="1032"/>
      <c r="G51" s="1032"/>
      <c r="H51" s="1032"/>
      <c r="I51" s="1032"/>
      <c r="J51" s="1032"/>
      <c r="K51" s="1032"/>
      <c r="L51" s="1032"/>
      <c r="M51" s="1032"/>
      <c r="N51" s="1032"/>
      <c r="O51" s="1032"/>
      <c r="P51" s="1032"/>
      <c r="Q51" s="1032"/>
      <c r="R51" s="1032"/>
      <c r="S51" s="1032"/>
      <c r="T51" s="1032"/>
      <c r="U51" s="1032"/>
      <c r="V51" s="1032"/>
      <c r="W51" s="1056"/>
      <c r="X51" s="1032"/>
      <c r="Y51" s="1032"/>
      <c r="Z51" s="1032"/>
      <c r="AA51" s="1032"/>
      <c r="AB51" s="1032"/>
      <c r="AF51" s="291"/>
      <c r="AG51" s="291"/>
      <c r="AH51" s="291"/>
    </row>
    <row r="52" spans="2:34" ht="20.25" customHeight="1">
      <c r="B52" s="289"/>
      <c r="C52" s="1031" t="s">
        <v>1001</v>
      </c>
      <c r="D52" s="1032"/>
      <c r="E52" s="1032"/>
      <c r="F52" s="1032"/>
      <c r="G52" s="1032"/>
      <c r="H52" s="1032"/>
      <c r="I52" s="1032"/>
      <c r="J52" s="1032"/>
      <c r="K52" s="1032"/>
      <c r="L52" s="1032"/>
      <c r="M52" s="1032"/>
      <c r="N52" s="1032"/>
      <c r="O52" s="1032"/>
      <c r="P52" s="1032"/>
      <c r="Q52" s="1032"/>
      <c r="R52" s="1032"/>
      <c r="S52" s="1032"/>
      <c r="T52" s="1032"/>
      <c r="U52" s="1032"/>
      <c r="V52" s="1032"/>
      <c r="W52" s="1056"/>
      <c r="X52" s="1032"/>
      <c r="Y52" s="1032"/>
      <c r="Z52" s="1032"/>
      <c r="AA52" s="1032"/>
      <c r="AB52" s="1032"/>
      <c r="AF52" s="291"/>
      <c r="AG52" s="291"/>
      <c r="AH52" s="291"/>
    </row>
    <row r="53" spans="2:34" ht="20.25" customHeight="1">
      <c r="B53" s="289"/>
      <c r="C53" s="1036" t="s">
        <v>1002</v>
      </c>
      <c r="D53" s="373">
        <v>0</v>
      </c>
      <c r="E53" s="373">
        <f>+E43-E48-E50-E51-E52</f>
        <v>0</v>
      </c>
      <c r="F53" s="373">
        <f t="shared" ref="E53:R53" si="26">+F43-F48-F50-F51-F52</f>
        <v>0</v>
      </c>
      <c r="G53" s="373">
        <f t="shared" si="26"/>
        <v>0</v>
      </c>
      <c r="H53" s="373">
        <f t="shared" si="26"/>
        <v>0</v>
      </c>
      <c r="I53" s="373">
        <f t="shared" si="26"/>
        <v>0</v>
      </c>
      <c r="J53" s="373">
        <f t="shared" si="26"/>
        <v>0</v>
      </c>
      <c r="K53" s="373">
        <f t="shared" si="26"/>
        <v>0</v>
      </c>
      <c r="L53" s="373">
        <f t="shared" si="26"/>
        <v>0</v>
      </c>
      <c r="M53" s="373">
        <f t="shared" si="26"/>
        <v>0</v>
      </c>
      <c r="N53" s="373">
        <f t="shared" si="26"/>
        <v>0</v>
      </c>
      <c r="O53" s="373">
        <f t="shared" si="26"/>
        <v>0</v>
      </c>
      <c r="P53" s="373">
        <f t="shared" si="26"/>
        <v>0</v>
      </c>
      <c r="Q53" s="373">
        <f t="shared" si="26"/>
        <v>0</v>
      </c>
      <c r="R53" s="373">
        <f t="shared" si="26"/>
        <v>0</v>
      </c>
      <c r="S53" s="373">
        <f t="shared" ref="S53:W53" si="27">+S43-S48-S50-S51-S52</f>
        <v>0</v>
      </c>
      <c r="T53" s="373">
        <f t="shared" si="27"/>
        <v>0</v>
      </c>
      <c r="U53" s="373">
        <f t="shared" si="27"/>
        <v>0</v>
      </c>
      <c r="V53" s="373">
        <f t="shared" si="27"/>
        <v>0</v>
      </c>
      <c r="W53" s="1055">
        <f t="shared" si="27"/>
        <v>0</v>
      </c>
      <c r="X53" s="373"/>
      <c r="Y53" s="373"/>
      <c r="Z53" s="373"/>
      <c r="AA53" s="373"/>
      <c r="AB53" s="373"/>
    </row>
    <row r="54" spans="2:34" ht="20.25" customHeight="1">
      <c r="B54" s="289"/>
      <c r="C54" s="1031" t="s">
        <v>1003</v>
      </c>
      <c r="D54" s="1032"/>
      <c r="E54" s="1032"/>
      <c r="F54" s="1032"/>
      <c r="G54" s="1032"/>
      <c r="H54" s="1032"/>
      <c r="I54" s="1032"/>
      <c r="J54" s="1032"/>
      <c r="K54" s="1032"/>
      <c r="L54" s="1032"/>
      <c r="M54" s="1032"/>
      <c r="N54" s="1032"/>
      <c r="O54" s="1032"/>
      <c r="P54" s="1032"/>
      <c r="Q54" s="1032"/>
      <c r="R54" s="1032"/>
      <c r="S54" s="1032"/>
      <c r="T54" s="1032"/>
      <c r="U54" s="1032"/>
      <c r="V54" s="1032"/>
      <c r="W54" s="1056"/>
      <c r="X54" s="1032"/>
      <c r="Y54" s="1032"/>
      <c r="Z54" s="1032"/>
      <c r="AA54" s="1032"/>
      <c r="AB54" s="1032"/>
    </row>
    <row r="55" spans="2:34" ht="20.25" customHeight="1">
      <c r="B55" s="289"/>
      <c r="C55" s="1031" t="s">
        <v>1004</v>
      </c>
      <c r="D55" s="1032"/>
      <c r="E55" s="1032"/>
      <c r="F55" s="1032"/>
      <c r="G55" s="1032"/>
      <c r="H55" s="1032"/>
      <c r="I55" s="1032"/>
      <c r="J55" s="1032"/>
      <c r="K55" s="1032"/>
      <c r="L55" s="1032"/>
      <c r="M55" s="1032"/>
      <c r="N55" s="1032"/>
      <c r="O55" s="1032"/>
      <c r="P55" s="1032"/>
      <c r="Q55" s="1032"/>
      <c r="R55" s="1032"/>
      <c r="S55" s="1032"/>
      <c r="T55" s="1032"/>
      <c r="U55" s="1032"/>
      <c r="V55" s="1032"/>
      <c r="W55" s="1056"/>
      <c r="X55" s="1032"/>
      <c r="Y55" s="1032"/>
      <c r="Z55" s="1032"/>
      <c r="AA55" s="1032"/>
      <c r="AB55" s="1032"/>
    </row>
    <row r="56" spans="2:34" ht="20.25" customHeight="1">
      <c r="B56" s="289"/>
      <c r="C56" s="1031" t="s">
        <v>1005</v>
      </c>
      <c r="D56" s="1032"/>
      <c r="E56" s="1032"/>
      <c r="F56" s="1032"/>
      <c r="G56" s="1032"/>
      <c r="H56" s="1032"/>
      <c r="I56" s="1032"/>
      <c r="J56" s="1032"/>
      <c r="K56" s="1032"/>
      <c r="L56" s="1032"/>
      <c r="M56" s="1032"/>
      <c r="N56" s="1032"/>
      <c r="O56" s="1032"/>
      <c r="P56" s="1032"/>
      <c r="Q56" s="1032"/>
      <c r="R56" s="1032"/>
      <c r="S56" s="1032"/>
      <c r="T56" s="1032"/>
      <c r="U56" s="1032"/>
      <c r="V56" s="1032"/>
      <c r="W56" s="1056"/>
      <c r="X56" s="1032"/>
      <c r="Y56" s="1032"/>
      <c r="Z56" s="1032"/>
      <c r="AA56" s="1032"/>
      <c r="AB56" s="1032"/>
    </row>
    <row r="57" spans="2:34" ht="20.25" customHeight="1">
      <c r="B57" s="289"/>
      <c r="C57" s="1031" t="s">
        <v>1003</v>
      </c>
      <c r="D57" s="1032"/>
      <c r="E57" s="1032"/>
      <c r="F57" s="1032"/>
      <c r="G57" s="1032"/>
      <c r="H57" s="1032"/>
      <c r="I57" s="1032"/>
      <c r="J57" s="1032"/>
      <c r="K57" s="1032"/>
      <c r="L57" s="1032"/>
      <c r="M57" s="1032"/>
      <c r="N57" s="1032"/>
      <c r="O57" s="1032"/>
      <c r="P57" s="1032"/>
      <c r="Q57" s="1032"/>
      <c r="R57" s="1032"/>
      <c r="S57" s="1032"/>
      <c r="T57" s="1032"/>
      <c r="U57" s="1032"/>
      <c r="V57" s="1032"/>
      <c r="W57" s="1056"/>
      <c r="X57" s="1032"/>
      <c r="Y57" s="1032"/>
      <c r="Z57" s="1032"/>
      <c r="AA57" s="1032"/>
      <c r="AB57" s="1032"/>
    </row>
    <row r="58" spans="2:34" ht="20.25" customHeight="1">
      <c r="B58" s="289"/>
      <c r="C58" s="1031" t="s">
        <v>1003</v>
      </c>
      <c r="D58" s="1032"/>
      <c r="E58" s="1032"/>
      <c r="F58" s="1032"/>
      <c r="G58" s="1032"/>
      <c r="H58" s="1032"/>
      <c r="I58" s="1032"/>
      <c r="J58" s="1032"/>
      <c r="K58" s="1032"/>
      <c r="L58" s="1032"/>
      <c r="M58" s="1032"/>
      <c r="N58" s="1032"/>
      <c r="O58" s="1032"/>
      <c r="P58" s="1032"/>
      <c r="Q58" s="1032"/>
      <c r="R58" s="1032"/>
      <c r="S58" s="1032"/>
      <c r="T58" s="1032"/>
      <c r="U58" s="1032"/>
      <c r="V58" s="1032"/>
      <c r="W58" s="1056"/>
      <c r="X58" s="1032"/>
      <c r="Y58" s="1032"/>
      <c r="Z58" s="1032"/>
      <c r="AA58" s="1032"/>
      <c r="AB58" s="1032"/>
    </row>
    <row r="59" spans="2:34" ht="20.25" customHeight="1">
      <c r="B59" s="289"/>
      <c r="C59" s="1036" t="s">
        <v>1006</v>
      </c>
      <c r="D59" s="373">
        <f>+D53-D54-D55-D56-D57-D58</f>
        <v>0</v>
      </c>
      <c r="E59" s="373">
        <f t="shared" ref="E59:R59" si="28">+E53-E54-E55-E56-E57-E58</f>
        <v>0</v>
      </c>
      <c r="F59" s="373">
        <f t="shared" si="28"/>
        <v>0</v>
      </c>
      <c r="G59" s="373">
        <f t="shared" si="28"/>
        <v>0</v>
      </c>
      <c r="H59" s="373">
        <f t="shared" si="28"/>
        <v>0</v>
      </c>
      <c r="I59" s="373">
        <f t="shared" si="28"/>
        <v>0</v>
      </c>
      <c r="J59" s="373">
        <f t="shared" si="28"/>
        <v>0</v>
      </c>
      <c r="K59" s="373">
        <f t="shared" si="28"/>
        <v>0</v>
      </c>
      <c r="L59" s="373">
        <f t="shared" si="28"/>
        <v>0</v>
      </c>
      <c r="M59" s="373">
        <f t="shared" si="28"/>
        <v>0</v>
      </c>
      <c r="N59" s="373">
        <f t="shared" si="28"/>
        <v>0</v>
      </c>
      <c r="O59" s="373">
        <f t="shared" si="28"/>
        <v>0</v>
      </c>
      <c r="P59" s="373">
        <f t="shared" si="28"/>
        <v>0</v>
      </c>
      <c r="Q59" s="373">
        <f t="shared" si="28"/>
        <v>0</v>
      </c>
      <c r="R59" s="373">
        <f t="shared" si="28"/>
        <v>0</v>
      </c>
      <c r="S59" s="373">
        <f t="shared" ref="S59:W59" si="29">+S53-S54-S55-S56-S57-S58</f>
        <v>0</v>
      </c>
      <c r="T59" s="373">
        <f t="shared" si="29"/>
        <v>0</v>
      </c>
      <c r="U59" s="373">
        <f t="shared" si="29"/>
        <v>0</v>
      </c>
      <c r="V59" s="373">
        <f t="shared" si="29"/>
        <v>0</v>
      </c>
      <c r="W59" s="1055">
        <f t="shared" si="29"/>
        <v>0</v>
      </c>
      <c r="X59" s="373"/>
      <c r="Y59" s="373"/>
      <c r="Z59" s="373"/>
      <c r="AA59" s="373"/>
      <c r="AB59" s="373"/>
    </row>
    <row r="60" spans="2:34" ht="20.25" customHeight="1">
      <c r="B60" s="289"/>
      <c r="C60" s="746"/>
      <c r="D60" s="293"/>
      <c r="E60" s="293"/>
      <c r="F60" s="293"/>
      <c r="G60" s="293"/>
      <c r="H60" s="293"/>
      <c r="I60" s="293"/>
      <c r="J60" s="293"/>
      <c r="K60" s="293"/>
      <c r="L60" s="293"/>
      <c r="M60" s="293"/>
      <c r="N60" s="293"/>
      <c r="O60" s="293"/>
      <c r="P60" s="293"/>
      <c r="Q60" s="293"/>
      <c r="R60" s="293"/>
      <c r="S60" s="293"/>
      <c r="T60" s="293"/>
      <c r="U60" s="293"/>
      <c r="V60" s="293"/>
      <c r="W60" s="1059"/>
      <c r="X60" s="293"/>
      <c r="Y60" s="293"/>
      <c r="Z60" s="293"/>
      <c r="AA60" s="293"/>
      <c r="AB60" s="293"/>
    </row>
    <row r="61" spans="2:34" ht="45" customHeight="1">
      <c r="B61" s="289"/>
      <c r="C61" s="1037" t="s">
        <v>1007</v>
      </c>
      <c r="D61" s="770" t="s">
        <v>16</v>
      </c>
      <c r="E61" s="770"/>
      <c r="F61" s="770"/>
      <c r="G61" s="770"/>
      <c r="H61" s="770"/>
      <c r="I61" s="770"/>
      <c r="J61" s="770"/>
      <c r="K61" s="770"/>
      <c r="L61" s="770"/>
      <c r="M61" s="770"/>
      <c r="N61" s="770"/>
      <c r="O61" s="770"/>
      <c r="P61" s="770"/>
      <c r="Q61" s="746"/>
      <c r="R61" s="770"/>
      <c r="S61" s="746"/>
      <c r="T61" s="770"/>
      <c r="U61" s="770"/>
      <c r="V61" s="770"/>
      <c r="W61" s="290"/>
      <c r="X61" s="770"/>
      <c r="Y61" s="770"/>
      <c r="Z61" s="770"/>
      <c r="AA61" s="770"/>
      <c r="AB61" s="770"/>
    </row>
    <row r="62" spans="2:34" ht="20.25" customHeight="1">
      <c r="B62" s="289"/>
      <c r="C62" s="1038" t="s">
        <v>1008</v>
      </c>
      <c r="D62" s="771" t="s">
        <v>951</v>
      </c>
      <c r="E62" s="771" t="s">
        <v>952</v>
      </c>
      <c r="F62" s="771" t="s">
        <v>953</v>
      </c>
      <c r="G62" s="771" t="s">
        <v>954</v>
      </c>
      <c r="H62" s="771" t="s">
        <v>955</v>
      </c>
      <c r="I62" s="771" t="s">
        <v>956</v>
      </c>
      <c r="J62" s="771" t="s">
        <v>957</v>
      </c>
      <c r="K62" s="771" t="s">
        <v>958</v>
      </c>
      <c r="L62" s="771" t="s">
        <v>959</v>
      </c>
      <c r="M62" s="771" t="s">
        <v>960</v>
      </c>
      <c r="N62" s="771" t="s">
        <v>961</v>
      </c>
      <c r="O62" s="771" t="s">
        <v>962</v>
      </c>
      <c r="P62" s="771" t="s">
        <v>963</v>
      </c>
      <c r="Q62" s="771" t="s">
        <v>964</v>
      </c>
      <c r="R62" s="771" t="s">
        <v>965</v>
      </c>
      <c r="S62" s="771" t="s">
        <v>1179</v>
      </c>
      <c r="T62" s="771" t="s">
        <v>1180</v>
      </c>
      <c r="U62" s="771" t="s">
        <v>1181</v>
      </c>
      <c r="V62" s="771" t="s">
        <v>1182</v>
      </c>
      <c r="W62" s="1060" t="s">
        <v>1183</v>
      </c>
      <c r="X62" s="1045"/>
      <c r="Y62" s="1045"/>
      <c r="Z62" s="1045"/>
      <c r="AA62" s="1045"/>
      <c r="AB62" s="1045"/>
    </row>
    <row r="63" spans="2:34" ht="25.5" customHeight="1">
      <c r="B63" s="289"/>
      <c r="C63" s="1039" t="s">
        <v>1009</v>
      </c>
      <c r="D63" s="772">
        <f>D53</f>
        <v>0</v>
      </c>
      <c r="E63" s="772">
        <f t="shared" ref="E63:R63" si="30">E53</f>
        <v>0</v>
      </c>
      <c r="F63" s="772">
        <f t="shared" si="30"/>
        <v>0</v>
      </c>
      <c r="G63" s="772">
        <f t="shared" si="30"/>
        <v>0</v>
      </c>
      <c r="H63" s="772">
        <f t="shared" si="30"/>
        <v>0</v>
      </c>
      <c r="I63" s="772">
        <f t="shared" si="30"/>
        <v>0</v>
      </c>
      <c r="J63" s="772">
        <f t="shared" si="30"/>
        <v>0</v>
      </c>
      <c r="K63" s="772">
        <f t="shared" si="30"/>
        <v>0</v>
      </c>
      <c r="L63" s="772">
        <f t="shared" si="30"/>
        <v>0</v>
      </c>
      <c r="M63" s="772">
        <f t="shared" si="30"/>
        <v>0</v>
      </c>
      <c r="N63" s="772">
        <f t="shared" si="30"/>
        <v>0</v>
      </c>
      <c r="O63" s="772">
        <f t="shared" si="30"/>
        <v>0</v>
      </c>
      <c r="P63" s="772">
        <f t="shared" si="30"/>
        <v>0</v>
      </c>
      <c r="Q63" s="772">
        <f t="shared" si="30"/>
        <v>0</v>
      </c>
      <c r="R63" s="772">
        <f t="shared" si="30"/>
        <v>0</v>
      </c>
      <c r="S63" s="772"/>
      <c r="T63" s="772"/>
      <c r="U63" s="772"/>
      <c r="V63" s="772"/>
      <c r="W63" s="1061"/>
      <c r="X63" s="1046"/>
      <c r="Y63" s="1046"/>
      <c r="Z63" s="1046"/>
      <c r="AA63" s="1046"/>
      <c r="AB63" s="1046"/>
    </row>
    <row r="64" spans="2:34" ht="20.25" customHeight="1">
      <c r="B64" s="289"/>
      <c r="C64" s="1040" t="s">
        <v>1010</v>
      </c>
      <c r="D64" s="773">
        <v>0</v>
      </c>
      <c r="E64" s="773">
        <v>0</v>
      </c>
      <c r="F64" s="773">
        <v>0</v>
      </c>
      <c r="G64" s="773">
        <v>0</v>
      </c>
      <c r="H64" s="773">
        <v>0</v>
      </c>
      <c r="I64" s="773">
        <v>0</v>
      </c>
      <c r="J64" s="773">
        <v>0</v>
      </c>
      <c r="K64" s="773">
        <v>0</v>
      </c>
      <c r="L64" s="773">
        <v>0</v>
      </c>
      <c r="M64" s="773">
        <v>0</v>
      </c>
      <c r="N64" s="773">
        <v>0</v>
      </c>
      <c r="O64" s="773">
        <v>0</v>
      </c>
      <c r="P64" s="773">
        <v>0</v>
      </c>
      <c r="Q64" s="773">
        <v>0</v>
      </c>
      <c r="R64" s="773">
        <v>0</v>
      </c>
      <c r="S64" s="773">
        <v>0</v>
      </c>
      <c r="T64" s="773">
        <v>0</v>
      </c>
      <c r="U64" s="773">
        <v>0</v>
      </c>
      <c r="V64" s="773">
        <v>0</v>
      </c>
      <c r="W64" s="1062">
        <v>0</v>
      </c>
      <c r="X64" s="1047"/>
      <c r="Y64" s="1047"/>
      <c r="Z64" s="1047"/>
      <c r="AA64" s="1047"/>
      <c r="AB64" s="1047"/>
    </row>
    <row r="65" spans="2:28" ht="20.25" customHeight="1">
      <c r="B65" s="289"/>
      <c r="C65" s="1040" t="s">
        <v>1011</v>
      </c>
      <c r="D65" s="774">
        <v>0</v>
      </c>
      <c r="E65" s="774">
        <v>0</v>
      </c>
      <c r="F65" s="774">
        <v>0</v>
      </c>
      <c r="G65" s="774">
        <v>0</v>
      </c>
      <c r="H65" s="774">
        <v>0</v>
      </c>
      <c r="I65" s="774">
        <v>0</v>
      </c>
      <c r="J65" s="774">
        <v>0</v>
      </c>
      <c r="K65" s="774">
        <v>0</v>
      </c>
      <c r="L65" s="774">
        <v>0</v>
      </c>
      <c r="M65" s="774">
        <v>0</v>
      </c>
      <c r="N65" s="774">
        <v>0</v>
      </c>
      <c r="O65" s="774">
        <v>0</v>
      </c>
      <c r="P65" s="774">
        <v>0</v>
      </c>
      <c r="Q65" s="774">
        <v>0</v>
      </c>
      <c r="R65" s="774">
        <v>0</v>
      </c>
      <c r="S65" s="774">
        <v>0</v>
      </c>
      <c r="T65" s="774">
        <v>0</v>
      </c>
      <c r="U65" s="774">
        <v>0</v>
      </c>
      <c r="V65" s="774">
        <v>0</v>
      </c>
      <c r="W65" s="1063">
        <v>0</v>
      </c>
      <c r="X65" s="1048"/>
      <c r="Y65" s="1048"/>
      <c r="Z65" s="1048"/>
      <c r="AA65" s="1048"/>
      <c r="AB65" s="1048"/>
    </row>
    <row r="66" spans="2:28" ht="20.25" customHeight="1">
      <c r="B66" s="289"/>
      <c r="C66" s="1040" t="s">
        <v>1012</v>
      </c>
      <c r="D66" s="773">
        <f t="shared" ref="D66:R66" si="31">+D63-D64-D65</f>
        <v>0</v>
      </c>
      <c r="E66" s="773">
        <f t="shared" si="31"/>
        <v>0</v>
      </c>
      <c r="F66" s="773">
        <f t="shared" si="31"/>
        <v>0</v>
      </c>
      <c r="G66" s="773">
        <f t="shared" si="31"/>
        <v>0</v>
      </c>
      <c r="H66" s="773">
        <f t="shared" si="31"/>
        <v>0</v>
      </c>
      <c r="I66" s="773">
        <f t="shared" si="31"/>
        <v>0</v>
      </c>
      <c r="J66" s="773">
        <f t="shared" si="31"/>
        <v>0</v>
      </c>
      <c r="K66" s="773">
        <f t="shared" si="31"/>
        <v>0</v>
      </c>
      <c r="L66" s="773">
        <f t="shared" si="31"/>
        <v>0</v>
      </c>
      <c r="M66" s="773">
        <f t="shared" si="31"/>
        <v>0</v>
      </c>
      <c r="N66" s="773">
        <f t="shared" si="31"/>
        <v>0</v>
      </c>
      <c r="O66" s="773">
        <f t="shared" si="31"/>
        <v>0</v>
      </c>
      <c r="P66" s="773">
        <f t="shared" si="31"/>
        <v>0</v>
      </c>
      <c r="Q66" s="773">
        <f t="shared" si="31"/>
        <v>0</v>
      </c>
      <c r="R66" s="773">
        <f t="shared" si="31"/>
        <v>0</v>
      </c>
      <c r="S66" s="773">
        <f t="shared" ref="S66:W66" si="32">+S63-S64-S65</f>
        <v>0</v>
      </c>
      <c r="T66" s="773">
        <f t="shared" si="32"/>
        <v>0</v>
      </c>
      <c r="U66" s="773">
        <f t="shared" si="32"/>
        <v>0</v>
      </c>
      <c r="V66" s="773">
        <f t="shared" si="32"/>
        <v>0</v>
      </c>
      <c r="W66" s="1062">
        <f t="shared" si="32"/>
        <v>0</v>
      </c>
      <c r="X66" s="1047"/>
      <c r="Y66" s="1047"/>
      <c r="Z66" s="1047"/>
      <c r="AA66" s="1047"/>
      <c r="AB66" s="1047"/>
    </row>
    <row r="67" spans="2:28" ht="20.25" customHeight="1">
      <c r="B67" s="289"/>
      <c r="C67" s="1040" t="s">
        <v>981</v>
      </c>
      <c r="D67" s="773">
        <f>D42</f>
        <v>0</v>
      </c>
      <c r="E67" s="773">
        <f t="shared" ref="E67:R67" si="33">E42</f>
        <v>0</v>
      </c>
      <c r="F67" s="773">
        <f t="shared" si="33"/>
        <v>0</v>
      </c>
      <c r="G67" s="773">
        <f t="shared" si="33"/>
        <v>0</v>
      </c>
      <c r="H67" s="773">
        <f t="shared" si="33"/>
        <v>0</v>
      </c>
      <c r="I67" s="773">
        <f t="shared" si="33"/>
        <v>0</v>
      </c>
      <c r="J67" s="773">
        <f t="shared" si="33"/>
        <v>0</v>
      </c>
      <c r="K67" s="773">
        <f t="shared" si="33"/>
        <v>0</v>
      </c>
      <c r="L67" s="773">
        <f t="shared" si="33"/>
        <v>0</v>
      </c>
      <c r="M67" s="773">
        <f t="shared" si="33"/>
        <v>0</v>
      </c>
      <c r="N67" s="773">
        <f t="shared" si="33"/>
        <v>0</v>
      </c>
      <c r="O67" s="773">
        <f t="shared" si="33"/>
        <v>0</v>
      </c>
      <c r="P67" s="773">
        <f t="shared" si="33"/>
        <v>0</v>
      </c>
      <c r="Q67" s="773">
        <f t="shared" si="33"/>
        <v>0</v>
      </c>
      <c r="R67" s="773">
        <f t="shared" si="33"/>
        <v>0</v>
      </c>
      <c r="S67" s="773">
        <f t="shared" ref="S67:W67" si="34">S42</f>
        <v>0</v>
      </c>
      <c r="T67" s="773">
        <f t="shared" si="34"/>
        <v>0</v>
      </c>
      <c r="U67" s="773">
        <f t="shared" si="34"/>
        <v>0</v>
      </c>
      <c r="V67" s="773">
        <f t="shared" si="34"/>
        <v>0</v>
      </c>
      <c r="W67" s="1062">
        <f t="shared" si="34"/>
        <v>0</v>
      </c>
      <c r="X67" s="1047"/>
      <c r="Y67" s="1047"/>
      <c r="Z67" s="1047"/>
      <c r="AA67" s="1047"/>
      <c r="AB67" s="1047"/>
    </row>
    <row r="68" spans="2:28" ht="20.25" customHeight="1" thickBot="1">
      <c r="B68" s="1064"/>
      <c r="C68" s="1065" t="s">
        <v>1013</v>
      </c>
      <c r="D68" s="775" t="e">
        <f t="shared" ref="D68:R68" si="35">+D66/D67</f>
        <v>#DIV/0!</v>
      </c>
      <c r="E68" s="775" t="e">
        <f t="shared" si="35"/>
        <v>#DIV/0!</v>
      </c>
      <c r="F68" s="775" t="e">
        <f t="shared" si="35"/>
        <v>#DIV/0!</v>
      </c>
      <c r="G68" s="775" t="e">
        <f t="shared" si="35"/>
        <v>#DIV/0!</v>
      </c>
      <c r="H68" s="775" t="e">
        <f t="shared" si="35"/>
        <v>#DIV/0!</v>
      </c>
      <c r="I68" s="775" t="e">
        <f t="shared" si="35"/>
        <v>#DIV/0!</v>
      </c>
      <c r="J68" s="775" t="e">
        <f t="shared" si="35"/>
        <v>#DIV/0!</v>
      </c>
      <c r="K68" s="775" t="e">
        <f t="shared" si="35"/>
        <v>#DIV/0!</v>
      </c>
      <c r="L68" s="775" t="e">
        <f t="shared" si="35"/>
        <v>#DIV/0!</v>
      </c>
      <c r="M68" s="775" t="e">
        <f t="shared" si="35"/>
        <v>#DIV/0!</v>
      </c>
      <c r="N68" s="775" t="e">
        <f t="shared" si="35"/>
        <v>#DIV/0!</v>
      </c>
      <c r="O68" s="775" t="e">
        <f t="shared" si="35"/>
        <v>#DIV/0!</v>
      </c>
      <c r="P68" s="775" t="e">
        <f t="shared" si="35"/>
        <v>#DIV/0!</v>
      </c>
      <c r="Q68" s="775" t="e">
        <f t="shared" si="35"/>
        <v>#DIV/0!</v>
      </c>
      <c r="R68" s="775" t="e">
        <f t="shared" si="35"/>
        <v>#DIV/0!</v>
      </c>
      <c r="S68" s="775" t="e">
        <f t="shared" ref="S68:W68" si="36">+S66/S67</f>
        <v>#DIV/0!</v>
      </c>
      <c r="T68" s="775" t="e">
        <f t="shared" si="36"/>
        <v>#DIV/0!</v>
      </c>
      <c r="U68" s="775" t="e">
        <f t="shared" si="36"/>
        <v>#DIV/0!</v>
      </c>
      <c r="V68" s="775" t="e">
        <f t="shared" si="36"/>
        <v>#DIV/0!</v>
      </c>
      <c r="W68" s="1066" t="e">
        <f t="shared" si="36"/>
        <v>#DIV/0!</v>
      </c>
      <c r="X68" s="1041"/>
      <c r="Y68" s="1041"/>
      <c r="Z68" s="1041"/>
      <c r="AA68" s="1041"/>
      <c r="AB68" s="1041"/>
    </row>
    <row r="69" spans="2:28" ht="20.25" customHeight="1">
      <c r="Q69" s="291"/>
      <c r="V69" s="770" t="s">
        <v>73</v>
      </c>
    </row>
  </sheetData>
  <sheetProtection selectLockedCells="1"/>
  <protectedRanges>
    <protectedRange sqref="E27:W28 D25:W25" name="Range2"/>
    <protectedRange sqref="E27:W27 D25:W25" name="Range1"/>
  </protectedRanges>
  <mergeCells count="1">
    <mergeCell ref="L2:N2"/>
  </mergeCells>
  <printOptions horizontalCentered="1"/>
  <pageMargins left="0.25" right="0.25" top="0.25" bottom="0.25" header="0" footer="0"/>
  <pageSetup paperSize="5" scale="49" orientation="landscape" r:id="rId1"/>
  <headerFooter alignWithMargins="0">
    <oddHeader xml:space="preserve">&amp;LName of Project:  </oddHeader>
  </headerFooter>
  <ignoredErrors>
    <ignoredError sqref="E30 F30:Q3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189"/>
  <sheetViews>
    <sheetView zoomScale="80" zoomScaleNormal="80" zoomScaleSheetLayoutView="40" workbookViewId="0">
      <pane xSplit="5" ySplit="2" topLeftCell="H3" activePane="bottomRight" state="frozen"/>
      <selection pane="topRight" activeCell="F1" sqref="F1"/>
      <selection pane="bottomLeft" activeCell="A3" sqref="A3"/>
      <selection pane="bottomRight" activeCell="C24" sqref="C23:C24"/>
    </sheetView>
  </sheetViews>
  <sheetFormatPr baseColWidth="10" defaultColWidth="6.5" defaultRowHeight="13"/>
  <cols>
    <col min="1" max="1" width="3.1640625" style="39" customWidth="1"/>
    <col min="2" max="2" width="26.33203125" style="42" customWidth="1"/>
    <col min="3" max="3" width="25.5" style="42" customWidth="1"/>
    <col min="4" max="4" width="2.5" style="194" customWidth="1"/>
    <col min="5" max="6" width="15" style="39" customWidth="1"/>
    <col min="7" max="7" width="13.33203125" style="39" customWidth="1"/>
    <col min="8" max="8" width="14.6640625" style="39" customWidth="1"/>
    <col min="9" max="9" width="12.5" style="39" customWidth="1"/>
    <col min="10" max="10" width="14.83203125" style="39" customWidth="1"/>
    <col min="11" max="11" width="11.33203125" style="39" customWidth="1"/>
    <col min="12" max="14" width="12.5" style="39" customWidth="1"/>
    <col min="15" max="15" width="14.5" style="39" customWidth="1"/>
    <col min="16" max="16" width="11.5" style="39" customWidth="1"/>
    <col min="17" max="17" width="14.83203125" style="39" customWidth="1"/>
    <col min="18" max="18" width="15" style="39" customWidth="1"/>
    <col min="19" max="19" width="14.5" style="39" customWidth="1"/>
    <col min="20" max="20" width="13.1640625" style="39" customWidth="1"/>
    <col min="21" max="23" width="17.5" style="39" customWidth="1"/>
    <col min="24" max="24" width="15.1640625" style="39" customWidth="1"/>
    <col min="25" max="26" width="14" style="39" customWidth="1"/>
    <col min="27" max="27" width="15" style="39" customWidth="1"/>
    <col min="28" max="28" width="14.1640625" style="41" hidden="1" customWidth="1"/>
    <col min="29" max="29" width="14.1640625" style="39" hidden="1" customWidth="1"/>
    <col min="30" max="30" width="13.83203125" style="40" hidden="1" customWidth="1"/>
    <col min="31" max="32" width="12.5" style="39" hidden="1" customWidth="1"/>
    <col min="33" max="33" width="12" style="39" hidden="1" customWidth="1"/>
    <col min="34" max="35" width="11.5" style="39" hidden="1" customWidth="1"/>
    <col min="36" max="36" width="10.6640625" style="39" hidden="1" customWidth="1"/>
    <col min="37" max="37" width="12.83203125" style="39" hidden="1" customWidth="1"/>
    <col min="38" max="38" width="10.33203125" style="39" hidden="1" customWidth="1"/>
    <col min="39" max="39" width="12.83203125" style="39" hidden="1" customWidth="1"/>
    <col min="40" max="40" width="16" style="39" customWidth="1"/>
    <col min="41" max="41" width="2.33203125" style="39" customWidth="1"/>
    <col min="42" max="42" width="18.33203125" style="39" customWidth="1"/>
    <col min="43" max="43" width="14.83203125" style="39" customWidth="1"/>
    <col min="44" max="44" width="9.83203125" style="39" customWidth="1"/>
    <col min="45" max="16384" width="6.5" style="39"/>
  </cols>
  <sheetData>
    <row r="1" spans="1:41" ht="14" thickBot="1">
      <c r="A1" s="816"/>
      <c r="B1" s="817"/>
      <c r="C1" s="817"/>
      <c r="D1" s="818"/>
      <c r="E1" s="819"/>
      <c r="F1" s="819"/>
      <c r="G1" s="819"/>
      <c r="H1" s="819"/>
      <c r="I1" s="819"/>
      <c r="J1" s="819"/>
      <c r="K1" s="819"/>
      <c r="L1" s="819"/>
      <c r="M1" s="819"/>
      <c r="N1" s="819"/>
      <c r="O1" s="819"/>
      <c r="P1" s="819"/>
      <c r="Q1" s="819"/>
      <c r="R1" s="819"/>
      <c r="S1" s="819"/>
      <c r="T1" s="819"/>
      <c r="U1" s="819"/>
      <c r="V1" s="819"/>
      <c r="W1" s="819"/>
      <c r="X1" s="819"/>
      <c r="Y1" s="819"/>
      <c r="Z1" s="819"/>
      <c r="AA1" s="819"/>
      <c r="AB1" s="820"/>
      <c r="AC1" s="819"/>
      <c r="AD1" s="819"/>
      <c r="AE1" s="819"/>
      <c r="AF1" s="819"/>
      <c r="AG1" s="819"/>
      <c r="AH1" s="819"/>
      <c r="AI1" s="819"/>
      <c r="AJ1" s="819"/>
      <c r="AK1" s="819"/>
      <c r="AL1" s="819"/>
      <c r="AM1" s="819"/>
      <c r="AN1" s="821"/>
    </row>
    <row r="2" spans="1:41" ht="114.75" customHeight="1" thickTop="1" thickBot="1">
      <c r="A2" s="222"/>
      <c r="B2" s="1016" t="s">
        <v>1014</v>
      </c>
      <c r="C2" s="1017"/>
      <c r="D2" s="1017"/>
      <c r="E2" s="1018"/>
      <c r="F2" s="40"/>
      <c r="G2" s="40"/>
      <c r="H2" s="40"/>
      <c r="I2" s="40"/>
      <c r="J2" s="40"/>
      <c r="K2" s="40"/>
      <c r="L2" s="40"/>
      <c r="M2" s="40"/>
      <c r="N2" s="40"/>
      <c r="O2" s="40"/>
      <c r="P2" s="40"/>
      <c r="Q2" s="40"/>
      <c r="R2" s="40"/>
      <c r="S2" s="40"/>
      <c r="T2" s="40"/>
      <c r="U2" s="40"/>
      <c r="V2" s="40"/>
      <c r="W2" s="40"/>
      <c r="X2" s="40"/>
      <c r="Y2" s="40"/>
      <c r="Z2" s="40"/>
      <c r="AA2" s="40"/>
      <c r="AB2" s="68"/>
      <c r="AC2" s="40"/>
      <c r="AE2" s="40"/>
      <c r="AF2" s="40"/>
      <c r="AG2" s="40"/>
      <c r="AH2" s="40"/>
      <c r="AI2" s="40"/>
      <c r="AJ2" s="40"/>
      <c r="AK2" s="40"/>
      <c r="AL2" s="40"/>
      <c r="AM2" s="40"/>
      <c r="AN2" s="223"/>
    </row>
    <row r="3" spans="1:41" ht="14" thickTop="1">
      <c r="A3" s="222"/>
      <c r="B3" s="224" t="s">
        <v>629</v>
      </c>
      <c r="C3" s="69" t="str">
        <f>'Unit Mix'!G6</f>
        <v>Housing Authority of Sample City</v>
      </c>
      <c r="D3" s="213"/>
      <c r="E3" s="40"/>
      <c r="F3" s="40"/>
      <c r="G3" s="40"/>
      <c r="H3" s="40"/>
      <c r="I3" s="40"/>
      <c r="J3" s="40"/>
      <c r="K3" s="40"/>
      <c r="L3" s="40"/>
      <c r="M3" s="40"/>
      <c r="N3" s="40"/>
      <c r="O3" s="40"/>
      <c r="P3" s="40"/>
      <c r="Q3" s="40"/>
      <c r="R3" s="40"/>
      <c r="S3" s="40"/>
      <c r="T3" s="40"/>
      <c r="U3" s="40"/>
      <c r="V3" s="40"/>
      <c r="W3" s="40"/>
      <c r="X3" s="40"/>
      <c r="Y3" s="40"/>
      <c r="Z3" s="40"/>
      <c r="AA3" s="40"/>
      <c r="AB3" s="68"/>
      <c r="AC3" s="40"/>
      <c r="AE3" s="40"/>
      <c r="AF3" s="40"/>
      <c r="AG3" s="40"/>
      <c r="AH3" s="40"/>
      <c r="AI3" s="40"/>
      <c r="AJ3" s="40"/>
      <c r="AK3" s="40"/>
      <c r="AL3" s="40"/>
      <c r="AM3" s="40"/>
      <c r="AN3" s="223"/>
    </row>
    <row r="4" spans="1:41">
      <c r="A4" s="222"/>
      <c r="B4" s="224" t="s">
        <v>631</v>
      </c>
      <c r="C4" s="69" t="str">
        <f>'Unit Mix'!G7</f>
        <v>Sample Grant Name</v>
      </c>
      <c r="D4" s="213"/>
      <c r="E4" s="40"/>
      <c r="F4" s="40"/>
      <c r="G4" s="40"/>
      <c r="H4" s="40"/>
      <c r="I4" s="40"/>
      <c r="J4" s="40"/>
      <c r="K4" s="40"/>
      <c r="L4" s="40"/>
      <c r="M4" s="40"/>
      <c r="N4" s="40"/>
      <c r="O4" s="40"/>
      <c r="P4" s="40"/>
      <c r="Q4" s="40"/>
      <c r="R4" s="40"/>
      <c r="S4" s="40"/>
      <c r="T4" s="40"/>
      <c r="U4" s="40"/>
      <c r="V4" s="40"/>
      <c r="W4" s="40"/>
      <c r="X4" s="40"/>
      <c r="Y4" s="40"/>
      <c r="Z4" s="40"/>
      <c r="AA4" s="40"/>
      <c r="AB4" s="68"/>
      <c r="AC4" s="40"/>
      <c r="AE4" s="40"/>
      <c r="AF4" s="40"/>
      <c r="AG4" s="40"/>
      <c r="AH4" s="40"/>
      <c r="AI4" s="40"/>
      <c r="AJ4" s="40"/>
      <c r="AK4" s="40"/>
      <c r="AL4" s="40"/>
      <c r="AM4" s="40"/>
      <c r="AN4" s="223"/>
    </row>
    <row r="5" spans="1:41">
      <c r="A5" s="222"/>
      <c r="B5" s="224" t="s">
        <v>1015</v>
      </c>
      <c r="C5" s="69" t="str">
        <f>'Unit Mix'!G8</f>
        <v>Sample Mixed-Finance Development or Sample Phase</v>
      </c>
      <c r="D5" s="213"/>
      <c r="E5" s="40"/>
      <c r="F5" s="40"/>
      <c r="G5" s="40"/>
      <c r="H5" s="40"/>
      <c r="I5" s="40"/>
      <c r="J5" s="40"/>
      <c r="K5" s="40"/>
      <c r="L5" s="40"/>
      <c r="M5" s="40"/>
      <c r="N5" s="40"/>
      <c r="O5" s="40"/>
      <c r="P5" s="40"/>
      <c r="Q5" s="40"/>
      <c r="R5" s="40"/>
      <c r="S5" s="40"/>
      <c r="T5" s="40"/>
      <c r="U5" s="40"/>
      <c r="V5" s="40"/>
      <c r="W5" s="40"/>
      <c r="X5" s="40"/>
      <c r="Y5" s="40"/>
      <c r="Z5" s="40"/>
      <c r="AA5" s="40"/>
      <c r="AB5" s="68"/>
      <c r="AC5" s="40"/>
      <c r="AE5" s="40"/>
      <c r="AF5" s="40"/>
      <c r="AG5" s="40"/>
      <c r="AH5" s="40"/>
      <c r="AI5" s="40"/>
      <c r="AJ5" s="40"/>
      <c r="AK5" s="40"/>
      <c r="AL5" s="40"/>
      <c r="AM5" s="40"/>
      <c r="AN5" s="223"/>
    </row>
    <row r="6" spans="1:41">
      <c r="A6" s="222"/>
      <c r="B6" s="224" t="s">
        <v>635</v>
      </c>
      <c r="C6" s="69" t="str">
        <f>'Unit Mix'!G9</f>
        <v>[enter the new AMP-format development number]</v>
      </c>
      <c r="D6" s="213"/>
      <c r="E6" s="40"/>
      <c r="F6" s="40"/>
      <c r="G6" s="40"/>
      <c r="H6" s="40"/>
      <c r="I6" s="40"/>
      <c r="J6" s="40"/>
      <c r="K6" s="40"/>
      <c r="L6" s="40"/>
      <c r="M6" s="40"/>
      <c r="N6" s="40"/>
      <c r="O6" s="40"/>
      <c r="P6" s="40"/>
      <c r="Q6" s="40"/>
      <c r="R6" s="40"/>
      <c r="S6" s="40"/>
      <c r="T6" s="40"/>
      <c r="U6" s="40"/>
      <c r="V6" s="40"/>
      <c r="W6" s="40"/>
      <c r="X6" s="40"/>
      <c r="Y6" s="40"/>
      <c r="Z6" s="40"/>
      <c r="AA6" s="40"/>
      <c r="AB6" s="68"/>
      <c r="AC6" s="40"/>
      <c r="AE6" s="40"/>
      <c r="AF6" s="40"/>
      <c r="AG6" s="40"/>
      <c r="AH6" s="40"/>
      <c r="AI6" s="40"/>
      <c r="AJ6" s="40"/>
      <c r="AK6" s="40"/>
      <c r="AL6" s="40"/>
      <c r="AM6" s="40"/>
      <c r="AN6" s="223"/>
    </row>
    <row r="7" spans="1:41" ht="14" thickBot="1">
      <c r="A7" s="222"/>
      <c r="B7" s="69"/>
      <c r="C7" s="69"/>
      <c r="D7" s="213"/>
      <c r="E7" s="40"/>
      <c r="F7" s="40"/>
      <c r="G7" s="40"/>
      <c r="H7" s="40"/>
      <c r="I7" s="40"/>
      <c r="J7" s="40"/>
      <c r="K7" s="40"/>
      <c r="L7" s="40"/>
      <c r="M7" s="40"/>
      <c r="N7" s="40"/>
      <c r="O7" s="40"/>
      <c r="P7" s="40"/>
      <c r="Q7" s="40"/>
      <c r="R7" s="40"/>
      <c r="S7" s="40"/>
      <c r="T7" s="40"/>
      <c r="U7" s="40"/>
      <c r="V7" s="40"/>
      <c r="W7" s="40"/>
      <c r="X7" s="40"/>
      <c r="Y7" s="40"/>
      <c r="Z7" s="40"/>
      <c r="AA7" s="40"/>
      <c r="AB7" s="68"/>
      <c r="AC7" s="40"/>
      <c r="AE7" s="40"/>
      <c r="AF7" s="40"/>
      <c r="AG7" s="40"/>
      <c r="AH7" s="40"/>
      <c r="AI7" s="40"/>
      <c r="AJ7" s="40"/>
      <c r="AK7" s="40"/>
      <c r="AL7" s="40"/>
      <c r="AM7" s="40"/>
      <c r="AN7" s="223"/>
    </row>
    <row r="8" spans="1:41" ht="20" thickTop="1" thickBot="1">
      <c r="A8" s="222"/>
      <c r="B8" s="225"/>
      <c r="C8" s="225"/>
      <c r="D8" s="73" t="s">
        <v>1016</v>
      </c>
      <c r="E8" s="279">
        <v>40529.759330671295</v>
      </c>
      <c r="F8" s="40"/>
      <c r="G8" s="40"/>
      <c r="H8" s="40"/>
      <c r="I8" s="40"/>
      <c r="J8" s="40"/>
      <c r="K8" s="40">
        <v>1225314</v>
      </c>
      <c r="L8" s="40">
        <v>1293387</v>
      </c>
      <c r="M8" s="40">
        <v>1070572.5</v>
      </c>
      <c r="N8" s="40">
        <v>808366.875</v>
      </c>
      <c r="O8" s="40">
        <v>323346.75</v>
      </c>
      <c r="P8" s="40">
        <v>269455.625</v>
      </c>
      <c r="Q8" s="40">
        <v>269455.625</v>
      </c>
      <c r="R8" s="40"/>
      <c r="S8" s="40"/>
      <c r="T8" s="40"/>
      <c r="U8" s="40"/>
      <c r="V8" s="40"/>
      <c r="W8" s="40"/>
      <c r="X8" s="40"/>
      <c r="Y8" s="40"/>
      <c r="Z8" s="40"/>
      <c r="AA8" s="40"/>
      <c r="AB8" s="68"/>
      <c r="AC8" s="40"/>
      <c r="AE8" s="40"/>
      <c r="AF8" s="40"/>
      <c r="AG8" s="40"/>
      <c r="AH8" s="40"/>
      <c r="AI8" s="40"/>
      <c r="AJ8" s="40"/>
      <c r="AK8" s="40"/>
      <c r="AL8" s="40"/>
      <c r="AM8" s="40"/>
      <c r="AN8" s="223"/>
    </row>
    <row r="9" spans="1:41" ht="42" customHeight="1" thickTop="1">
      <c r="A9" s="222"/>
      <c r="B9" s="226"/>
      <c r="C9" s="226"/>
      <c r="D9" s="227"/>
      <c r="E9" s="124" t="s">
        <v>1017</v>
      </c>
      <c r="F9" s="78">
        <v>2.5000000000000001E-2</v>
      </c>
      <c r="G9" s="78">
        <v>7.4999999999999997E-2</v>
      </c>
      <c r="H9" s="78">
        <v>7.4999999999999997E-2</v>
      </c>
      <c r="I9" s="78">
        <v>0.1</v>
      </c>
      <c r="J9" s="78">
        <v>0.125</v>
      </c>
      <c r="K9" s="78">
        <v>0.12</v>
      </c>
      <c r="L9" s="78">
        <v>0.12</v>
      </c>
      <c r="M9" s="78">
        <v>0.1</v>
      </c>
      <c r="N9" s="78">
        <v>7.4999999999999997E-2</v>
      </c>
      <c r="O9" s="78">
        <v>0.03</v>
      </c>
      <c r="P9" s="78">
        <v>2.5000000000000001E-2</v>
      </c>
      <c r="Q9" s="78">
        <v>2.5000000000000001E-2</v>
      </c>
      <c r="R9" s="78">
        <v>2.5000000000000001E-2</v>
      </c>
      <c r="S9" s="78">
        <v>0.08</v>
      </c>
      <c r="T9" s="78">
        <v>0</v>
      </c>
      <c r="U9" s="78">
        <v>0</v>
      </c>
      <c r="V9" s="193"/>
      <c r="W9" s="193"/>
      <c r="X9" s="193"/>
      <c r="Y9" s="193"/>
      <c r="Z9" s="193"/>
      <c r="AA9" s="193"/>
      <c r="AB9" s="193"/>
      <c r="AC9" s="193"/>
      <c r="AD9" s="193"/>
      <c r="AE9" s="193"/>
      <c r="AF9" s="43"/>
      <c r="AG9" s="43"/>
      <c r="AH9" s="43"/>
      <c r="AI9" s="43"/>
      <c r="AJ9" s="43"/>
      <c r="AK9" s="43"/>
      <c r="AL9" s="43"/>
      <c r="AM9" s="43"/>
      <c r="AN9" s="228">
        <v>1</v>
      </c>
    </row>
    <row r="10" spans="1:41" ht="17" thickBot="1">
      <c r="A10" s="222"/>
      <c r="B10" s="192" t="s">
        <v>1018</v>
      </c>
      <c r="C10" s="192"/>
      <c r="D10" s="190"/>
      <c r="E10" s="96"/>
      <c r="F10" s="190" t="s">
        <v>1019</v>
      </c>
      <c r="G10" s="190" t="s">
        <v>1020</v>
      </c>
      <c r="H10" s="190" t="s">
        <v>1021</v>
      </c>
      <c r="I10" s="190" t="s">
        <v>1022</v>
      </c>
      <c r="J10" s="190" t="s">
        <v>1023</v>
      </c>
      <c r="K10" s="190" t="s">
        <v>1024</v>
      </c>
      <c r="L10" s="190" t="s">
        <v>1025</v>
      </c>
      <c r="M10" s="190" t="s">
        <v>1026</v>
      </c>
      <c r="N10" s="190" t="s">
        <v>1027</v>
      </c>
      <c r="O10" s="190" t="s">
        <v>1028</v>
      </c>
      <c r="P10" s="190" t="s">
        <v>1029</v>
      </c>
      <c r="Q10" s="190" t="s">
        <v>1030</v>
      </c>
      <c r="R10" s="190" t="s">
        <v>1031</v>
      </c>
      <c r="S10" s="190" t="s">
        <v>1032</v>
      </c>
      <c r="T10" s="190" t="s">
        <v>1033</v>
      </c>
      <c r="U10" s="190" t="s">
        <v>1034</v>
      </c>
      <c r="V10" s="190" t="s">
        <v>1035</v>
      </c>
      <c r="W10" s="190" t="s">
        <v>1036</v>
      </c>
      <c r="X10" s="190" t="s">
        <v>1037</v>
      </c>
      <c r="Y10" s="190" t="s">
        <v>1038</v>
      </c>
      <c r="Z10" s="190" t="s">
        <v>1039</v>
      </c>
      <c r="AA10" s="190" t="s">
        <v>1040</v>
      </c>
      <c r="AB10" s="190" t="s">
        <v>1041</v>
      </c>
      <c r="AC10" s="190" t="s">
        <v>1042</v>
      </c>
      <c r="AD10" s="190" t="s">
        <v>1043</v>
      </c>
      <c r="AE10" s="190" t="s">
        <v>1044</v>
      </c>
      <c r="AF10" s="190" t="s">
        <v>1045</v>
      </c>
      <c r="AG10" s="190" t="s">
        <v>1046</v>
      </c>
      <c r="AH10" s="190" t="s">
        <v>1047</v>
      </c>
      <c r="AI10" s="190" t="s">
        <v>1048</v>
      </c>
      <c r="AJ10" s="96"/>
      <c r="AK10" s="96"/>
      <c r="AL10" s="96"/>
      <c r="AM10" s="96"/>
      <c r="AN10" s="229"/>
    </row>
    <row r="11" spans="1:41" s="186" customFormat="1" ht="26.25" customHeight="1">
      <c r="A11" s="230"/>
      <c r="B11" s="189"/>
      <c r="C11" s="189"/>
      <c r="D11" s="187" t="s">
        <v>16</v>
      </c>
      <c r="E11" s="188" t="s">
        <v>1049</v>
      </c>
      <c r="F11" s="188">
        <v>40513</v>
      </c>
      <c r="G11" s="188">
        <v>40544</v>
      </c>
      <c r="H11" s="187">
        <v>40575</v>
      </c>
      <c r="I11" s="187">
        <v>40606</v>
      </c>
      <c r="J11" s="187">
        <v>40637</v>
      </c>
      <c r="K11" s="187">
        <v>40668</v>
      </c>
      <c r="L11" s="187">
        <v>40699</v>
      </c>
      <c r="M11" s="187">
        <v>40730</v>
      </c>
      <c r="N11" s="187">
        <v>40761</v>
      </c>
      <c r="O11" s="187">
        <v>40792</v>
      </c>
      <c r="P11" s="187">
        <v>40823</v>
      </c>
      <c r="Q11" s="187">
        <v>40854</v>
      </c>
      <c r="R11" s="187">
        <v>40885</v>
      </c>
      <c r="S11" s="187">
        <v>40916</v>
      </c>
      <c r="T11" s="187">
        <v>40947</v>
      </c>
      <c r="U11" s="187">
        <v>40978</v>
      </c>
      <c r="V11" s="187">
        <v>41009</v>
      </c>
      <c r="W11" s="187">
        <v>41040</v>
      </c>
      <c r="X11" s="187">
        <v>41071</v>
      </c>
      <c r="Y11" s="187">
        <v>41102</v>
      </c>
      <c r="Z11" s="187">
        <v>41133</v>
      </c>
      <c r="AA11" s="187">
        <v>41164</v>
      </c>
      <c r="AB11" s="187">
        <v>41195</v>
      </c>
      <c r="AC11" s="187">
        <v>41226</v>
      </c>
      <c r="AD11" s="187">
        <v>41257</v>
      </c>
      <c r="AE11" s="187">
        <v>41288</v>
      </c>
      <c r="AF11" s="187"/>
      <c r="AG11" s="187"/>
      <c r="AH11" s="187"/>
      <c r="AI11" s="187"/>
      <c r="AJ11" s="187"/>
      <c r="AK11" s="187"/>
      <c r="AL11" s="187"/>
      <c r="AM11" s="187"/>
      <c r="AN11" s="231" t="s">
        <v>1050</v>
      </c>
    </row>
    <row r="12" spans="1:41" s="118" customFormat="1" ht="68.25" customHeight="1">
      <c r="A12" s="232"/>
      <c r="B12" s="185" t="s">
        <v>1051</v>
      </c>
      <c r="C12" s="185"/>
      <c r="D12" s="180"/>
      <c r="E12" s="184"/>
      <c r="F12" s="180" t="s">
        <v>1052</v>
      </c>
      <c r="G12" s="180"/>
      <c r="H12" s="179"/>
      <c r="I12" s="180"/>
      <c r="J12" s="179"/>
      <c r="K12" s="179"/>
      <c r="L12" s="180"/>
      <c r="M12" s="180"/>
      <c r="N12" s="179"/>
      <c r="O12" s="179"/>
      <c r="P12" s="180"/>
      <c r="Q12" s="183"/>
      <c r="R12" s="181" t="s">
        <v>1053</v>
      </c>
      <c r="S12" s="179"/>
      <c r="T12" s="180"/>
      <c r="U12" s="179"/>
      <c r="V12" s="181" t="s">
        <v>1054</v>
      </c>
      <c r="W12" s="180" t="s">
        <v>16</v>
      </c>
      <c r="X12" s="183"/>
      <c r="Y12" s="182" t="s">
        <v>1055</v>
      </c>
      <c r="Z12" s="180"/>
      <c r="AA12" s="127"/>
      <c r="AB12" s="179"/>
      <c r="AC12" s="179"/>
      <c r="AD12" s="181" t="s">
        <v>1056</v>
      </c>
      <c r="AE12" s="179"/>
      <c r="AF12" s="179"/>
      <c r="AG12" s="179"/>
      <c r="AH12" s="180"/>
      <c r="AI12" s="180"/>
      <c r="AJ12" s="180"/>
      <c r="AK12" s="180"/>
      <c r="AL12" s="179"/>
      <c r="AM12" s="178"/>
      <c r="AN12" s="233"/>
    </row>
    <row r="13" spans="1:41" s="118" customFormat="1" ht="13" customHeight="1">
      <c r="A13" s="232"/>
      <c r="B13" s="234" t="s">
        <v>1057</v>
      </c>
      <c r="C13" s="234"/>
      <c r="D13" s="195"/>
      <c r="E13" s="177"/>
      <c r="F13" s="127"/>
      <c r="G13" s="144"/>
      <c r="H13" s="144"/>
      <c r="I13" s="144"/>
      <c r="J13" s="122"/>
      <c r="K13" s="122"/>
      <c r="L13" s="122"/>
      <c r="M13" s="122"/>
      <c r="N13" s="122"/>
      <c r="O13" s="122"/>
      <c r="P13" s="122"/>
      <c r="Q13" s="122"/>
      <c r="R13" s="122"/>
      <c r="S13" s="122"/>
      <c r="T13" s="122"/>
      <c r="U13" s="122"/>
      <c r="V13" s="122"/>
      <c r="W13" s="144"/>
      <c r="X13" s="122"/>
      <c r="Y13" s="122"/>
      <c r="Z13" s="122"/>
      <c r="AA13" s="144"/>
      <c r="AB13" s="176"/>
      <c r="AC13" s="122"/>
      <c r="AD13" s="144"/>
      <c r="AE13" s="144"/>
      <c r="AF13" s="144"/>
      <c r="AG13" s="144"/>
      <c r="AH13" s="144"/>
      <c r="AI13" s="144"/>
      <c r="AJ13" s="122"/>
      <c r="AK13" s="127"/>
      <c r="AL13" s="127"/>
      <c r="AM13" s="122"/>
      <c r="AN13" s="235"/>
    </row>
    <row r="14" spans="1:41" s="118" customFormat="1" ht="13" customHeight="1">
      <c r="A14" s="232"/>
      <c r="B14" s="128" t="s">
        <v>1058</v>
      </c>
      <c r="C14" s="128"/>
      <c r="D14" s="195"/>
      <c r="E14" s="175">
        <v>0</v>
      </c>
      <c r="F14" s="127">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0</v>
      </c>
      <c r="Y14" s="144">
        <v>0</v>
      </c>
      <c r="Z14" s="144">
        <v>0</v>
      </c>
      <c r="AA14" s="144">
        <v>0</v>
      </c>
      <c r="AB14" s="148">
        <v>0</v>
      </c>
      <c r="AC14" s="144"/>
      <c r="AD14" s="144"/>
      <c r="AE14" s="144"/>
      <c r="AF14" s="144"/>
      <c r="AG14" s="144"/>
      <c r="AH14" s="144"/>
      <c r="AI14" s="144"/>
      <c r="AJ14" s="144"/>
      <c r="AK14" s="144"/>
      <c r="AL14" s="144"/>
      <c r="AM14" s="144"/>
      <c r="AN14" s="236">
        <v>0</v>
      </c>
      <c r="AO14" s="39">
        <v>0</v>
      </c>
    </row>
    <row r="15" spans="1:41" s="118" customFormat="1" ht="13" customHeight="1">
      <c r="A15" s="232"/>
      <c r="B15" s="128" t="s">
        <v>1059</v>
      </c>
      <c r="C15" s="128"/>
      <c r="D15" s="195"/>
      <c r="E15" s="175">
        <v>0</v>
      </c>
      <c r="F15" s="127">
        <v>0</v>
      </c>
      <c r="G15" s="144">
        <v>0</v>
      </c>
      <c r="H15" s="144">
        <v>0</v>
      </c>
      <c r="I15" s="144">
        <v>0</v>
      </c>
      <c r="J15" s="144">
        <v>0</v>
      </c>
      <c r="K15" s="144">
        <v>0</v>
      </c>
      <c r="L15" s="144">
        <v>0</v>
      </c>
      <c r="M15" s="144">
        <v>0</v>
      </c>
      <c r="N15" s="144">
        <v>0</v>
      </c>
      <c r="O15" s="144">
        <v>0</v>
      </c>
      <c r="P15" s="144">
        <v>0</v>
      </c>
      <c r="Q15" s="144">
        <v>0</v>
      </c>
      <c r="R15" s="144">
        <v>0</v>
      </c>
      <c r="S15" s="144">
        <v>0</v>
      </c>
      <c r="T15" s="144">
        <v>0</v>
      </c>
      <c r="U15" s="144">
        <v>0</v>
      </c>
      <c r="V15" s="144">
        <v>0</v>
      </c>
      <c r="W15" s="144">
        <v>0</v>
      </c>
      <c r="X15" s="144">
        <v>0</v>
      </c>
      <c r="Y15" s="144">
        <v>0</v>
      </c>
      <c r="Z15" s="144">
        <v>0</v>
      </c>
      <c r="AA15" s="144">
        <v>0</v>
      </c>
      <c r="AB15" s="148">
        <v>0</v>
      </c>
      <c r="AC15" s="144"/>
      <c r="AD15" s="144"/>
      <c r="AE15" s="144"/>
      <c r="AF15" s="144"/>
      <c r="AG15" s="144"/>
      <c r="AH15" s="144"/>
      <c r="AI15" s="144"/>
      <c r="AJ15" s="144"/>
      <c r="AK15" s="144"/>
      <c r="AL15" s="144"/>
      <c r="AM15" s="144"/>
      <c r="AN15" s="236">
        <v>0</v>
      </c>
      <c r="AO15" s="39">
        <v>0</v>
      </c>
    </row>
    <row r="16" spans="1:41" s="40" customFormat="1" ht="13" customHeight="1">
      <c r="A16" s="222"/>
      <c r="B16" s="171" t="s">
        <v>1060</v>
      </c>
      <c r="C16" s="171"/>
      <c r="D16" s="196"/>
      <c r="E16" s="169">
        <v>0</v>
      </c>
      <c r="F16" s="141">
        <v>0</v>
      </c>
      <c r="G16" s="141">
        <v>0</v>
      </c>
      <c r="H16" s="141">
        <v>0</v>
      </c>
      <c r="I16" s="141">
        <v>0</v>
      </c>
      <c r="J16" s="141">
        <v>0</v>
      </c>
      <c r="K16" s="141">
        <v>0</v>
      </c>
      <c r="L16" s="141">
        <v>0</v>
      </c>
      <c r="M16" s="141">
        <v>0</v>
      </c>
      <c r="N16" s="141">
        <v>0</v>
      </c>
      <c r="O16" s="141">
        <v>0</v>
      </c>
      <c r="P16" s="141">
        <v>0</v>
      </c>
      <c r="Q16" s="141">
        <v>0</v>
      </c>
      <c r="R16" s="141">
        <v>0</v>
      </c>
      <c r="S16" s="141">
        <v>0</v>
      </c>
      <c r="T16" s="141">
        <v>0</v>
      </c>
      <c r="U16" s="141">
        <v>0</v>
      </c>
      <c r="V16" s="141">
        <v>0</v>
      </c>
      <c r="W16" s="141">
        <v>0</v>
      </c>
      <c r="X16" s="141">
        <v>0</v>
      </c>
      <c r="Y16" s="141">
        <v>0</v>
      </c>
      <c r="Z16" s="141">
        <v>0</v>
      </c>
      <c r="AA16" s="141">
        <v>0</v>
      </c>
      <c r="AB16" s="168">
        <v>0</v>
      </c>
      <c r="AC16" s="141"/>
      <c r="AD16" s="141"/>
      <c r="AE16" s="141"/>
      <c r="AF16" s="141"/>
      <c r="AG16" s="141"/>
      <c r="AH16" s="141"/>
      <c r="AI16" s="141"/>
      <c r="AJ16" s="141"/>
      <c r="AK16" s="141"/>
      <c r="AL16" s="141"/>
      <c r="AM16" s="141"/>
      <c r="AN16" s="237">
        <v>0</v>
      </c>
      <c r="AO16" s="39">
        <v>0</v>
      </c>
    </row>
    <row r="17" spans="1:44" s="69" customFormat="1">
      <c r="A17" s="238"/>
      <c r="B17" s="234" t="s">
        <v>1061</v>
      </c>
      <c r="C17" s="234"/>
      <c r="D17" s="197"/>
      <c r="E17" s="98"/>
      <c r="H17" s="174"/>
      <c r="I17" s="173"/>
      <c r="J17" s="173"/>
      <c r="K17" s="173"/>
      <c r="L17" s="173"/>
      <c r="M17" s="173"/>
      <c r="N17" s="173"/>
      <c r="O17" s="173"/>
      <c r="P17" s="173"/>
      <c r="Q17" s="173"/>
      <c r="R17" s="173"/>
      <c r="S17" s="173"/>
      <c r="T17" s="173"/>
      <c r="U17" s="173"/>
      <c r="V17" s="173"/>
      <c r="W17" s="173"/>
      <c r="AB17" s="84"/>
      <c r="AN17" s="239"/>
      <c r="AO17" s="39">
        <v>0</v>
      </c>
      <c r="AR17" s="56"/>
    </row>
    <row r="18" spans="1:44" s="69" customFormat="1">
      <c r="A18" s="238"/>
      <c r="B18" s="240" t="s">
        <v>1062</v>
      </c>
      <c r="C18" s="240"/>
      <c r="D18" s="198"/>
      <c r="E18" s="98">
        <v>9075000</v>
      </c>
      <c r="F18" s="69">
        <v>226875</v>
      </c>
      <c r="G18" s="69">
        <v>680625</v>
      </c>
      <c r="H18" s="69">
        <v>680625</v>
      </c>
      <c r="I18" s="69">
        <v>907500</v>
      </c>
      <c r="J18" s="69">
        <v>1134375</v>
      </c>
      <c r="K18" s="69">
        <v>1089000</v>
      </c>
      <c r="L18" s="69">
        <v>1089000</v>
      </c>
      <c r="M18" s="69">
        <v>907500</v>
      </c>
      <c r="N18" s="69">
        <v>680625</v>
      </c>
      <c r="O18" s="69">
        <v>272250</v>
      </c>
      <c r="P18" s="69">
        <v>226875</v>
      </c>
      <c r="Q18" s="69">
        <v>226875</v>
      </c>
      <c r="R18" s="69">
        <v>226875</v>
      </c>
      <c r="S18" s="69">
        <v>726000</v>
      </c>
      <c r="T18" s="69">
        <v>0</v>
      </c>
      <c r="X18" s="167"/>
      <c r="Y18" s="167"/>
      <c r="Z18" s="167"/>
      <c r="AA18" s="167"/>
      <c r="AB18" s="167"/>
      <c r="AN18" s="236">
        <v>0</v>
      </c>
      <c r="AO18" s="39">
        <v>0</v>
      </c>
      <c r="AP18" s="69">
        <v>0</v>
      </c>
    </row>
    <row r="19" spans="1:44" s="69" customFormat="1">
      <c r="A19" s="238"/>
      <c r="B19" s="165" t="s">
        <v>1063</v>
      </c>
      <c r="C19" s="165"/>
      <c r="D19" s="199"/>
      <c r="E19" s="164">
        <v>1000000</v>
      </c>
      <c r="F19" s="69">
        <v>25000</v>
      </c>
      <c r="G19" s="69">
        <v>75000</v>
      </c>
      <c r="H19" s="69">
        <v>75000</v>
      </c>
      <c r="I19" s="69">
        <v>100000</v>
      </c>
      <c r="J19" s="69">
        <v>125000</v>
      </c>
      <c r="K19" s="69">
        <v>120000</v>
      </c>
      <c r="L19" s="69">
        <v>120000</v>
      </c>
      <c r="M19" s="69">
        <v>100000</v>
      </c>
      <c r="N19" s="69">
        <v>75000</v>
      </c>
      <c r="O19" s="69">
        <v>30000</v>
      </c>
      <c r="P19" s="69">
        <v>25000</v>
      </c>
      <c r="Q19" s="69">
        <v>25000</v>
      </c>
      <c r="R19" s="69">
        <v>25000</v>
      </c>
      <c r="S19" s="69">
        <v>80000</v>
      </c>
      <c r="T19" s="69">
        <v>0</v>
      </c>
      <c r="AB19" s="84"/>
      <c r="AN19" s="236">
        <v>0</v>
      </c>
      <c r="AO19" s="39">
        <v>0</v>
      </c>
    </row>
    <row r="20" spans="1:44" s="69" customFormat="1">
      <c r="A20" s="238"/>
      <c r="B20" s="165" t="s">
        <v>1064</v>
      </c>
      <c r="C20" s="165"/>
      <c r="D20" s="199"/>
      <c r="E20" s="164">
        <v>544500</v>
      </c>
      <c r="F20" s="69">
        <v>13612.5</v>
      </c>
      <c r="G20" s="69">
        <v>40837.5</v>
      </c>
      <c r="H20" s="69">
        <v>40837.5</v>
      </c>
      <c r="I20" s="69">
        <v>54450</v>
      </c>
      <c r="J20" s="69">
        <v>68062.5</v>
      </c>
      <c r="K20" s="69">
        <v>65340</v>
      </c>
      <c r="L20" s="69">
        <v>65340</v>
      </c>
      <c r="M20" s="69">
        <v>54450</v>
      </c>
      <c r="N20" s="69">
        <v>40837.5</v>
      </c>
      <c r="O20" s="69">
        <v>16335</v>
      </c>
      <c r="P20" s="69">
        <v>13612.5</v>
      </c>
      <c r="Q20" s="69">
        <v>13612.5</v>
      </c>
      <c r="R20" s="69">
        <v>13612.5</v>
      </c>
      <c r="S20" s="69">
        <v>43560</v>
      </c>
      <c r="T20" s="69">
        <v>0</v>
      </c>
      <c r="AN20" s="236">
        <v>0</v>
      </c>
      <c r="AO20" s="39">
        <v>0</v>
      </c>
    </row>
    <row r="21" spans="1:44" s="69" customFormat="1">
      <c r="A21" s="238"/>
      <c r="B21" s="165" t="s">
        <v>1065</v>
      </c>
      <c r="C21" s="165"/>
      <c r="D21" s="198"/>
      <c r="E21" s="164">
        <v>181500</v>
      </c>
      <c r="F21" s="69">
        <v>4537.5</v>
      </c>
      <c r="G21" s="69">
        <v>13612.5</v>
      </c>
      <c r="H21" s="69">
        <v>13612.5</v>
      </c>
      <c r="I21" s="69">
        <v>18150</v>
      </c>
      <c r="J21" s="69">
        <v>22687.5</v>
      </c>
      <c r="K21" s="69">
        <v>21780</v>
      </c>
      <c r="L21" s="69">
        <v>21780</v>
      </c>
      <c r="M21" s="69">
        <v>18150</v>
      </c>
      <c r="N21" s="69">
        <v>13612.5</v>
      </c>
      <c r="O21" s="69">
        <v>5445</v>
      </c>
      <c r="P21" s="69">
        <v>4537.5</v>
      </c>
      <c r="Q21" s="69">
        <v>4537.5</v>
      </c>
      <c r="R21" s="69">
        <v>4537.5</v>
      </c>
      <c r="S21" s="69">
        <v>14520</v>
      </c>
      <c r="T21" s="69">
        <v>0</v>
      </c>
      <c r="AE21" s="69">
        <v>0</v>
      </c>
      <c r="AN21" s="236">
        <v>0</v>
      </c>
      <c r="AO21" s="39">
        <v>0</v>
      </c>
    </row>
    <row r="22" spans="1:44" s="69" customFormat="1">
      <c r="A22" s="238"/>
      <c r="B22" s="165" t="s">
        <v>1066</v>
      </c>
      <c r="C22" s="165"/>
      <c r="D22" s="198"/>
      <c r="E22" s="164">
        <v>544500</v>
      </c>
      <c r="F22" s="69">
        <v>13612.5</v>
      </c>
      <c r="G22" s="69">
        <v>40837.5</v>
      </c>
      <c r="H22" s="69">
        <v>40837.5</v>
      </c>
      <c r="I22" s="69">
        <v>54450</v>
      </c>
      <c r="J22" s="69">
        <v>68062.5</v>
      </c>
      <c r="K22" s="69">
        <v>65340</v>
      </c>
      <c r="L22" s="69">
        <v>65340</v>
      </c>
      <c r="M22" s="69">
        <v>54450</v>
      </c>
      <c r="N22" s="69">
        <v>40837.5</v>
      </c>
      <c r="O22" s="69">
        <v>16335</v>
      </c>
      <c r="P22" s="69">
        <v>13612.5</v>
      </c>
      <c r="Q22" s="69">
        <v>13612.5</v>
      </c>
      <c r="R22" s="69">
        <v>13612.5</v>
      </c>
      <c r="S22" s="69">
        <v>43560</v>
      </c>
      <c r="T22" s="69">
        <v>0</v>
      </c>
      <c r="AE22" s="69">
        <v>0</v>
      </c>
      <c r="AN22" s="236">
        <v>0</v>
      </c>
      <c r="AO22" s="39">
        <v>0</v>
      </c>
    </row>
    <row r="23" spans="1:44" s="69" customFormat="1" ht="13.5" customHeight="1">
      <c r="A23" s="238"/>
      <c r="B23" s="165" t="s">
        <v>1067</v>
      </c>
      <c r="C23" s="165"/>
      <c r="D23" s="198"/>
      <c r="E23" s="164"/>
      <c r="G23" s="69">
        <v>0</v>
      </c>
      <c r="H23" s="69">
        <v>0</v>
      </c>
      <c r="I23" s="69">
        <v>0</v>
      </c>
      <c r="J23" s="69">
        <v>0</v>
      </c>
      <c r="AB23" s="84"/>
      <c r="AN23" s="236">
        <v>0</v>
      </c>
      <c r="AO23" s="39">
        <v>0</v>
      </c>
    </row>
    <row r="24" spans="1:44" s="69" customFormat="1">
      <c r="A24" s="238"/>
      <c r="B24" s="165" t="s">
        <v>1068</v>
      </c>
      <c r="C24" s="165"/>
      <c r="D24" s="198"/>
      <c r="E24" s="172">
        <v>725000</v>
      </c>
      <c r="F24" s="69">
        <v>0</v>
      </c>
      <c r="G24" s="69">
        <v>0</v>
      </c>
      <c r="H24" s="69">
        <v>217500</v>
      </c>
      <c r="I24" s="69">
        <v>0</v>
      </c>
      <c r="J24" s="69">
        <v>0</v>
      </c>
      <c r="K24" s="69">
        <v>145000</v>
      </c>
      <c r="L24" s="69">
        <v>0</v>
      </c>
      <c r="M24" s="69">
        <v>145000</v>
      </c>
      <c r="N24" s="69">
        <v>0</v>
      </c>
      <c r="O24" s="69">
        <v>0</v>
      </c>
      <c r="P24" s="69">
        <v>0</v>
      </c>
      <c r="Q24" s="69">
        <v>0</v>
      </c>
      <c r="R24" s="69">
        <v>0</v>
      </c>
      <c r="S24" s="69">
        <v>0</v>
      </c>
      <c r="U24" s="69">
        <v>0</v>
      </c>
      <c r="V24" s="69">
        <v>217500</v>
      </c>
      <c r="AN24" s="236">
        <v>0</v>
      </c>
      <c r="AO24" s="39">
        <v>0</v>
      </c>
    </row>
    <row r="25" spans="1:44" s="69" customFormat="1">
      <c r="A25" s="238"/>
      <c r="B25" s="69" t="s">
        <v>1069</v>
      </c>
      <c r="D25" s="198"/>
      <c r="E25" s="164">
        <v>250000</v>
      </c>
      <c r="F25" s="68">
        <v>37500</v>
      </c>
      <c r="G25" s="68">
        <v>0</v>
      </c>
      <c r="H25" s="68">
        <v>0</v>
      </c>
      <c r="I25" s="68">
        <v>25000</v>
      </c>
      <c r="J25" s="68">
        <v>25000</v>
      </c>
      <c r="K25" s="68">
        <v>0</v>
      </c>
      <c r="L25" s="68">
        <v>0</v>
      </c>
      <c r="M25" s="68">
        <v>0</v>
      </c>
      <c r="N25" s="68">
        <v>0</v>
      </c>
      <c r="O25" s="68">
        <v>0</v>
      </c>
      <c r="P25" s="68">
        <v>25000</v>
      </c>
      <c r="Q25" s="68">
        <v>25000</v>
      </c>
      <c r="R25" s="68">
        <v>25000</v>
      </c>
      <c r="S25" s="68">
        <v>37500</v>
      </c>
      <c r="T25" s="68">
        <v>50000</v>
      </c>
      <c r="U25" s="68">
        <v>0</v>
      </c>
      <c r="V25" s="69">
        <v>0</v>
      </c>
      <c r="W25" s="69">
        <v>0</v>
      </c>
      <c r="AB25" s="84"/>
      <c r="AN25" s="236">
        <v>0</v>
      </c>
      <c r="AO25" s="39">
        <v>0</v>
      </c>
    </row>
    <row r="26" spans="1:44" s="69" customFormat="1">
      <c r="A26" s="238"/>
      <c r="B26" s="69" t="s">
        <v>1070</v>
      </c>
      <c r="D26" s="200"/>
      <c r="E26" s="164"/>
      <c r="F26" s="69">
        <v>-28363.75</v>
      </c>
      <c r="G26" s="69">
        <v>-85091.25</v>
      </c>
      <c r="H26" s="69">
        <v>-85091.25</v>
      </c>
      <c r="I26" s="69">
        <v>-113455</v>
      </c>
      <c r="J26" s="69">
        <v>-141818.75</v>
      </c>
      <c r="K26" s="69">
        <v>-136146</v>
      </c>
      <c r="L26" s="69">
        <v>-68073</v>
      </c>
      <c r="M26" s="69">
        <v>-63977.5</v>
      </c>
      <c r="N26" s="69">
        <v>-42545.625</v>
      </c>
      <c r="O26" s="69">
        <v>-17018.25</v>
      </c>
      <c r="P26" s="69">
        <v>-14181.875</v>
      </c>
      <c r="Q26" s="69">
        <v>-14181.875</v>
      </c>
      <c r="R26" s="69">
        <v>-14181.875</v>
      </c>
      <c r="S26" s="69">
        <v>-45382</v>
      </c>
      <c r="T26" s="167">
        <v>869508</v>
      </c>
      <c r="U26" s="167">
        <v>0</v>
      </c>
      <c r="W26" s="69">
        <v>0</v>
      </c>
      <c r="AB26" s="84"/>
      <c r="AN26" s="236">
        <v>0</v>
      </c>
      <c r="AO26" s="39">
        <v>0</v>
      </c>
    </row>
    <row r="27" spans="1:44" s="40" customFormat="1" ht="13" customHeight="1">
      <c r="A27" s="222"/>
      <c r="B27" s="171" t="s">
        <v>1071</v>
      </c>
      <c r="C27" s="170"/>
      <c r="D27" s="201" t="s">
        <v>16</v>
      </c>
      <c r="E27" s="169">
        <v>12320500</v>
      </c>
      <c r="F27" s="141">
        <v>292773.75</v>
      </c>
      <c r="G27" s="141">
        <v>765821.25</v>
      </c>
      <c r="H27" s="141">
        <v>983321.25</v>
      </c>
      <c r="I27" s="141">
        <v>1046095</v>
      </c>
      <c r="J27" s="141">
        <v>1301368.75</v>
      </c>
      <c r="K27" s="141">
        <v>1370314</v>
      </c>
      <c r="L27" s="141">
        <v>1293387</v>
      </c>
      <c r="M27" s="141">
        <v>1215572.5</v>
      </c>
      <c r="N27" s="141">
        <v>808366.875</v>
      </c>
      <c r="O27" s="141">
        <v>323346.75</v>
      </c>
      <c r="P27" s="141">
        <v>294455.625</v>
      </c>
      <c r="Q27" s="141">
        <v>294455.625</v>
      </c>
      <c r="R27" s="141">
        <v>294455.625</v>
      </c>
      <c r="S27" s="141">
        <v>899758</v>
      </c>
      <c r="T27" s="141">
        <v>919508</v>
      </c>
      <c r="U27" s="141">
        <v>0</v>
      </c>
      <c r="V27" s="141">
        <v>217500</v>
      </c>
      <c r="W27" s="141">
        <v>0</v>
      </c>
      <c r="X27" s="141">
        <v>0</v>
      </c>
      <c r="Y27" s="141">
        <v>0</v>
      </c>
      <c r="Z27" s="141">
        <v>0</v>
      </c>
      <c r="AA27" s="141">
        <v>0</v>
      </c>
      <c r="AB27" s="168">
        <v>0</v>
      </c>
      <c r="AC27" s="141"/>
      <c r="AD27" s="141"/>
      <c r="AE27" s="138"/>
      <c r="AF27" s="138"/>
      <c r="AG27" s="138"/>
      <c r="AH27" s="138"/>
      <c r="AI27" s="138"/>
      <c r="AJ27" s="138"/>
      <c r="AK27" s="138"/>
      <c r="AL27" s="138"/>
      <c r="AM27" s="138"/>
      <c r="AN27" s="237">
        <v>0</v>
      </c>
      <c r="AO27" s="39">
        <v>0</v>
      </c>
    </row>
    <row r="28" spans="1:44" s="69" customFormat="1">
      <c r="A28" s="238"/>
      <c r="B28" s="234" t="s">
        <v>1072</v>
      </c>
      <c r="C28" s="234"/>
      <c r="D28" s="197"/>
      <c r="E28" s="98"/>
      <c r="K28" s="167"/>
      <c r="AB28" s="84"/>
      <c r="AN28" s="239"/>
      <c r="AO28" s="39">
        <v>0</v>
      </c>
    </row>
    <row r="29" spans="1:44" s="69" customFormat="1">
      <c r="A29" s="238"/>
      <c r="B29" s="165" t="s">
        <v>1073</v>
      </c>
      <c r="C29" s="165"/>
      <c r="D29" s="199"/>
      <c r="E29" s="164">
        <v>680000</v>
      </c>
      <c r="F29" s="69">
        <v>470000</v>
      </c>
      <c r="G29" s="69">
        <v>15000</v>
      </c>
      <c r="H29" s="69">
        <v>15000</v>
      </c>
      <c r="I29" s="69">
        <v>15000</v>
      </c>
      <c r="J29" s="69">
        <v>15000</v>
      </c>
      <c r="K29" s="69">
        <v>15000</v>
      </c>
      <c r="L29" s="69">
        <v>15000</v>
      </c>
      <c r="M29" s="69">
        <v>15000</v>
      </c>
      <c r="N29" s="69">
        <v>15000</v>
      </c>
      <c r="O29" s="69">
        <v>15000</v>
      </c>
      <c r="P29" s="69">
        <v>15000</v>
      </c>
      <c r="Q29" s="69">
        <v>15000</v>
      </c>
      <c r="R29" s="69">
        <v>15000</v>
      </c>
      <c r="S29" s="69">
        <v>30000</v>
      </c>
      <c r="T29" s="69">
        <v>0</v>
      </c>
      <c r="U29" s="69">
        <v>0</v>
      </c>
      <c r="V29" s="69">
        <v>0</v>
      </c>
      <c r="W29" s="69">
        <v>0</v>
      </c>
      <c r="X29" s="69">
        <v>0</v>
      </c>
      <c r="Y29" s="69">
        <v>0</v>
      </c>
      <c r="AN29" s="236">
        <v>0</v>
      </c>
      <c r="AO29" s="39">
        <v>0</v>
      </c>
    </row>
    <row r="30" spans="1:44" s="69" customFormat="1" hidden="1">
      <c r="A30" s="238"/>
      <c r="B30" s="165" t="s">
        <v>1074</v>
      </c>
      <c r="C30" s="165"/>
      <c r="D30" s="199"/>
      <c r="E30" s="164"/>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84">
        <v>0</v>
      </c>
      <c r="AN30" s="236">
        <v>0</v>
      </c>
      <c r="AO30" s="39">
        <v>0</v>
      </c>
    </row>
    <row r="31" spans="1:44" s="69" customFormat="1">
      <c r="A31" s="238"/>
      <c r="B31" s="165" t="s">
        <v>1075</v>
      </c>
      <c r="C31" s="165"/>
      <c r="D31" s="199"/>
      <c r="E31" s="164">
        <v>25000</v>
      </c>
      <c r="F31" s="69">
        <v>25000</v>
      </c>
      <c r="AB31" s="84"/>
      <c r="AN31" s="236">
        <v>0</v>
      </c>
      <c r="AO31" s="39">
        <v>0</v>
      </c>
    </row>
    <row r="32" spans="1:44" s="69" customFormat="1">
      <c r="A32" s="238"/>
      <c r="B32" s="165" t="s">
        <v>1076</v>
      </c>
      <c r="C32" s="165"/>
      <c r="D32" s="199"/>
      <c r="E32" s="164">
        <v>60000</v>
      </c>
      <c r="F32" s="69">
        <v>60000</v>
      </c>
      <c r="AB32" s="84"/>
      <c r="AN32" s="236">
        <v>0</v>
      </c>
      <c r="AO32" s="39">
        <v>0</v>
      </c>
    </row>
    <row r="33" spans="1:41" s="69" customFormat="1">
      <c r="A33" s="238"/>
      <c r="B33" s="165" t="s">
        <v>1077</v>
      </c>
      <c r="C33" s="165"/>
      <c r="D33" s="199"/>
      <c r="E33" s="164">
        <v>20000</v>
      </c>
      <c r="F33" s="69">
        <v>20000</v>
      </c>
      <c r="AB33" s="84"/>
      <c r="AN33" s="236">
        <v>0</v>
      </c>
      <c r="AO33" s="39">
        <v>0</v>
      </c>
    </row>
    <row r="34" spans="1:41" s="69" customFormat="1">
      <c r="A34" s="238"/>
      <c r="B34" s="165" t="s">
        <v>985</v>
      </c>
      <c r="C34" s="165"/>
      <c r="D34" s="199"/>
      <c r="E34" s="164">
        <v>60000</v>
      </c>
      <c r="F34" s="69">
        <v>30000</v>
      </c>
      <c r="G34" s="69">
        <v>0</v>
      </c>
      <c r="O34" s="69">
        <v>0</v>
      </c>
      <c r="R34" s="69">
        <v>30000</v>
      </c>
      <c r="AB34" s="84"/>
      <c r="AN34" s="236">
        <v>0</v>
      </c>
      <c r="AO34" s="39">
        <v>0</v>
      </c>
    </row>
    <row r="35" spans="1:41" s="69" customFormat="1" hidden="1">
      <c r="A35" s="238"/>
      <c r="B35" s="69" t="s">
        <v>1078</v>
      </c>
      <c r="D35" s="199"/>
      <c r="E35" s="164">
        <v>109250</v>
      </c>
      <c r="F35" s="69">
        <v>109250</v>
      </c>
      <c r="AB35" s="84"/>
      <c r="AN35" s="236">
        <v>0</v>
      </c>
      <c r="AO35" s="39">
        <v>0</v>
      </c>
    </row>
    <row r="36" spans="1:41" s="69" customFormat="1" hidden="1">
      <c r="A36" s="238"/>
      <c r="B36" s="69" t="s">
        <v>1079</v>
      </c>
      <c r="D36" s="199"/>
      <c r="E36" s="166">
        <v>475000</v>
      </c>
      <c r="G36" s="69">
        <v>1299.3057291666667</v>
      </c>
      <c r="H36" s="69">
        <v>2934.332527961405</v>
      </c>
      <c r="I36" s="69">
        <v>4166.666666666667</v>
      </c>
      <c r="J36" s="69">
        <v>4166.666666666667</v>
      </c>
      <c r="K36" s="69">
        <v>4166.666666666667</v>
      </c>
      <c r="L36" s="69">
        <v>6821.9458333333341</v>
      </c>
      <c r="M36" s="69">
        <v>12011.180959351281</v>
      </c>
      <c r="N36" s="69">
        <v>17238.293412066527</v>
      </c>
      <c r="O36" s="69">
        <v>20790.495395834751</v>
      </c>
      <c r="P36" s="69">
        <v>22336.581033702012</v>
      </c>
      <c r="Q36" s="69">
        <v>23768.729007560385</v>
      </c>
      <c r="R36" s="69">
        <v>25206.844264643169</v>
      </c>
      <c r="S36" s="69">
        <v>25206.844264643169</v>
      </c>
      <c r="T36" s="69">
        <v>25206.844264643169</v>
      </c>
      <c r="U36" s="69">
        <v>25206.844264643169</v>
      </c>
      <c r="V36" s="69">
        <v>25206.844264643169</v>
      </c>
      <c r="W36" s="69">
        <v>0</v>
      </c>
      <c r="X36" s="69">
        <v>0</v>
      </c>
      <c r="Y36" s="69">
        <v>229264.91477780775</v>
      </c>
      <c r="Z36" s="69">
        <v>0</v>
      </c>
      <c r="AA36" s="69">
        <v>0</v>
      </c>
      <c r="AB36" s="69">
        <v>0</v>
      </c>
      <c r="AC36" s="69">
        <v>0</v>
      </c>
      <c r="AD36" s="69">
        <v>0</v>
      </c>
      <c r="AN36" s="236">
        <v>0</v>
      </c>
      <c r="AO36" s="39">
        <v>0</v>
      </c>
    </row>
    <row r="37" spans="1:41" s="69" customFormat="1" collapsed="1">
      <c r="A37" s="238"/>
      <c r="B37" s="69" t="s">
        <v>1080</v>
      </c>
      <c r="D37" s="199"/>
      <c r="E37" s="164">
        <v>0</v>
      </c>
      <c r="F37" s="69">
        <v>0</v>
      </c>
      <c r="AB37" s="84"/>
      <c r="AN37" s="236">
        <v>0</v>
      </c>
      <c r="AO37" s="39">
        <v>0</v>
      </c>
    </row>
    <row r="38" spans="1:41" s="69" customFormat="1">
      <c r="A38" s="238"/>
      <c r="B38" s="69" t="s">
        <v>1081</v>
      </c>
      <c r="D38" s="199"/>
      <c r="E38" s="164">
        <v>48000</v>
      </c>
      <c r="F38" s="69">
        <v>48000</v>
      </c>
      <c r="AB38" s="84"/>
      <c r="AN38" s="236">
        <v>0</v>
      </c>
      <c r="AO38" s="39">
        <v>0</v>
      </c>
    </row>
    <row r="39" spans="1:41" s="69" customFormat="1" hidden="1">
      <c r="A39" s="238"/>
      <c r="B39" s="69" t="s">
        <v>1082</v>
      </c>
      <c r="D39" s="199"/>
      <c r="E39" s="166"/>
      <c r="AB39" s="84"/>
      <c r="AN39" s="236">
        <v>0</v>
      </c>
      <c r="AO39" s="39">
        <v>0</v>
      </c>
    </row>
    <row r="40" spans="1:41" s="69" customFormat="1" hidden="1">
      <c r="A40" s="238"/>
      <c r="B40" s="69" t="s">
        <v>1083</v>
      </c>
      <c r="D40" s="199"/>
      <c r="E40" s="164">
        <v>407767</v>
      </c>
      <c r="F40" s="69">
        <v>407767</v>
      </c>
      <c r="AB40" s="84"/>
      <c r="AN40" s="236">
        <v>0</v>
      </c>
      <c r="AO40" s="39">
        <v>0</v>
      </c>
    </row>
    <row r="41" spans="1:41" s="69" customFormat="1" hidden="1">
      <c r="A41" s="238"/>
      <c r="B41" s="69" t="s">
        <v>1084</v>
      </c>
      <c r="D41" s="199"/>
      <c r="E41" s="164">
        <v>0</v>
      </c>
      <c r="F41" s="69">
        <v>0</v>
      </c>
      <c r="AB41" s="84"/>
      <c r="AN41" s="236">
        <v>0</v>
      </c>
      <c r="AO41" s="39">
        <v>0</v>
      </c>
    </row>
    <row r="42" spans="1:41" s="69" customFormat="1" hidden="1">
      <c r="A42" s="238"/>
      <c r="B42" s="69" t="s">
        <v>1085</v>
      </c>
      <c r="D42" s="199"/>
      <c r="E42" s="164">
        <v>0</v>
      </c>
      <c r="F42" s="69">
        <v>0</v>
      </c>
      <c r="AN42" s="236">
        <v>0</v>
      </c>
      <c r="AO42" s="39">
        <v>0</v>
      </c>
    </row>
    <row r="43" spans="1:41" s="69" customFormat="1" hidden="1">
      <c r="A43" s="238"/>
      <c r="B43" s="69" t="s">
        <v>1086</v>
      </c>
      <c r="D43" s="199"/>
      <c r="E43" s="164">
        <v>0</v>
      </c>
      <c r="F43" s="69">
        <v>0</v>
      </c>
      <c r="AB43" s="84"/>
      <c r="AN43" s="236">
        <v>0</v>
      </c>
      <c r="AO43" s="39">
        <v>0</v>
      </c>
    </row>
    <row r="44" spans="1:41" s="69" customFormat="1" hidden="1">
      <c r="A44" s="238"/>
      <c r="B44" s="69" t="s">
        <v>1087</v>
      </c>
      <c r="D44" s="199"/>
      <c r="E44" s="164">
        <v>40000</v>
      </c>
      <c r="F44" s="69">
        <v>40000</v>
      </c>
      <c r="AB44" s="84"/>
      <c r="AN44" s="236">
        <v>0</v>
      </c>
      <c r="AO44" s="39">
        <v>0</v>
      </c>
    </row>
    <row r="45" spans="1:41" s="69" customFormat="1" collapsed="1">
      <c r="A45" s="238"/>
      <c r="B45" s="69" t="s">
        <v>1088</v>
      </c>
      <c r="D45" s="199"/>
      <c r="E45" s="164">
        <v>19625</v>
      </c>
      <c r="Y45" s="69">
        <v>19625</v>
      </c>
      <c r="AB45" s="84"/>
      <c r="AN45" s="236">
        <v>0</v>
      </c>
      <c r="AO45" s="39">
        <v>0</v>
      </c>
    </row>
    <row r="46" spans="1:41" s="69" customFormat="1" hidden="1">
      <c r="A46" s="238"/>
      <c r="B46" s="69" t="s">
        <v>1089</v>
      </c>
      <c r="D46" s="199"/>
      <c r="E46" s="164">
        <v>45000</v>
      </c>
      <c r="Y46" s="69">
        <v>45000</v>
      </c>
      <c r="AB46" s="84"/>
      <c r="AN46" s="236">
        <v>0</v>
      </c>
      <c r="AO46" s="39">
        <v>0</v>
      </c>
    </row>
    <row r="47" spans="1:41" s="69" customFormat="1" hidden="1">
      <c r="A47" s="238"/>
      <c r="B47" s="165"/>
      <c r="C47" s="165"/>
      <c r="D47" s="199"/>
      <c r="E47" s="164"/>
      <c r="AB47" s="84"/>
      <c r="AN47" s="236">
        <v>0</v>
      </c>
      <c r="AO47" s="39">
        <v>0</v>
      </c>
    </row>
    <row r="48" spans="1:41" s="69" customFormat="1" hidden="1">
      <c r="A48" s="238"/>
      <c r="B48" s="165"/>
      <c r="C48" s="165"/>
      <c r="D48" s="199"/>
      <c r="E48" s="164"/>
      <c r="AB48" s="84"/>
      <c r="AN48" s="236">
        <v>0</v>
      </c>
      <c r="AO48" s="39">
        <v>0</v>
      </c>
    </row>
    <row r="49" spans="1:41" s="69" customFormat="1" hidden="1">
      <c r="A49" s="238"/>
      <c r="B49" s="165"/>
      <c r="C49" s="165"/>
      <c r="D49" s="199"/>
      <c r="E49" s="164"/>
      <c r="AB49" s="84"/>
      <c r="AN49" s="236">
        <v>0</v>
      </c>
      <c r="AO49" s="39">
        <v>0</v>
      </c>
    </row>
    <row r="50" spans="1:41" s="69" customFormat="1" hidden="1" collapsed="1">
      <c r="A50" s="238"/>
      <c r="B50" s="165"/>
      <c r="C50" s="165"/>
      <c r="D50" s="199"/>
      <c r="E50" s="164"/>
      <c r="AB50" s="84"/>
      <c r="AN50" s="236">
        <v>0</v>
      </c>
      <c r="AO50" s="39">
        <v>0</v>
      </c>
    </row>
    <row r="51" spans="1:41" s="69" customFormat="1">
      <c r="A51" s="238"/>
      <c r="B51" s="165" t="s">
        <v>1090</v>
      </c>
      <c r="C51" s="165"/>
      <c r="D51" s="199"/>
      <c r="E51" s="164">
        <v>35000</v>
      </c>
      <c r="G51" s="69">
        <v>2692.3076923076924</v>
      </c>
      <c r="H51" s="69">
        <v>2692.3076923076924</v>
      </c>
      <c r="I51" s="69">
        <v>2692.3076923076924</v>
      </c>
      <c r="J51" s="69">
        <v>2692.3076923076924</v>
      </c>
      <c r="K51" s="69">
        <v>2692.3076923076924</v>
      </c>
      <c r="L51" s="69">
        <v>2692.3076923076924</v>
      </c>
      <c r="M51" s="69">
        <v>2692.3076923076924</v>
      </c>
      <c r="N51" s="69">
        <v>2692.3076923076924</v>
      </c>
      <c r="O51" s="69">
        <v>2692.3076923076924</v>
      </c>
      <c r="P51" s="69">
        <v>2692.3076923076924</v>
      </c>
      <c r="Q51" s="69">
        <v>2692.3076923076924</v>
      </c>
      <c r="R51" s="69">
        <v>2692.3076923076924</v>
      </c>
      <c r="S51" s="69">
        <v>2692.3076923076924</v>
      </c>
      <c r="AB51" s="84"/>
      <c r="AN51" s="236">
        <v>0</v>
      </c>
      <c r="AO51" s="39">
        <v>0</v>
      </c>
    </row>
    <row r="52" spans="1:41" s="69" customFormat="1">
      <c r="A52" s="238"/>
      <c r="B52" s="165" t="s">
        <v>1091</v>
      </c>
      <c r="C52" s="165"/>
      <c r="D52" s="199"/>
      <c r="E52" s="164">
        <v>34000</v>
      </c>
      <c r="F52" s="69">
        <v>34000</v>
      </c>
      <c r="Y52" s="69">
        <v>0</v>
      </c>
      <c r="AA52" s="69">
        <v>0</v>
      </c>
      <c r="AB52" s="84">
        <v>0</v>
      </c>
      <c r="AN52" s="236">
        <v>0</v>
      </c>
      <c r="AO52" s="39">
        <v>0</v>
      </c>
    </row>
    <row r="53" spans="1:41" s="69" customFormat="1" hidden="1">
      <c r="A53" s="238"/>
      <c r="B53" s="165" t="s">
        <v>1092</v>
      </c>
      <c r="C53" s="165"/>
      <c r="D53" s="199"/>
      <c r="E53" s="164"/>
      <c r="F53" s="69">
        <v>0</v>
      </c>
      <c r="AB53" s="84"/>
      <c r="AN53" s="236">
        <v>0</v>
      </c>
      <c r="AO53" s="39">
        <v>0</v>
      </c>
    </row>
    <row r="54" spans="1:41" s="69" customFormat="1" hidden="1">
      <c r="A54" s="238"/>
      <c r="B54" s="165" t="s">
        <v>1093</v>
      </c>
      <c r="C54" s="165"/>
      <c r="D54" s="199"/>
      <c r="E54" s="164"/>
      <c r="F54" s="69">
        <v>0</v>
      </c>
      <c r="AB54" s="84"/>
      <c r="AN54" s="236">
        <v>0</v>
      </c>
      <c r="AO54" s="39">
        <v>0</v>
      </c>
    </row>
    <row r="55" spans="1:41" s="69" customFormat="1" hidden="1">
      <c r="A55" s="238"/>
      <c r="B55" s="69" t="s">
        <v>1094</v>
      </c>
      <c r="D55" s="199"/>
      <c r="E55" s="164">
        <v>85000</v>
      </c>
      <c r="F55" s="69">
        <v>85000</v>
      </c>
      <c r="AB55" s="84"/>
      <c r="AN55" s="236">
        <v>0</v>
      </c>
      <c r="AO55" s="39">
        <v>0</v>
      </c>
    </row>
    <row r="56" spans="1:41" s="69" customFormat="1" hidden="1">
      <c r="A56" s="238"/>
      <c r="B56" s="69" t="s">
        <v>1095</v>
      </c>
      <c r="D56" s="199"/>
      <c r="E56" s="164">
        <v>62000</v>
      </c>
      <c r="R56" s="69">
        <v>31000</v>
      </c>
      <c r="Y56" s="69">
        <v>31000</v>
      </c>
      <c r="AB56" s="84"/>
      <c r="AN56" s="236">
        <v>0</v>
      </c>
      <c r="AO56" s="39">
        <v>0</v>
      </c>
    </row>
    <row r="57" spans="1:41" s="69" customFormat="1" hidden="1">
      <c r="A57" s="238"/>
      <c r="B57" s="165" t="s">
        <v>1096</v>
      </c>
      <c r="C57" s="165"/>
      <c r="D57" s="199"/>
      <c r="E57" s="164"/>
      <c r="AB57" s="84"/>
      <c r="AN57" s="236">
        <v>0</v>
      </c>
      <c r="AO57" s="39">
        <v>0</v>
      </c>
    </row>
    <row r="58" spans="1:41" s="69" customFormat="1" hidden="1">
      <c r="A58" s="238"/>
      <c r="B58" s="165" t="s">
        <v>1090</v>
      </c>
      <c r="C58" s="165"/>
      <c r="D58" s="199"/>
      <c r="E58" s="164"/>
      <c r="AB58" s="84"/>
      <c r="AN58" s="236">
        <v>0</v>
      </c>
      <c r="AO58" s="39">
        <v>0</v>
      </c>
    </row>
    <row r="59" spans="1:41" s="69" customFormat="1" hidden="1">
      <c r="A59" s="238"/>
      <c r="B59" s="165" t="s">
        <v>1091</v>
      </c>
      <c r="C59" s="165"/>
      <c r="D59" s="199"/>
      <c r="E59" s="164"/>
      <c r="AB59" s="84"/>
      <c r="AN59" s="236">
        <v>0</v>
      </c>
      <c r="AO59" s="39">
        <v>0</v>
      </c>
    </row>
    <row r="60" spans="1:41" s="69" customFormat="1" collapsed="1">
      <c r="A60" s="238"/>
      <c r="B60" s="69" t="s">
        <v>1097</v>
      </c>
      <c r="D60" s="199"/>
      <c r="E60" s="164">
        <v>125000</v>
      </c>
      <c r="F60" s="69">
        <v>100000</v>
      </c>
      <c r="Y60" s="69">
        <v>25000</v>
      </c>
      <c r="AB60" s="84"/>
      <c r="AN60" s="236">
        <v>0</v>
      </c>
      <c r="AO60" s="39">
        <v>0</v>
      </c>
    </row>
    <row r="61" spans="1:41" s="69" customFormat="1" hidden="1">
      <c r="A61" s="238"/>
      <c r="B61" s="165" t="s">
        <v>1098</v>
      </c>
      <c r="C61" s="165"/>
      <c r="D61" s="199"/>
      <c r="E61" s="164"/>
      <c r="F61" s="69">
        <v>0</v>
      </c>
      <c r="G61" s="69">
        <v>0</v>
      </c>
      <c r="AB61" s="84"/>
      <c r="AN61" s="236">
        <v>0</v>
      </c>
      <c r="AO61" s="39">
        <v>0</v>
      </c>
    </row>
    <row r="62" spans="1:41" s="69" customFormat="1" hidden="1">
      <c r="A62" s="238"/>
      <c r="B62" s="165" t="s">
        <v>1099</v>
      </c>
      <c r="C62" s="165"/>
      <c r="D62" s="199"/>
      <c r="E62" s="164"/>
      <c r="G62" s="69">
        <v>0</v>
      </c>
      <c r="AB62" s="84"/>
      <c r="AN62" s="236">
        <v>0</v>
      </c>
      <c r="AO62" s="39">
        <v>0</v>
      </c>
    </row>
    <row r="63" spans="1:41" s="69" customFormat="1" hidden="1">
      <c r="A63" s="238"/>
      <c r="B63" s="165" t="s">
        <v>1100</v>
      </c>
      <c r="C63" s="165"/>
      <c r="D63" s="199"/>
      <c r="E63" s="164"/>
      <c r="G63" s="69">
        <v>0</v>
      </c>
      <c r="AB63" s="84"/>
      <c r="AN63" s="236">
        <v>0</v>
      </c>
      <c r="AO63" s="39">
        <v>0</v>
      </c>
    </row>
    <row r="64" spans="1:41" s="69" customFormat="1" hidden="1">
      <c r="A64" s="238"/>
      <c r="B64" s="165" t="s">
        <v>1101</v>
      </c>
      <c r="C64" s="165"/>
      <c r="D64" s="199"/>
      <c r="E64" s="164"/>
      <c r="G64" s="69">
        <v>0</v>
      </c>
      <c r="AB64" s="84"/>
      <c r="AN64" s="236">
        <v>0</v>
      </c>
      <c r="AO64" s="39">
        <v>0</v>
      </c>
    </row>
    <row r="65" spans="1:42" s="69" customFormat="1">
      <c r="A65" s="238"/>
      <c r="B65" s="165" t="s">
        <v>1102</v>
      </c>
      <c r="C65" s="165"/>
      <c r="D65" s="199"/>
      <c r="E65" s="164">
        <v>80000</v>
      </c>
      <c r="F65" s="69">
        <v>40000</v>
      </c>
      <c r="R65" s="69">
        <v>0</v>
      </c>
      <c r="S65" s="69">
        <v>40000</v>
      </c>
      <c r="AB65" s="84"/>
      <c r="AN65" s="236">
        <v>0</v>
      </c>
      <c r="AO65" s="39">
        <v>0</v>
      </c>
    </row>
    <row r="66" spans="1:42" s="69" customFormat="1">
      <c r="A66" s="238"/>
      <c r="B66" s="165" t="s">
        <v>1103</v>
      </c>
      <c r="C66" s="165"/>
      <c r="D66" s="199"/>
      <c r="E66" s="164">
        <v>15000</v>
      </c>
      <c r="F66" s="69">
        <v>15000</v>
      </c>
      <c r="G66" s="69">
        <v>0</v>
      </c>
      <c r="AB66" s="84"/>
      <c r="AN66" s="236">
        <v>0</v>
      </c>
      <c r="AO66" s="39">
        <v>0</v>
      </c>
    </row>
    <row r="67" spans="1:42" s="69" customFormat="1">
      <c r="A67" s="238"/>
      <c r="B67" s="69" t="s">
        <v>1104</v>
      </c>
      <c r="D67" s="199"/>
      <c r="E67" s="164">
        <v>55000</v>
      </c>
      <c r="J67" s="69">
        <v>11000</v>
      </c>
      <c r="K67" s="69">
        <v>5500</v>
      </c>
      <c r="L67" s="69">
        <v>5500</v>
      </c>
      <c r="M67" s="69">
        <v>5500</v>
      </c>
      <c r="N67" s="69">
        <v>5500</v>
      </c>
      <c r="O67" s="69">
        <v>5500</v>
      </c>
      <c r="P67" s="69">
        <v>5500</v>
      </c>
      <c r="Q67" s="69">
        <v>5500</v>
      </c>
      <c r="R67" s="69">
        <v>5500</v>
      </c>
      <c r="AB67" s="84"/>
      <c r="AN67" s="236">
        <v>0</v>
      </c>
      <c r="AO67" s="39">
        <v>0</v>
      </c>
    </row>
    <row r="68" spans="1:42" s="84" customFormat="1">
      <c r="A68" s="241"/>
      <c r="B68" s="84" t="s">
        <v>1105</v>
      </c>
      <c r="D68" s="202"/>
      <c r="E68" s="166">
        <v>200000</v>
      </c>
      <c r="S68" s="84">
        <v>33333.333333333336</v>
      </c>
      <c r="T68" s="84">
        <v>33333.333333333336</v>
      </c>
      <c r="U68" s="84">
        <v>33333.333333333336</v>
      </c>
      <c r="V68" s="84">
        <v>33333.333333333336</v>
      </c>
      <c r="W68" s="84">
        <v>33333.333333333336</v>
      </c>
      <c r="X68" s="84">
        <v>33333.333333333336</v>
      </c>
      <c r="AA68" s="84">
        <v>0</v>
      </c>
      <c r="AN68" s="236">
        <v>0</v>
      </c>
      <c r="AO68" s="39">
        <v>0</v>
      </c>
    </row>
    <row r="69" spans="1:42" s="69" customFormat="1">
      <c r="A69" s="238"/>
      <c r="B69" s="69" t="s">
        <v>1106</v>
      </c>
      <c r="D69" s="199"/>
      <c r="E69" s="164">
        <v>48503</v>
      </c>
      <c r="M69" s="69">
        <v>3731</v>
      </c>
      <c r="N69" s="69">
        <v>3731</v>
      </c>
      <c r="O69" s="69">
        <v>3731</v>
      </c>
      <c r="P69" s="69">
        <v>3731</v>
      </c>
      <c r="Q69" s="69">
        <v>3731</v>
      </c>
      <c r="R69" s="69">
        <v>3731</v>
      </c>
      <c r="S69" s="69">
        <v>3731</v>
      </c>
      <c r="T69" s="69">
        <v>3731</v>
      </c>
      <c r="U69" s="69">
        <v>3731</v>
      </c>
      <c r="V69" s="69">
        <v>3731</v>
      </c>
      <c r="W69" s="69">
        <v>3731</v>
      </c>
      <c r="X69" s="69">
        <v>3731</v>
      </c>
      <c r="Y69" s="69">
        <v>3731</v>
      </c>
      <c r="AB69" s="84"/>
      <c r="AN69" s="236">
        <v>0</v>
      </c>
      <c r="AO69" s="39">
        <v>0</v>
      </c>
    </row>
    <row r="70" spans="1:42" s="69" customFormat="1">
      <c r="A70" s="238"/>
      <c r="B70" s="165" t="s">
        <v>834</v>
      </c>
      <c r="C70" s="165"/>
      <c r="D70" s="199"/>
      <c r="E70" s="164">
        <v>581500</v>
      </c>
      <c r="R70" s="69">
        <v>0</v>
      </c>
      <c r="W70" s="69">
        <v>0</v>
      </c>
      <c r="Y70" s="69">
        <v>581500</v>
      </c>
      <c r="Z70" s="69">
        <v>0</v>
      </c>
      <c r="AA70" s="69">
        <v>0</v>
      </c>
      <c r="AB70" s="84">
        <v>0</v>
      </c>
      <c r="AN70" s="236">
        <v>0</v>
      </c>
      <c r="AO70" s="39">
        <v>0</v>
      </c>
    </row>
    <row r="71" spans="1:42" s="69" customFormat="1" hidden="1">
      <c r="A71" s="238"/>
      <c r="B71" s="165" t="s">
        <v>1107</v>
      </c>
      <c r="C71" s="165"/>
      <c r="D71" s="199"/>
      <c r="E71" s="164">
        <v>0</v>
      </c>
      <c r="Y71" s="69">
        <v>0</v>
      </c>
      <c r="Z71" s="69">
        <v>0</v>
      </c>
      <c r="AB71" s="84">
        <v>0</v>
      </c>
      <c r="AN71" s="236">
        <v>0</v>
      </c>
      <c r="AO71" s="39">
        <v>0</v>
      </c>
    </row>
    <row r="72" spans="1:42" s="69" customFormat="1" hidden="1">
      <c r="A72" s="238"/>
      <c r="B72" s="69" t="s">
        <v>1108</v>
      </c>
      <c r="D72" s="199"/>
      <c r="E72" s="164">
        <v>0</v>
      </c>
      <c r="Y72" s="69">
        <v>0</v>
      </c>
      <c r="AB72" s="84"/>
      <c r="AN72" s="236">
        <v>0</v>
      </c>
      <c r="AO72" s="39">
        <v>0</v>
      </c>
    </row>
    <row r="73" spans="1:42" s="69" customFormat="1">
      <c r="A73" s="238"/>
      <c r="B73" s="69" t="s">
        <v>835</v>
      </c>
      <c r="D73" s="199"/>
      <c r="E73" s="164">
        <v>49452</v>
      </c>
      <c r="Y73" s="69">
        <v>49452</v>
      </c>
      <c r="AB73" s="84"/>
      <c r="AN73" s="236">
        <v>0</v>
      </c>
      <c r="AO73" s="39">
        <v>0</v>
      </c>
    </row>
    <row r="74" spans="1:42" s="69" customFormat="1">
      <c r="A74" s="238"/>
      <c r="B74" s="69" t="s">
        <v>1109</v>
      </c>
      <c r="D74" s="199"/>
      <c r="E74" s="164">
        <v>4000</v>
      </c>
      <c r="F74" s="69">
        <v>4000</v>
      </c>
      <c r="G74" s="69">
        <v>0</v>
      </c>
      <c r="AB74" s="84"/>
      <c r="AN74" s="236">
        <v>0</v>
      </c>
      <c r="AO74" s="39">
        <v>0</v>
      </c>
    </row>
    <row r="75" spans="1:42" s="69" customFormat="1">
      <c r="A75" s="238"/>
      <c r="B75" s="165" t="s">
        <v>1110</v>
      </c>
      <c r="C75" s="165"/>
      <c r="D75" s="199"/>
      <c r="E75" s="164">
        <v>171700</v>
      </c>
      <c r="F75" s="69">
        <v>171700</v>
      </c>
      <c r="T75" s="69">
        <v>0</v>
      </c>
      <c r="U75" s="69">
        <v>0</v>
      </c>
      <c r="V75" s="69">
        <v>0</v>
      </c>
      <c r="W75" s="69">
        <v>0</v>
      </c>
      <c r="X75" s="69">
        <v>0</v>
      </c>
      <c r="Y75" s="69">
        <v>0</v>
      </c>
      <c r="Z75" s="69">
        <v>0</v>
      </c>
      <c r="AA75" s="69">
        <v>0</v>
      </c>
      <c r="AB75" s="84">
        <v>0</v>
      </c>
      <c r="AN75" s="236">
        <v>0</v>
      </c>
      <c r="AO75" s="39">
        <v>0</v>
      </c>
    </row>
    <row r="76" spans="1:42" s="69" customFormat="1">
      <c r="A76" s="238"/>
      <c r="B76" s="69" t="s">
        <v>1111</v>
      </c>
      <c r="D76" s="199"/>
      <c r="E76" s="164">
        <v>488800</v>
      </c>
      <c r="F76" s="69">
        <v>391040</v>
      </c>
      <c r="G76" s="69">
        <v>0</v>
      </c>
      <c r="H76" s="69">
        <v>0</v>
      </c>
      <c r="I76" s="69">
        <v>0</v>
      </c>
      <c r="J76" s="69">
        <v>0</v>
      </c>
      <c r="K76" s="69">
        <v>0</v>
      </c>
      <c r="L76" s="69">
        <v>0</v>
      </c>
      <c r="M76" s="69">
        <v>0</v>
      </c>
      <c r="N76" s="69">
        <v>0</v>
      </c>
      <c r="O76" s="69">
        <v>0</v>
      </c>
      <c r="P76" s="69">
        <v>0</v>
      </c>
      <c r="Q76" s="69">
        <v>0</v>
      </c>
      <c r="R76" s="69">
        <v>41396</v>
      </c>
      <c r="S76" s="69">
        <v>56364</v>
      </c>
      <c r="T76" s="69">
        <v>0</v>
      </c>
      <c r="U76" s="69">
        <v>0</v>
      </c>
      <c r="V76" s="69">
        <v>0</v>
      </c>
      <c r="W76" s="69">
        <v>0</v>
      </c>
      <c r="X76" s="69">
        <v>0</v>
      </c>
      <c r="Y76" s="69">
        <v>0</v>
      </c>
      <c r="AN76" s="236">
        <v>0</v>
      </c>
      <c r="AO76" s="39">
        <v>0</v>
      </c>
    </row>
    <row r="77" spans="1:42" s="69" customFormat="1">
      <c r="A77" s="238"/>
      <c r="B77" s="69" t="s">
        <v>1112</v>
      </c>
      <c r="D77" s="199"/>
      <c r="E77" s="164">
        <v>1466400</v>
      </c>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1466400</v>
      </c>
      <c r="AA77" s="69">
        <v>0</v>
      </c>
      <c r="AB77" s="69">
        <v>0</v>
      </c>
      <c r="AC77" s="69">
        <v>0</v>
      </c>
      <c r="AD77" s="69">
        <v>0</v>
      </c>
      <c r="AE77" s="69">
        <v>0</v>
      </c>
      <c r="AN77" s="236">
        <v>0</v>
      </c>
      <c r="AO77" s="39">
        <v>0</v>
      </c>
    </row>
    <row r="78" spans="1:42" s="69" customFormat="1">
      <c r="A78" s="238"/>
      <c r="B78" s="69" t="s">
        <v>1113</v>
      </c>
      <c r="D78" s="199"/>
      <c r="E78" s="164">
        <v>488800</v>
      </c>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488800</v>
      </c>
      <c r="Z78" s="69">
        <v>0</v>
      </c>
      <c r="AA78" s="69">
        <v>0</v>
      </c>
      <c r="AB78" s="69">
        <v>0</v>
      </c>
      <c r="AC78" s="69">
        <v>0</v>
      </c>
      <c r="AD78" s="69">
        <v>0</v>
      </c>
      <c r="AE78" s="69">
        <v>0</v>
      </c>
      <c r="AN78" s="236">
        <v>0</v>
      </c>
      <c r="AO78" s="39">
        <v>0</v>
      </c>
    </row>
    <row r="79" spans="1:42">
      <c r="A79" s="222"/>
      <c r="B79" s="163" t="s">
        <v>1114</v>
      </c>
      <c r="C79" s="163"/>
      <c r="D79" s="203"/>
      <c r="E79" s="162">
        <v>5979797</v>
      </c>
      <c r="F79" s="158">
        <v>2050757</v>
      </c>
      <c r="G79" s="158">
        <v>18991.613421474358</v>
      </c>
      <c r="H79" s="158">
        <v>20626.640220269095</v>
      </c>
      <c r="I79" s="158">
        <v>21858.974358974359</v>
      </c>
      <c r="J79" s="158">
        <v>32858.974358974359</v>
      </c>
      <c r="K79" s="158">
        <v>27358.974358974359</v>
      </c>
      <c r="L79" s="158">
        <v>30014.253525641026</v>
      </c>
      <c r="M79" s="158">
        <v>38934.488651658976</v>
      </c>
      <c r="N79" s="158">
        <v>44161.601104374218</v>
      </c>
      <c r="O79" s="158">
        <v>47713.803088142442</v>
      </c>
      <c r="P79" s="158">
        <v>49259.888726009704</v>
      </c>
      <c r="Q79" s="158">
        <v>50692.036699868077</v>
      </c>
      <c r="R79" s="158">
        <v>154526.15195695084</v>
      </c>
      <c r="S79" s="158">
        <v>191327.48529028421</v>
      </c>
      <c r="T79" s="158">
        <v>62271.177597976508</v>
      </c>
      <c r="U79" s="158">
        <v>62271.177597976508</v>
      </c>
      <c r="V79" s="158">
        <v>62271.177597976508</v>
      </c>
      <c r="W79" s="158">
        <v>37064.333333333336</v>
      </c>
      <c r="X79" s="158">
        <v>37064.333333333336</v>
      </c>
      <c r="Y79" s="158">
        <v>2939772.9147778079</v>
      </c>
      <c r="Z79" s="158">
        <v>0</v>
      </c>
      <c r="AA79" s="158">
        <v>0</v>
      </c>
      <c r="AB79" s="158">
        <v>0</v>
      </c>
      <c r="AC79" s="158">
        <v>0</v>
      </c>
      <c r="AD79" s="158">
        <v>0</v>
      </c>
      <c r="AE79" s="158">
        <v>0</v>
      </c>
      <c r="AF79" s="158"/>
      <c r="AG79" s="158"/>
      <c r="AH79" s="158"/>
      <c r="AI79" s="158"/>
      <c r="AJ79" s="158"/>
      <c r="AK79" s="158"/>
      <c r="AL79" s="158"/>
      <c r="AM79" s="158"/>
      <c r="AN79" s="242">
        <v>0</v>
      </c>
      <c r="AO79" s="39">
        <v>0</v>
      </c>
      <c r="AP79" s="39">
        <v>37064.333333333336</v>
      </c>
    </row>
    <row r="80" spans="1:42" ht="15.75" customHeight="1">
      <c r="A80" s="222"/>
      <c r="B80" s="161" t="s">
        <v>1115</v>
      </c>
      <c r="C80" s="161"/>
      <c r="D80" s="204"/>
      <c r="E80" s="160">
        <v>18300297</v>
      </c>
      <c r="F80" s="158">
        <v>2343530.75</v>
      </c>
      <c r="G80" s="158">
        <v>784812.86342147435</v>
      </c>
      <c r="H80" s="158">
        <v>1003947.8902202691</v>
      </c>
      <c r="I80" s="158">
        <v>1067953.9743589743</v>
      </c>
      <c r="J80" s="158">
        <v>1334227.7243589743</v>
      </c>
      <c r="K80" s="158">
        <v>1397672.9743589743</v>
      </c>
      <c r="L80" s="158">
        <v>1323401.253525641</v>
      </c>
      <c r="M80" s="158">
        <v>1254506.9886516589</v>
      </c>
      <c r="N80" s="158">
        <v>852528.47610437428</v>
      </c>
      <c r="O80" s="158">
        <v>371060.55308814242</v>
      </c>
      <c r="P80" s="158">
        <v>343715.5137260097</v>
      </c>
      <c r="Q80" s="158">
        <v>345147.6616998681</v>
      </c>
      <c r="R80" s="158">
        <v>448981.77695695084</v>
      </c>
      <c r="S80" s="158">
        <v>1091085.4852902843</v>
      </c>
      <c r="T80" s="158">
        <v>981779.17759797652</v>
      </c>
      <c r="U80" s="158">
        <v>62271.177597976508</v>
      </c>
      <c r="V80" s="158">
        <v>279771.17759797652</v>
      </c>
      <c r="W80" s="158">
        <v>37064.333333333336</v>
      </c>
      <c r="X80" s="158">
        <v>37064.333333333336</v>
      </c>
      <c r="Y80" s="158">
        <v>2939772.9147778079</v>
      </c>
      <c r="Z80" s="158">
        <v>0</v>
      </c>
      <c r="AA80" s="158">
        <v>0</v>
      </c>
      <c r="AB80" s="159">
        <v>0</v>
      </c>
      <c r="AC80" s="158">
        <v>0</v>
      </c>
      <c r="AD80" s="158">
        <v>0</v>
      </c>
      <c r="AE80" s="158">
        <v>0</v>
      </c>
      <c r="AF80" s="138"/>
      <c r="AG80" s="138"/>
      <c r="AH80" s="138"/>
      <c r="AI80" s="138"/>
      <c r="AJ80" s="138"/>
      <c r="AK80" s="138"/>
      <c r="AL80" s="138"/>
      <c r="AM80" s="138"/>
      <c r="AN80" s="242">
        <v>18300297.000000004</v>
      </c>
      <c r="AO80" s="39">
        <v>0</v>
      </c>
    </row>
    <row r="81" spans="1:41" ht="15.75" hidden="1" customHeight="1">
      <c r="A81" s="222"/>
      <c r="B81" s="155" t="s">
        <v>1116</v>
      </c>
      <c r="C81" s="155"/>
      <c r="D81" s="205"/>
      <c r="E81" s="150"/>
      <c r="F81" s="157"/>
      <c r="G81" s="157"/>
      <c r="H81" s="157"/>
      <c r="I81" s="157"/>
      <c r="J81" s="157"/>
      <c r="K81" s="157"/>
      <c r="L81" s="157"/>
      <c r="M81" s="157"/>
      <c r="N81" s="157"/>
      <c r="O81" s="157"/>
      <c r="P81" s="157"/>
      <c r="Q81" s="157"/>
      <c r="R81" s="157"/>
      <c r="S81" s="157"/>
      <c r="T81" s="157"/>
      <c r="U81" s="157"/>
      <c r="V81" s="157"/>
      <c r="W81" s="157"/>
      <c r="X81" s="157">
        <v>0</v>
      </c>
      <c r="Y81" s="157"/>
      <c r="Z81" s="157"/>
      <c r="AA81" s="157"/>
      <c r="AB81" s="154"/>
      <c r="AC81" s="157"/>
      <c r="AE81" s="40"/>
      <c r="AF81" s="40"/>
      <c r="AG81" s="40"/>
      <c r="AH81" s="40"/>
      <c r="AI81" s="40"/>
      <c r="AJ81" s="40"/>
      <c r="AK81" s="40"/>
      <c r="AL81" s="40"/>
      <c r="AM81" s="40"/>
      <c r="AN81" s="243">
        <v>0</v>
      </c>
      <c r="AO81" s="39">
        <v>0</v>
      </c>
    </row>
    <row r="82" spans="1:41" ht="15.75" hidden="1" customHeight="1">
      <c r="A82" s="222"/>
      <c r="B82" s="155" t="s">
        <v>1117</v>
      </c>
      <c r="C82" s="155"/>
      <c r="D82" s="205"/>
      <c r="E82" s="150"/>
      <c r="F82" s="157"/>
      <c r="G82" s="157"/>
      <c r="H82" s="157"/>
      <c r="I82" s="157"/>
      <c r="J82" s="157"/>
      <c r="K82" s="157"/>
      <c r="L82" s="157"/>
      <c r="M82" s="157"/>
      <c r="N82" s="157"/>
      <c r="O82" s="157"/>
      <c r="P82" s="157"/>
      <c r="Q82" s="157"/>
      <c r="R82" s="157"/>
      <c r="S82" s="157"/>
      <c r="T82" s="157"/>
      <c r="U82" s="157"/>
      <c r="V82" s="157"/>
      <c r="W82" s="157"/>
      <c r="X82" s="157"/>
      <c r="Y82" s="157"/>
      <c r="Z82" s="157"/>
      <c r="AA82" s="157"/>
      <c r="AB82" s="154"/>
      <c r="AC82" s="157"/>
      <c r="AE82" s="40"/>
      <c r="AF82" s="40"/>
      <c r="AG82" s="40"/>
      <c r="AH82" s="40"/>
      <c r="AI82" s="40"/>
      <c r="AJ82" s="40"/>
      <c r="AK82" s="40"/>
      <c r="AL82" s="40"/>
      <c r="AM82" s="40"/>
      <c r="AN82" s="243">
        <v>0</v>
      </c>
      <c r="AO82" s="39">
        <v>0</v>
      </c>
    </row>
    <row r="83" spans="1:41" hidden="1">
      <c r="A83" s="222"/>
      <c r="B83" s="155" t="s">
        <v>1118</v>
      </c>
      <c r="C83" s="155"/>
      <c r="D83" s="205"/>
      <c r="E83" s="150"/>
      <c r="F83" s="149"/>
      <c r="G83" s="154"/>
      <c r="H83" s="154"/>
      <c r="I83" s="154"/>
      <c r="J83" s="154"/>
      <c r="K83" s="154"/>
      <c r="L83" s="154"/>
      <c r="M83" s="154"/>
      <c r="N83" s="154"/>
      <c r="O83" s="154"/>
      <c r="P83" s="154"/>
      <c r="Q83" s="154"/>
      <c r="R83" s="154"/>
      <c r="S83" s="154"/>
      <c r="T83" s="154"/>
      <c r="U83" s="154"/>
      <c r="V83" s="154"/>
      <c r="W83" s="154">
        <v>0</v>
      </c>
      <c r="X83" s="154"/>
      <c r="Y83" s="154">
        <v>0</v>
      </c>
      <c r="Z83" s="154"/>
      <c r="AA83" s="154">
        <v>0</v>
      </c>
      <c r="AB83" s="154">
        <v>0</v>
      </c>
      <c r="AC83" s="154">
        <v>0</v>
      </c>
      <c r="AD83" s="154"/>
      <c r="AE83" s="154"/>
      <c r="AF83" s="154"/>
      <c r="AG83" s="154"/>
      <c r="AH83" s="154"/>
      <c r="AI83" s="154"/>
      <c r="AJ83" s="154"/>
      <c r="AK83" s="154"/>
      <c r="AL83" s="154"/>
      <c r="AM83" s="154"/>
      <c r="AN83" s="243">
        <v>0</v>
      </c>
      <c r="AO83" s="39">
        <v>0</v>
      </c>
    </row>
    <row r="84" spans="1:41" s="102" customFormat="1" ht="21" hidden="1" customHeight="1">
      <c r="A84" s="244"/>
      <c r="B84" s="105" t="s">
        <v>1115</v>
      </c>
      <c r="C84" s="105"/>
      <c r="D84" s="206"/>
      <c r="E84" s="103">
        <v>18300297</v>
      </c>
      <c r="F84" s="156">
        <v>2343530.75</v>
      </c>
      <c r="G84" s="104">
        <v>784812.86342147435</v>
      </c>
      <c r="H84" s="104">
        <v>1003947.8902202691</v>
      </c>
      <c r="I84" s="104">
        <v>1067953.9743589743</v>
      </c>
      <c r="J84" s="104">
        <v>1334227.7243589743</v>
      </c>
      <c r="K84" s="104">
        <v>1397672.9743589743</v>
      </c>
      <c r="L84" s="104">
        <v>1323401.253525641</v>
      </c>
      <c r="M84" s="104">
        <v>1254506.9886516589</v>
      </c>
      <c r="N84" s="104">
        <v>852528.47610437428</v>
      </c>
      <c r="O84" s="104">
        <v>371060.55308814242</v>
      </c>
      <c r="P84" s="104">
        <v>343715.5137260097</v>
      </c>
      <c r="Q84" s="104">
        <v>345147.6616998681</v>
      </c>
      <c r="R84" s="104">
        <v>448981.77695695084</v>
      </c>
      <c r="S84" s="104">
        <v>1091085.4852902843</v>
      </c>
      <c r="T84" s="104">
        <v>981779.17759797652</v>
      </c>
      <c r="U84" s="104">
        <v>62271.177597976508</v>
      </c>
      <c r="V84" s="104">
        <v>279771.17759797652</v>
      </c>
      <c r="W84" s="104">
        <v>37064.333333333336</v>
      </c>
      <c r="X84" s="104">
        <v>37064.333333333336</v>
      </c>
      <c r="Y84" s="104">
        <v>2939772.9147778079</v>
      </c>
      <c r="Z84" s="104">
        <v>0</v>
      </c>
      <c r="AA84" s="104">
        <v>0</v>
      </c>
      <c r="AB84" s="104">
        <v>0</v>
      </c>
      <c r="AC84" s="104">
        <v>0</v>
      </c>
      <c r="AD84" s="104">
        <v>0</v>
      </c>
      <c r="AE84" s="104"/>
      <c r="AF84" s="104"/>
      <c r="AG84" s="104"/>
      <c r="AH84" s="104"/>
      <c r="AI84" s="104"/>
      <c r="AJ84" s="104"/>
      <c r="AK84" s="103"/>
      <c r="AL84" s="104"/>
      <c r="AM84" s="104"/>
      <c r="AN84" s="242">
        <v>18300297.000000004</v>
      </c>
      <c r="AO84" s="39">
        <v>0</v>
      </c>
    </row>
    <row r="85" spans="1:41" collapsed="1">
      <c r="A85" s="222"/>
      <c r="B85" s="155" t="s">
        <v>1119</v>
      </c>
      <c r="C85" s="155"/>
      <c r="D85" s="205"/>
      <c r="E85" s="150">
        <v>10925000</v>
      </c>
      <c r="F85" s="149"/>
      <c r="G85" s="154"/>
      <c r="H85" s="154"/>
      <c r="I85" s="154"/>
      <c r="J85" s="154"/>
      <c r="K85" s="154"/>
      <c r="L85" s="154"/>
      <c r="M85" s="154"/>
      <c r="N85" s="154">
        <v>0</v>
      </c>
      <c r="O85" s="154"/>
      <c r="P85" s="154"/>
      <c r="Q85" s="154"/>
      <c r="R85" s="154"/>
      <c r="S85" s="154"/>
      <c r="T85" s="154"/>
      <c r="U85" s="154"/>
      <c r="V85" s="154">
        <v>10925000</v>
      </c>
      <c r="W85" s="154"/>
      <c r="X85" s="154">
        <v>0</v>
      </c>
      <c r="Y85" s="154">
        <v>0</v>
      </c>
      <c r="Z85" s="154"/>
      <c r="AA85" s="154">
        <v>0</v>
      </c>
      <c r="AB85" s="154"/>
      <c r="AC85" s="154"/>
      <c r="AD85" s="154"/>
      <c r="AE85" s="154"/>
      <c r="AF85" s="154"/>
      <c r="AG85" s="154"/>
      <c r="AH85" s="154"/>
      <c r="AI85" s="154"/>
      <c r="AJ85" s="154"/>
      <c r="AK85" s="154"/>
      <c r="AL85" s="154"/>
      <c r="AM85" s="154"/>
      <c r="AN85" s="243">
        <v>10925000</v>
      </c>
    </row>
    <row r="86" spans="1:41" s="41" customFormat="1" ht="21" customHeight="1" thickBot="1">
      <c r="A86" s="245"/>
      <c r="B86" s="153" t="s">
        <v>1120</v>
      </c>
      <c r="C86" s="153"/>
      <c r="D86" s="207" t="s">
        <v>16</v>
      </c>
      <c r="E86" s="152">
        <v>29225297</v>
      </c>
      <c r="F86" s="151">
        <v>2343530.75</v>
      </c>
      <c r="G86" s="151">
        <v>784812.86342147435</v>
      </c>
      <c r="H86" s="151">
        <v>1003947.8902202691</v>
      </c>
      <c r="I86" s="151">
        <v>1067953.9743589743</v>
      </c>
      <c r="J86" s="151">
        <v>1334227.7243589743</v>
      </c>
      <c r="K86" s="151">
        <v>1397672.9743589743</v>
      </c>
      <c r="L86" s="151">
        <v>1323401.253525641</v>
      </c>
      <c r="M86" s="151">
        <v>1254506.9886516589</v>
      </c>
      <c r="N86" s="151">
        <v>852528.47610437428</v>
      </c>
      <c r="O86" s="151">
        <v>371060.55308814242</v>
      </c>
      <c r="P86" s="151">
        <v>343715.5137260097</v>
      </c>
      <c r="Q86" s="151">
        <v>345147.6616998681</v>
      </c>
      <c r="R86" s="151">
        <v>448981.77695695084</v>
      </c>
      <c r="S86" s="151">
        <v>1091085.4852902843</v>
      </c>
      <c r="T86" s="151">
        <v>981779.17759797652</v>
      </c>
      <c r="U86" s="151">
        <v>62271.177597976508</v>
      </c>
      <c r="V86" s="151">
        <v>11204771.177597977</v>
      </c>
      <c r="W86" s="151">
        <v>37064.333333333336</v>
      </c>
      <c r="X86" s="151">
        <v>37064.333333333336</v>
      </c>
      <c r="Y86" s="151">
        <v>2939772.9147778079</v>
      </c>
      <c r="Z86" s="151">
        <v>0</v>
      </c>
      <c r="AA86" s="151">
        <v>0</v>
      </c>
      <c r="AB86" s="151">
        <v>0</v>
      </c>
      <c r="AC86" s="151">
        <v>0</v>
      </c>
      <c r="AD86" s="151">
        <v>0</v>
      </c>
      <c r="AE86" s="151"/>
      <c r="AF86" s="151"/>
      <c r="AG86" s="151"/>
      <c r="AH86" s="151"/>
      <c r="AI86" s="151"/>
      <c r="AJ86" s="151"/>
      <c r="AK86" s="151"/>
      <c r="AL86" s="151"/>
      <c r="AM86" s="151"/>
      <c r="AN86" s="246">
        <v>29225297</v>
      </c>
      <c r="AO86" s="39"/>
    </row>
    <row r="87" spans="1:41" s="41" customFormat="1" ht="11.25" hidden="1" customHeight="1">
      <c r="A87" s="245"/>
      <c r="B87" s="99"/>
      <c r="C87" s="99"/>
      <c r="D87" s="208"/>
      <c r="E87" s="150"/>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247"/>
    </row>
    <row r="88" spans="1:41" s="41" customFormat="1" ht="21" hidden="1" customHeight="1">
      <c r="A88" s="245"/>
      <c r="B88" s="99" t="s">
        <v>1121</v>
      </c>
      <c r="C88" s="99"/>
      <c r="D88" s="209"/>
      <c r="E88" s="150"/>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247">
        <v>0</v>
      </c>
    </row>
    <row r="89" spans="1:41" hidden="1">
      <c r="A89" s="222"/>
      <c r="B89" s="63" t="s">
        <v>809</v>
      </c>
      <c r="C89" s="63"/>
      <c r="D89" s="213"/>
      <c r="E89" s="70">
        <v>0</v>
      </c>
      <c r="F89" s="40">
        <v>0</v>
      </c>
      <c r="G89" s="144"/>
      <c r="H89" s="144"/>
      <c r="I89" s="144"/>
      <c r="J89" s="144"/>
      <c r="K89" s="144"/>
      <c r="L89" s="144"/>
      <c r="M89" s="144"/>
      <c r="N89" s="144"/>
      <c r="O89" s="144"/>
      <c r="P89" s="144"/>
      <c r="Q89" s="144"/>
      <c r="R89" s="144"/>
      <c r="S89" s="144"/>
      <c r="T89" s="144"/>
      <c r="U89" s="144"/>
      <c r="V89" s="144"/>
      <c r="W89" s="144"/>
      <c r="X89" s="144"/>
      <c r="Y89" s="144"/>
      <c r="Z89" s="144"/>
      <c r="AA89" s="144"/>
      <c r="AB89" s="148"/>
      <c r="AC89" s="144"/>
      <c r="AD89" s="144"/>
      <c r="AE89" s="68"/>
      <c r="AF89" s="144"/>
      <c r="AG89" s="144"/>
      <c r="AH89" s="144"/>
      <c r="AI89" s="144"/>
      <c r="AJ89" s="144"/>
      <c r="AK89" s="144"/>
      <c r="AL89" s="144"/>
      <c r="AM89" s="144"/>
      <c r="AN89" s="247">
        <v>0</v>
      </c>
    </row>
    <row r="90" spans="1:41" hidden="1">
      <c r="A90" s="222"/>
      <c r="B90" s="63" t="s">
        <v>1122</v>
      </c>
      <c r="C90" s="63"/>
      <c r="D90" s="213"/>
      <c r="E90" s="70">
        <v>0</v>
      </c>
      <c r="F90" s="40">
        <v>0</v>
      </c>
      <c r="G90" s="144"/>
      <c r="H90" s="144"/>
      <c r="I90" s="144"/>
      <c r="J90" s="144"/>
      <c r="K90" s="144"/>
      <c r="L90" s="144"/>
      <c r="M90" s="144"/>
      <c r="N90" s="144"/>
      <c r="O90" s="144"/>
      <c r="P90" s="144"/>
      <c r="Q90" s="144"/>
      <c r="R90" s="144"/>
      <c r="S90" s="144"/>
      <c r="T90" s="144"/>
      <c r="U90" s="144"/>
      <c r="V90" s="144"/>
      <c r="W90" s="144"/>
      <c r="X90" s="144"/>
      <c r="Y90" s="144"/>
      <c r="Z90" s="144"/>
      <c r="AA90" s="144"/>
      <c r="AB90" s="148"/>
      <c r="AC90" s="144"/>
      <c r="AD90" s="144"/>
      <c r="AE90" s="68"/>
      <c r="AF90" s="144"/>
      <c r="AG90" s="144"/>
      <c r="AH90" s="144"/>
      <c r="AI90" s="144"/>
      <c r="AJ90" s="144"/>
      <c r="AK90" s="144"/>
      <c r="AL90" s="144"/>
      <c r="AM90" s="144"/>
      <c r="AN90" s="247">
        <v>0</v>
      </c>
    </row>
    <row r="91" spans="1:41" hidden="1">
      <c r="A91" s="222"/>
      <c r="B91" s="63" t="s">
        <v>1123</v>
      </c>
      <c r="C91" s="63"/>
      <c r="D91" s="213"/>
      <c r="E91" s="70">
        <v>0</v>
      </c>
      <c r="F91" s="40"/>
      <c r="G91" s="144">
        <v>0</v>
      </c>
      <c r="H91" s="144">
        <v>0</v>
      </c>
      <c r="I91" s="144">
        <v>0</v>
      </c>
      <c r="J91" s="144">
        <v>0</v>
      </c>
      <c r="K91" s="144">
        <v>0</v>
      </c>
      <c r="L91" s="144">
        <v>0</v>
      </c>
      <c r="M91" s="144">
        <v>0</v>
      </c>
      <c r="N91" s="144">
        <v>0</v>
      </c>
      <c r="O91" s="144">
        <v>0</v>
      </c>
      <c r="P91" s="144">
        <v>0</v>
      </c>
      <c r="Q91" s="144">
        <v>0</v>
      </c>
      <c r="R91" s="144">
        <v>0</v>
      </c>
      <c r="S91" s="144">
        <v>0</v>
      </c>
      <c r="T91" s="144">
        <v>0</v>
      </c>
      <c r="U91" s="144">
        <v>0</v>
      </c>
      <c r="V91" s="144">
        <v>0</v>
      </c>
      <c r="W91" s="144">
        <v>0</v>
      </c>
      <c r="X91" s="144">
        <v>0</v>
      </c>
      <c r="Y91" s="144">
        <v>0</v>
      </c>
      <c r="Z91" s="144">
        <v>0</v>
      </c>
      <c r="AA91" s="144">
        <v>0</v>
      </c>
      <c r="AB91" s="148">
        <v>0</v>
      </c>
      <c r="AC91" s="144"/>
      <c r="AD91" s="144"/>
      <c r="AE91" s="144"/>
      <c r="AF91" s="144"/>
      <c r="AG91" s="144"/>
      <c r="AH91" s="144"/>
      <c r="AI91" s="144"/>
      <c r="AJ91" s="144"/>
      <c r="AK91" s="144"/>
      <c r="AL91" s="144"/>
      <c r="AM91" s="144"/>
      <c r="AN91" s="247">
        <v>0</v>
      </c>
    </row>
    <row r="92" spans="1:41" hidden="1">
      <c r="A92" s="222"/>
      <c r="B92" s="63" t="s">
        <v>1124</v>
      </c>
      <c r="C92" s="63"/>
      <c r="D92" s="213"/>
      <c r="E92" s="70"/>
      <c r="F92" s="40"/>
      <c r="G92" s="144">
        <v>0</v>
      </c>
      <c r="H92" s="144">
        <v>0</v>
      </c>
      <c r="I92" s="144">
        <v>0</v>
      </c>
      <c r="J92" s="144">
        <v>0</v>
      </c>
      <c r="K92" s="144">
        <v>0</v>
      </c>
      <c r="L92" s="144">
        <v>0</v>
      </c>
      <c r="M92" s="144">
        <v>0</v>
      </c>
      <c r="N92" s="144">
        <v>0</v>
      </c>
      <c r="O92" s="144">
        <v>0</v>
      </c>
      <c r="P92" s="144">
        <v>0</v>
      </c>
      <c r="Q92" s="144">
        <v>0</v>
      </c>
      <c r="R92" s="144">
        <v>0</v>
      </c>
      <c r="S92" s="144">
        <v>0</v>
      </c>
      <c r="T92" s="144">
        <v>0</v>
      </c>
      <c r="U92" s="144">
        <v>0</v>
      </c>
      <c r="V92" s="144">
        <v>0</v>
      </c>
      <c r="W92" s="144">
        <v>0</v>
      </c>
      <c r="X92" s="144">
        <v>0</v>
      </c>
      <c r="Y92" s="144">
        <v>0</v>
      </c>
      <c r="Z92" s="144">
        <v>0</v>
      </c>
      <c r="AA92" s="144">
        <v>0</v>
      </c>
      <c r="AB92" s="148">
        <v>0</v>
      </c>
      <c r="AC92" s="144"/>
      <c r="AD92" s="144"/>
      <c r="AE92" s="144"/>
      <c r="AF92" s="144"/>
      <c r="AG92" s="144"/>
      <c r="AH92" s="144"/>
      <c r="AI92" s="144"/>
      <c r="AJ92" s="144"/>
      <c r="AK92" s="144"/>
      <c r="AL92" s="144"/>
      <c r="AM92" s="144"/>
      <c r="AN92" s="247">
        <v>0</v>
      </c>
    </row>
    <row r="93" spans="1:41" hidden="1">
      <c r="A93" s="222"/>
      <c r="B93" s="147" t="s">
        <v>1107</v>
      </c>
      <c r="C93" s="147"/>
      <c r="D93" s="210"/>
      <c r="E93" s="74"/>
      <c r="F93" s="43"/>
      <c r="G93" s="145">
        <v>0</v>
      </c>
      <c r="H93" s="145">
        <v>0</v>
      </c>
      <c r="I93" s="145">
        <v>0</v>
      </c>
      <c r="J93" s="145">
        <v>0</v>
      </c>
      <c r="K93" s="145">
        <v>0</v>
      </c>
      <c r="L93" s="145">
        <v>0</v>
      </c>
      <c r="M93" s="145">
        <v>0</v>
      </c>
      <c r="N93" s="145">
        <v>0</v>
      </c>
      <c r="O93" s="145">
        <v>0</v>
      </c>
      <c r="P93" s="145">
        <v>0</v>
      </c>
      <c r="Q93" s="145">
        <v>0</v>
      </c>
      <c r="R93" s="145">
        <v>0</v>
      </c>
      <c r="S93" s="145">
        <v>0</v>
      </c>
      <c r="T93" s="145">
        <v>0</v>
      </c>
      <c r="U93" s="145">
        <v>0</v>
      </c>
      <c r="V93" s="145">
        <v>0</v>
      </c>
      <c r="W93" s="145">
        <v>0</v>
      </c>
      <c r="X93" s="145">
        <v>0</v>
      </c>
      <c r="Y93" s="145"/>
      <c r="Z93" s="145">
        <v>0</v>
      </c>
      <c r="AA93" s="145">
        <v>0</v>
      </c>
      <c r="AB93" s="146">
        <v>0</v>
      </c>
      <c r="AC93" s="145"/>
      <c r="AD93" s="145"/>
      <c r="AE93" s="145"/>
      <c r="AF93" s="145"/>
      <c r="AG93" s="145"/>
      <c r="AH93" s="145"/>
      <c r="AI93" s="145"/>
      <c r="AJ93" s="145"/>
      <c r="AK93" s="145"/>
      <c r="AL93" s="144"/>
      <c r="AM93" s="144"/>
      <c r="AN93" s="248">
        <v>0</v>
      </c>
    </row>
    <row r="94" spans="1:41" ht="15.75" hidden="1" customHeight="1" collapsed="1" thickBot="1">
      <c r="A94" s="222"/>
      <c r="B94" s="143" t="s">
        <v>1125</v>
      </c>
      <c r="C94" s="143"/>
      <c r="D94" s="196"/>
      <c r="E94" s="142">
        <v>0</v>
      </c>
      <c r="F94" s="141">
        <v>0</v>
      </c>
      <c r="G94" s="141">
        <v>0</v>
      </c>
      <c r="H94" s="141">
        <v>0</v>
      </c>
      <c r="I94" s="141">
        <v>0</v>
      </c>
      <c r="J94" s="141">
        <v>0</v>
      </c>
      <c r="K94" s="141">
        <v>0</v>
      </c>
      <c r="L94" s="141">
        <v>0</v>
      </c>
      <c r="M94" s="141">
        <v>0</v>
      </c>
      <c r="N94" s="141">
        <v>0</v>
      </c>
      <c r="O94" s="141">
        <v>0</v>
      </c>
      <c r="P94" s="141">
        <v>0</v>
      </c>
      <c r="Q94" s="141">
        <v>0</v>
      </c>
      <c r="R94" s="141">
        <v>0</v>
      </c>
      <c r="S94" s="141">
        <v>0</v>
      </c>
      <c r="T94" s="141">
        <v>0</v>
      </c>
      <c r="U94" s="141">
        <v>0</v>
      </c>
      <c r="V94" s="141">
        <v>0</v>
      </c>
      <c r="W94" s="141">
        <v>0</v>
      </c>
      <c r="X94" s="138">
        <v>0</v>
      </c>
      <c r="Y94" s="138">
        <v>0</v>
      </c>
      <c r="Z94" s="138">
        <v>0</v>
      </c>
      <c r="AA94" s="138">
        <v>0</v>
      </c>
      <c r="AB94" s="140">
        <v>0</v>
      </c>
      <c r="AC94" s="138"/>
      <c r="AD94" s="138"/>
      <c r="AE94" s="138"/>
      <c r="AF94" s="138"/>
      <c r="AG94" s="138"/>
      <c r="AH94" s="138"/>
      <c r="AI94" s="138"/>
      <c r="AJ94" s="138"/>
      <c r="AK94" s="139"/>
      <c r="AL94" s="138"/>
      <c r="AM94" s="138"/>
      <c r="AN94" s="249">
        <v>0</v>
      </c>
    </row>
    <row r="95" spans="1:41" s="86" customFormat="1" ht="14" hidden="1" thickBot="1">
      <c r="A95" s="250"/>
      <c r="B95" s="88" t="s">
        <v>1126</v>
      </c>
      <c r="C95" s="88"/>
      <c r="D95" s="211"/>
      <c r="E95" s="87">
        <v>29225297</v>
      </c>
      <c r="F95" s="137">
        <v>2343530.75</v>
      </c>
      <c r="G95" s="88">
        <v>784812.86342147435</v>
      </c>
      <c r="H95" s="88">
        <v>1003947.8902202691</v>
      </c>
      <c r="I95" s="88">
        <v>1067953.9743589743</v>
      </c>
      <c r="J95" s="88">
        <v>1334227.7243589743</v>
      </c>
      <c r="K95" s="88">
        <v>1397672.9743589743</v>
      </c>
      <c r="L95" s="88">
        <v>1323401.253525641</v>
      </c>
      <c r="M95" s="88">
        <v>1254506.9886516589</v>
      </c>
      <c r="N95" s="88">
        <v>852528.47610437428</v>
      </c>
      <c r="O95" s="88">
        <v>371060.55308814242</v>
      </c>
      <c r="P95" s="88">
        <v>343715.5137260097</v>
      </c>
      <c r="Q95" s="88">
        <v>345147.6616998681</v>
      </c>
      <c r="R95" s="88">
        <v>448981.77695695084</v>
      </c>
      <c r="S95" s="88">
        <v>1091085.4852902843</v>
      </c>
      <c r="T95" s="88">
        <v>981779.17759797652</v>
      </c>
      <c r="U95" s="88">
        <v>62271.177597976508</v>
      </c>
      <c r="V95" s="88">
        <v>279771.17759797652</v>
      </c>
      <c r="W95" s="88">
        <v>37064.333333333336</v>
      </c>
      <c r="X95" s="88">
        <v>37064.333333333336</v>
      </c>
      <c r="Y95" s="88">
        <v>2939772.9147778079</v>
      </c>
      <c r="Z95" s="88">
        <v>0</v>
      </c>
      <c r="AA95" s="88">
        <v>0</v>
      </c>
      <c r="AB95" s="89">
        <v>0</v>
      </c>
      <c r="AC95" s="88">
        <v>0</v>
      </c>
      <c r="AD95" s="88"/>
      <c r="AE95" s="136"/>
      <c r="AF95" s="135"/>
      <c r="AG95" s="135"/>
      <c r="AH95" s="135"/>
      <c r="AI95" s="135"/>
      <c r="AJ95" s="135"/>
      <c r="AK95" s="135"/>
      <c r="AL95" s="135"/>
      <c r="AM95" s="135"/>
      <c r="AN95" s="251">
        <v>29225297</v>
      </c>
      <c r="AO95" s="86">
        <v>0</v>
      </c>
    </row>
    <row r="96" spans="1:41" hidden="1">
      <c r="A96" s="222"/>
      <c r="B96" s="85"/>
      <c r="C96" s="85"/>
      <c r="D96" s="197"/>
      <c r="E96" s="134"/>
      <c r="F96" s="69"/>
      <c r="G96" s="69"/>
      <c r="H96" s="69"/>
      <c r="I96" s="69"/>
      <c r="J96" s="69"/>
      <c r="K96" s="69"/>
      <c r="L96" s="69"/>
      <c r="M96" s="69"/>
      <c r="N96" s="69"/>
      <c r="O96" s="69"/>
      <c r="P96" s="69"/>
      <c r="Q96" s="69"/>
      <c r="R96" s="69"/>
      <c r="S96" s="69"/>
      <c r="T96" s="69"/>
      <c r="U96" s="69"/>
      <c r="V96" s="69"/>
      <c r="W96" s="69"/>
      <c r="X96" s="69"/>
      <c r="Y96" s="69"/>
      <c r="Z96" s="69"/>
      <c r="AA96" s="69"/>
      <c r="AB96" s="822"/>
      <c r="AC96" s="69"/>
      <c r="AD96" s="69"/>
      <c r="AE96" s="69"/>
      <c r="AF96" s="69"/>
      <c r="AG96" s="69"/>
      <c r="AH96" s="69"/>
      <c r="AI96" s="69"/>
      <c r="AJ96" s="69"/>
      <c r="AK96" s="98"/>
      <c r="AL96" s="69"/>
      <c r="AM96" s="69"/>
      <c r="AN96" s="823"/>
    </row>
    <row r="97" spans="1:53" s="118" customFormat="1" ht="26.25" customHeight="1" collapsed="1">
      <c r="A97" s="232"/>
      <c r="B97" s="1019" t="s">
        <v>1127</v>
      </c>
      <c r="C97" s="1019"/>
      <c r="D97" s="178"/>
      <c r="E97" s="221" t="s">
        <v>1128</v>
      </c>
      <c r="F97" s="130">
        <v>0.23954081408811928</v>
      </c>
      <c r="G97" s="130">
        <v>0</v>
      </c>
      <c r="H97" s="130">
        <v>0</v>
      </c>
      <c r="I97" s="130">
        <v>0</v>
      </c>
      <c r="J97" s="130">
        <v>0</v>
      </c>
      <c r="K97" s="130">
        <v>0</v>
      </c>
      <c r="L97" s="130">
        <v>0</v>
      </c>
      <c r="M97" s="130">
        <v>0</v>
      </c>
      <c r="N97" s="130">
        <v>0</v>
      </c>
      <c r="O97" s="130">
        <v>0</v>
      </c>
      <c r="P97" s="130">
        <v>0</v>
      </c>
      <c r="Q97" s="130">
        <v>0</v>
      </c>
      <c r="R97" s="130">
        <v>0.35931122113217889</v>
      </c>
      <c r="S97" s="130">
        <v>0</v>
      </c>
      <c r="T97" s="130">
        <v>0</v>
      </c>
      <c r="U97" s="130">
        <v>0</v>
      </c>
      <c r="V97" s="130">
        <v>0.4191964246542087</v>
      </c>
      <c r="W97" s="133">
        <v>0</v>
      </c>
      <c r="X97" s="132">
        <v>0</v>
      </c>
      <c r="Y97" s="132">
        <v>0.17965561056608945</v>
      </c>
      <c r="Z97" s="130">
        <v>0</v>
      </c>
      <c r="AA97" s="130">
        <v>0</v>
      </c>
      <c r="AB97" s="131">
        <v>0</v>
      </c>
      <c r="AC97" s="130"/>
      <c r="AD97" s="130"/>
      <c r="AE97" s="130"/>
      <c r="AF97" s="130"/>
      <c r="AG97" s="130"/>
      <c r="AH97" s="130"/>
      <c r="AI97" s="130"/>
      <c r="AJ97" s="130"/>
      <c r="AK97" s="130"/>
      <c r="AL97" s="130"/>
      <c r="AM97" s="130"/>
      <c r="AN97" s="252" t="s">
        <v>1050</v>
      </c>
    </row>
    <row r="98" spans="1:53" s="118" customFormat="1" ht="15" hidden="1" customHeight="1">
      <c r="A98" s="232"/>
      <c r="B98" s="128" t="s">
        <v>1129</v>
      </c>
      <c r="C98" s="128"/>
      <c r="D98" s="195"/>
      <c r="E98" s="126"/>
      <c r="F98" s="122"/>
      <c r="G98" s="119"/>
      <c r="H98" s="119"/>
      <c r="I98" s="119"/>
      <c r="J98" s="119"/>
      <c r="K98" s="119"/>
      <c r="L98" s="119"/>
      <c r="M98" s="125"/>
      <c r="N98" s="122"/>
      <c r="O98" s="123"/>
      <c r="P98" s="123"/>
      <c r="Q98" s="123"/>
      <c r="R98" s="123"/>
      <c r="S98" s="119"/>
      <c r="T98" s="119"/>
      <c r="U98" s="119"/>
      <c r="V98" s="123"/>
      <c r="W98" s="123"/>
      <c r="X98" s="122"/>
      <c r="Y98" s="129"/>
      <c r="Z98" s="119"/>
      <c r="AA98" s="119"/>
      <c r="AB98" s="121"/>
      <c r="AC98" s="123"/>
      <c r="AD98" s="119"/>
      <c r="AE98" s="119"/>
      <c r="AF98" s="119"/>
      <c r="AG98" s="119"/>
      <c r="AH98" s="119"/>
      <c r="AI98" s="119"/>
      <c r="AJ98" s="119"/>
      <c r="AK98" s="119"/>
      <c r="AL98" s="119"/>
      <c r="AM98" s="119"/>
      <c r="AN98" s="253">
        <v>0</v>
      </c>
    </row>
    <row r="99" spans="1:53" s="118" customFormat="1" ht="15" hidden="1" customHeight="1">
      <c r="A99" s="232"/>
      <c r="B99" s="128"/>
      <c r="C99" s="128"/>
      <c r="D99" s="195"/>
      <c r="E99" s="126"/>
      <c r="F99" s="122"/>
      <c r="G99" s="119"/>
      <c r="H99" s="119"/>
      <c r="I99" s="119"/>
      <c r="J99" s="119"/>
      <c r="K99" s="119"/>
      <c r="L99" s="119"/>
      <c r="M99" s="125"/>
      <c r="N99" s="124"/>
      <c r="O99" s="123"/>
      <c r="P99" s="123"/>
      <c r="Q99" s="123"/>
      <c r="R99" s="123"/>
      <c r="S99" s="119"/>
      <c r="T99" s="119"/>
      <c r="U99" s="119"/>
      <c r="V99" s="123"/>
      <c r="W99" s="123"/>
      <c r="X99" s="122"/>
      <c r="Y99" s="122"/>
      <c r="Z99" s="119"/>
      <c r="AA99" s="119"/>
      <c r="AB99" s="121"/>
      <c r="AC99" s="120"/>
      <c r="AD99" s="119"/>
      <c r="AE99" s="119"/>
      <c r="AF99" s="119"/>
      <c r="AG99" s="119"/>
      <c r="AH99" s="119"/>
      <c r="AI99" s="119"/>
      <c r="AJ99" s="119"/>
      <c r="AK99" s="119"/>
      <c r="AL99" s="119"/>
      <c r="AM99" s="119"/>
      <c r="AN99" s="253"/>
    </row>
    <row r="100" spans="1:53" ht="21" hidden="1" customHeight="1" thickBot="1">
      <c r="A100" s="222"/>
      <c r="B100" s="117" t="s">
        <v>1130</v>
      </c>
      <c r="C100" s="117"/>
      <c r="D100" s="212"/>
      <c r="E100" s="116"/>
      <c r="F100" s="115">
        <v>1719864</v>
      </c>
      <c r="G100" s="113">
        <v>0</v>
      </c>
      <c r="H100" s="113">
        <v>0</v>
      </c>
      <c r="I100" s="113">
        <v>0</v>
      </c>
      <c r="J100" s="113">
        <v>0</v>
      </c>
      <c r="K100" s="113">
        <v>0</v>
      </c>
      <c r="L100" s="113">
        <v>0</v>
      </c>
      <c r="M100" s="113">
        <v>0</v>
      </c>
      <c r="N100" s="97">
        <v>0</v>
      </c>
      <c r="O100" s="113">
        <v>0</v>
      </c>
      <c r="P100" s="113"/>
      <c r="Q100" s="113"/>
      <c r="R100" s="115">
        <v>2579796</v>
      </c>
      <c r="S100" s="113"/>
      <c r="T100" s="113"/>
      <c r="U100" s="113"/>
      <c r="V100" s="115">
        <v>3009762</v>
      </c>
      <c r="W100" s="113">
        <v>0</v>
      </c>
      <c r="X100" s="113">
        <v>0</v>
      </c>
      <c r="Y100" s="115">
        <v>1289898</v>
      </c>
      <c r="Z100" s="113">
        <v>0</v>
      </c>
      <c r="AA100" s="113"/>
      <c r="AB100" s="113"/>
      <c r="AC100" s="113">
        <v>0</v>
      </c>
      <c r="AD100" s="113"/>
      <c r="AE100" s="113"/>
      <c r="AF100" s="114"/>
      <c r="AG100" s="113"/>
      <c r="AH100" s="113"/>
      <c r="AI100" s="113"/>
      <c r="AJ100" s="113"/>
      <c r="AK100" s="113"/>
      <c r="AL100" s="113"/>
      <c r="AM100" s="113"/>
      <c r="AN100" s="254">
        <v>8599320</v>
      </c>
      <c r="AP100" s="41"/>
    </row>
    <row r="101" spans="1:53" collapsed="1">
      <c r="A101" s="222"/>
      <c r="B101" s="69" t="s">
        <v>1131</v>
      </c>
      <c r="C101" s="69"/>
      <c r="D101" s="213"/>
      <c r="E101" s="112">
        <v>8599320</v>
      </c>
      <c r="F101" s="40">
        <v>1719864</v>
      </c>
      <c r="G101" s="40">
        <v>0</v>
      </c>
      <c r="H101" s="40">
        <v>0</v>
      </c>
      <c r="I101" s="40">
        <v>0</v>
      </c>
      <c r="J101" s="40">
        <v>0</v>
      </c>
      <c r="K101" s="40">
        <v>0</v>
      </c>
      <c r="L101" s="40">
        <v>0</v>
      </c>
      <c r="M101" s="40">
        <v>0</v>
      </c>
      <c r="N101" s="40">
        <v>0</v>
      </c>
      <c r="O101" s="40">
        <v>0</v>
      </c>
      <c r="P101" s="40">
        <v>0</v>
      </c>
      <c r="Q101" s="40"/>
      <c r="R101" s="40">
        <v>448981.77695695084</v>
      </c>
      <c r="S101" s="40">
        <v>1091085.4852902843</v>
      </c>
      <c r="T101" s="40">
        <v>464779.17759797606</v>
      </c>
      <c r="U101" s="40">
        <v>62271.177597976508</v>
      </c>
      <c r="V101" s="40">
        <v>2404413.3825568124</v>
      </c>
      <c r="W101" s="40">
        <v>37064.333333333336</v>
      </c>
      <c r="X101" s="40">
        <v>37064.333333333336</v>
      </c>
      <c r="Y101" s="40">
        <v>2333796.3333333335</v>
      </c>
      <c r="Z101" s="40">
        <v>0</v>
      </c>
      <c r="AA101" s="40">
        <v>0</v>
      </c>
      <c r="AB101" s="40">
        <v>0</v>
      </c>
      <c r="AC101" s="40">
        <v>0</v>
      </c>
      <c r="AD101" s="40">
        <v>0</v>
      </c>
      <c r="AE101" s="40"/>
      <c r="AF101" s="40"/>
      <c r="AG101" s="40"/>
      <c r="AH101" s="40"/>
      <c r="AI101" s="40"/>
      <c r="AJ101" s="40"/>
      <c r="AK101" s="40"/>
      <c r="AL101" s="40"/>
      <c r="AM101" s="40"/>
      <c r="AN101" s="255">
        <v>8599320</v>
      </c>
    </row>
    <row r="102" spans="1:53">
      <c r="A102" s="222"/>
      <c r="B102" s="55" t="s">
        <v>1132</v>
      </c>
      <c r="C102" s="55"/>
      <c r="D102" s="210"/>
      <c r="E102" s="74">
        <v>0</v>
      </c>
      <c r="F102" s="43">
        <v>0</v>
      </c>
      <c r="G102" s="43">
        <v>0</v>
      </c>
      <c r="H102" s="43">
        <v>0</v>
      </c>
      <c r="I102" s="43">
        <v>0</v>
      </c>
      <c r="J102" s="43">
        <v>0</v>
      </c>
      <c r="K102" s="43">
        <v>0</v>
      </c>
      <c r="L102" s="43">
        <v>0</v>
      </c>
      <c r="M102" s="43">
        <v>0</v>
      </c>
      <c r="N102" s="43"/>
      <c r="O102" s="43">
        <v>0</v>
      </c>
      <c r="P102" s="43">
        <v>0</v>
      </c>
      <c r="Q102" s="43">
        <v>0</v>
      </c>
      <c r="R102" s="43">
        <v>2130814.2230430492</v>
      </c>
      <c r="S102" s="43">
        <v>1039728.737752765</v>
      </c>
      <c r="T102" s="43">
        <v>574949.56015478889</v>
      </c>
      <c r="U102" s="43">
        <v>512678.38255681237</v>
      </c>
      <c r="V102" s="43">
        <v>1118027</v>
      </c>
      <c r="W102" s="43">
        <v>1080962.6666666667</v>
      </c>
      <c r="X102" s="43">
        <v>1043898.3333333334</v>
      </c>
      <c r="Y102" s="43">
        <v>0</v>
      </c>
      <c r="Z102" s="43">
        <v>0</v>
      </c>
      <c r="AA102" s="43">
        <v>0</v>
      </c>
      <c r="AB102" s="111">
        <v>0</v>
      </c>
      <c r="AC102" s="111">
        <v>0</v>
      </c>
      <c r="AD102" s="111">
        <v>0</v>
      </c>
      <c r="AE102" s="43"/>
      <c r="AF102" s="43"/>
      <c r="AG102" s="43"/>
      <c r="AH102" s="43"/>
      <c r="AI102" s="43"/>
      <c r="AJ102" s="43"/>
      <c r="AK102" s="43"/>
      <c r="AL102" s="43"/>
      <c r="AM102" s="43"/>
      <c r="AN102" s="256"/>
    </row>
    <row r="103" spans="1:53" hidden="1">
      <c r="A103" s="222"/>
      <c r="B103" s="69" t="s">
        <v>1133</v>
      </c>
      <c r="C103" s="69"/>
      <c r="D103" s="62">
        <v>1E-10</v>
      </c>
      <c r="E103" s="98"/>
      <c r="F103" s="40">
        <v>0</v>
      </c>
      <c r="G103" s="40">
        <v>0</v>
      </c>
      <c r="H103" s="40">
        <v>0</v>
      </c>
      <c r="I103" s="40">
        <v>0</v>
      </c>
      <c r="J103" s="40">
        <v>0</v>
      </c>
      <c r="K103" s="40">
        <v>0</v>
      </c>
      <c r="L103" s="40">
        <v>0</v>
      </c>
      <c r="M103" s="40">
        <v>0</v>
      </c>
      <c r="N103" s="40">
        <v>0</v>
      </c>
      <c r="O103" s="40">
        <v>0</v>
      </c>
      <c r="P103" s="40">
        <v>0</v>
      </c>
      <c r="Q103" s="40">
        <v>0</v>
      </c>
      <c r="R103" s="40">
        <v>1.775678519202541E-5</v>
      </c>
      <c r="S103" s="40">
        <v>8.6644061479397076E-6</v>
      </c>
      <c r="T103" s="40">
        <v>4.7912463346232406E-6</v>
      </c>
      <c r="U103" s="40">
        <v>4.2723198546401036E-6</v>
      </c>
      <c r="V103" s="40">
        <v>9.3168916666666672E-6</v>
      </c>
      <c r="W103" s="40">
        <v>9.0080222222222237E-6</v>
      </c>
      <c r="X103" s="40">
        <v>8.6991527777777785E-6</v>
      </c>
      <c r="Y103" s="40">
        <v>0</v>
      </c>
      <c r="Z103" s="40">
        <v>0</v>
      </c>
      <c r="AA103" s="40">
        <v>0</v>
      </c>
      <c r="AB103" s="68">
        <v>0</v>
      </c>
      <c r="AC103" s="40">
        <v>0</v>
      </c>
      <c r="AE103" s="40"/>
      <c r="AF103" s="40"/>
      <c r="AG103" s="40"/>
      <c r="AH103" s="40"/>
      <c r="AI103" s="40"/>
      <c r="AJ103" s="40"/>
      <c r="AK103" s="40"/>
      <c r="AL103" s="40"/>
      <c r="AM103" s="40"/>
      <c r="AN103" s="255"/>
      <c r="BA103" s="40"/>
    </row>
    <row r="104" spans="1:53" hidden="1">
      <c r="A104" s="222"/>
      <c r="B104" s="69" t="s">
        <v>1134</v>
      </c>
      <c r="C104" s="69"/>
      <c r="D104" s="213"/>
      <c r="E104" s="70"/>
      <c r="F104" s="40">
        <v>623666.75</v>
      </c>
      <c r="G104" s="40">
        <v>784812.86342147435</v>
      </c>
      <c r="H104" s="40">
        <v>1003947.8902202691</v>
      </c>
      <c r="I104" s="40">
        <v>1067953.9743589743</v>
      </c>
      <c r="J104" s="40">
        <v>1334227.7243589743</v>
      </c>
      <c r="K104" s="40">
        <v>1397672.9743589743</v>
      </c>
      <c r="L104" s="40">
        <v>1323401.253525641</v>
      </c>
      <c r="M104" s="40">
        <v>1254506.9886516589</v>
      </c>
      <c r="N104" s="40">
        <v>852528.47610437428</v>
      </c>
      <c r="O104" s="40">
        <v>371060.55308814242</v>
      </c>
      <c r="P104" s="40">
        <v>343715.5137260097</v>
      </c>
      <c r="Q104" s="40">
        <v>345147.6616998681</v>
      </c>
      <c r="R104" s="40">
        <v>0</v>
      </c>
      <c r="S104" s="40">
        <v>0</v>
      </c>
      <c r="T104" s="40">
        <v>516999.99999520922</v>
      </c>
      <c r="U104" s="40">
        <v>0</v>
      </c>
      <c r="V104" s="40">
        <v>8800357.7950318474</v>
      </c>
      <c r="W104" s="40">
        <v>0</v>
      </c>
      <c r="X104" s="40">
        <v>0</v>
      </c>
      <c r="Y104" s="40">
        <v>605976.5814444744</v>
      </c>
      <c r="Z104" s="40">
        <v>0</v>
      </c>
      <c r="AA104" s="40">
        <v>0</v>
      </c>
      <c r="AB104" s="40">
        <v>0</v>
      </c>
      <c r="AC104" s="40">
        <v>0</v>
      </c>
      <c r="AD104" s="40">
        <v>0</v>
      </c>
      <c r="AE104" s="40">
        <v>0</v>
      </c>
      <c r="AF104" s="40"/>
      <c r="AG104" s="40"/>
      <c r="AH104" s="40"/>
      <c r="AI104" s="40"/>
      <c r="AJ104" s="40"/>
      <c r="AK104" s="40"/>
      <c r="AL104" s="40"/>
      <c r="AM104" s="40"/>
      <c r="AN104" s="255"/>
    </row>
    <row r="105" spans="1:53" hidden="1">
      <c r="A105" s="222"/>
      <c r="B105" s="69" t="s">
        <v>1135</v>
      </c>
      <c r="C105" s="69"/>
      <c r="D105" s="213"/>
      <c r="E105" s="70">
        <v>10925000</v>
      </c>
      <c r="F105" s="40">
        <v>10925000</v>
      </c>
      <c r="G105" s="40">
        <v>10613166.625</v>
      </c>
      <c r="H105" s="40">
        <v>10220760.193289263</v>
      </c>
      <c r="I105" s="40">
        <v>9925000</v>
      </c>
      <c r="J105" s="40">
        <v>9925000</v>
      </c>
      <c r="K105" s="40">
        <v>9925000</v>
      </c>
      <c r="L105" s="40">
        <v>9287733</v>
      </c>
      <c r="M105" s="40">
        <v>8042316.569755693</v>
      </c>
      <c r="N105" s="40">
        <v>6787809.5811040346</v>
      </c>
      <c r="O105" s="40">
        <v>5935281.1049996605</v>
      </c>
      <c r="P105" s="40">
        <v>5564220.551911518</v>
      </c>
      <c r="Q105" s="40">
        <v>5220505.038185508</v>
      </c>
      <c r="R105" s="40">
        <v>4875357.3764856402</v>
      </c>
      <c r="S105" s="40">
        <v>4875357.3764856402</v>
      </c>
      <c r="T105" s="40">
        <v>4875357.3764856402</v>
      </c>
      <c r="U105" s="40">
        <v>4875357.3764856402</v>
      </c>
      <c r="V105" s="40">
        <v>4875357.3764856402</v>
      </c>
      <c r="W105" s="40">
        <v>0</v>
      </c>
      <c r="X105" s="40">
        <v>0</v>
      </c>
      <c r="Y105" s="40">
        <v>0</v>
      </c>
      <c r="Z105" s="40">
        <v>0</v>
      </c>
      <c r="AA105" s="40">
        <v>0</v>
      </c>
      <c r="AB105" s="40">
        <v>0</v>
      </c>
      <c r="AC105" s="40"/>
      <c r="AE105" s="40"/>
      <c r="AF105" s="40"/>
      <c r="AG105" s="40"/>
      <c r="AH105" s="40"/>
      <c r="AI105" s="40"/>
      <c r="AJ105" s="40"/>
      <c r="AK105" s="40"/>
      <c r="AL105" s="40"/>
      <c r="AM105" s="40"/>
      <c r="AN105" s="255"/>
    </row>
    <row r="106" spans="1:53" collapsed="1">
      <c r="A106" s="222"/>
      <c r="B106" s="69" t="s">
        <v>1136</v>
      </c>
      <c r="C106" s="69"/>
      <c r="D106" s="257">
        <v>0.5</v>
      </c>
      <c r="E106" s="70">
        <v>10925000</v>
      </c>
      <c r="F106" s="40">
        <v>311833.375</v>
      </c>
      <c r="G106" s="40">
        <v>392406.43171073718</v>
      </c>
      <c r="H106" s="40">
        <v>295760.19328926282</v>
      </c>
      <c r="I106" s="40">
        <v>0</v>
      </c>
      <c r="J106" s="40">
        <v>0</v>
      </c>
      <c r="K106" s="40">
        <v>637267</v>
      </c>
      <c r="L106" s="40">
        <v>1245416.4302443073</v>
      </c>
      <c r="M106" s="40">
        <v>1254506.9886516589</v>
      </c>
      <c r="N106" s="40">
        <v>852528.47610437428</v>
      </c>
      <c r="O106" s="40">
        <v>371060.55308814242</v>
      </c>
      <c r="P106" s="40">
        <v>343715.5137260097</v>
      </c>
      <c r="Q106" s="40">
        <v>345147.6616998681</v>
      </c>
      <c r="R106" s="40">
        <v>0</v>
      </c>
      <c r="S106" s="40">
        <v>0</v>
      </c>
      <c r="T106" s="40">
        <v>0</v>
      </c>
      <c r="U106" s="40">
        <v>0</v>
      </c>
      <c r="V106" s="40">
        <v>4875357.3764856402</v>
      </c>
      <c r="W106" s="40">
        <v>0</v>
      </c>
      <c r="X106" s="40">
        <v>0</v>
      </c>
      <c r="Y106" s="40">
        <v>0</v>
      </c>
      <c r="Z106" s="40">
        <v>0</v>
      </c>
      <c r="AA106" s="40">
        <v>0</v>
      </c>
      <c r="AB106" s="40">
        <v>0</v>
      </c>
      <c r="AC106" s="40">
        <v>0</v>
      </c>
      <c r="AE106" s="40"/>
      <c r="AF106" s="40"/>
      <c r="AG106" s="40"/>
      <c r="AH106" s="40"/>
      <c r="AI106" s="40"/>
      <c r="AJ106" s="40"/>
      <c r="AK106" s="40"/>
      <c r="AL106" s="40"/>
      <c r="AM106" s="40"/>
      <c r="AN106" s="255">
        <v>10925000</v>
      </c>
    </row>
    <row r="107" spans="1:53" hidden="1">
      <c r="A107" s="222"/>
      <c r="B107" s="69" t="s">
        <v>1137</v>
      </c>
      <c r="C107" s="69"/>
      <c r="D107" s="213"/>
      <c r="E107" s="70">
        <v>5170000</v>
      </c>
      <c r="F107" s="40">
        <v>5170000</v>
      </c>
      <c r="G107" s="40">
        <v>4858166.625</v>
      </c>
      <c r="H107" s="40">
        <v>4465760.1932892632</v>
      </c>
      <c r="I107" s="40">
        <v>3757572.4963582568</v>
      </c>
      <c r="J107" s="40">
        <v>2689618.5219992828</v>
      </c>
      <c r="K107" s="40">
        <v>1355390.7976403085</v>
      </c>
      <c r="L107" s="40">
        <v>594984.82328133425</v>
      </c>
      <c r="M107" s="40">
        <v>517000</v>
      </c>
      <c r="N107" s="40">
        <v>517000</v>
      </c>
      <c r="O107" s="40">
        <v>517000</v>
      </c>
      <c r="P107" s="40">
        <v>517000</v>
      </c>
      <c r="Q107" s="40">
        <v>517000</v>
      </c>
      <c r="R107" s="40">
        <v>517000</v>
      </c>
      <c r="S107" s="40">
        <v>517000</v>
      </c>
      <c r="T107" s="40">
        <v>517000</v>
      </c>
      <c r="U107" s="40">
        <v>0</v>
      </c>
      <c r="V107" s="40">
        <v>0</v>
      </c>
      <c r="W107" s="40">
        <v>0</v>
      </c>
      <c r="X107" s="40">
        <v>0</v>
      </c>
      <c r="Y107" s="40">
        <v>0</v>
      </c>
      <c r="Z107" s="40">
        <v>0</v>
      </c>
      <c r="AA107" s="40">
        <v>0</v>
      </c>
      <c r="AB107" s="68">
        <v>0</v>
      </c>
      <c r="AC107" s="40">
        <v>0</v>
      </c>
      <c r="AD107" s="40">
        <v>0</v>
      </c>
      <c r="AE107" s="68">
        <v>0</v>
      </c>
      <c r="AF107" s="40">
        <v>0</v>
      </c>
      <c r="AG107" s="40">
        <v>0</v>
      </c>
      <c r="AH107" s="40">
        <v>0</v>
      </c>
      <c r="AI107" s="40">
        <v>0</v>
      </c>
      <c r="AJ107" s="40">
        <v>0</v>
      </c>
      <c r="AK107" s="40">
        <v>0</v>
      </c>
      <c r="AL107" s="40">
        <v>0</v>
      </c>
      <c r="AM107" s="40">
        <v>0</v>
      </c>
      <c r="AN107" s="255"/>
    </row>
    <row r="108" spans="1:53" collapsed="1">
      <c r="A108" s="222"/>
      <c r="B108" s="69" t="s">
        <v>1138</v>
      </c>
      <c r="C108" s="69"/>
      <c r="D108" s="257">
        <v>0.5</v>
      </c>
      <c r="E108" s="70">
        <v>5170000</v>
      </c>
      <c r="F108" s="40">
        <v>311833.375</v>
      </c>
      <c r="G108" s="40">
        <v>392406.43171073718</v>
      </c>
      <c r="H108" s="40">
        <v>708187.69693100627</v>
      </c>
      <c r="I108" s="40">
        <v>1067953.9743589743</v>
      </c>
      <c r="J108" s="40">
        <v>1334227.7243589743</v>
      </c>
      <c r="K108" s="40">
        <v>760405.97435897426</v>
      </c>
      <c r="L108" s="40">
        <v>77984.823281333782</v>
      </c>
      <c r="M108" s="40"/>
      <c r="N108" s="40"/>
      <c r="O108" s="40"/>
      <c r="P108" s="40"/>
      <c r="Q108" s="40"/>
      <c r="R108" s="40"/>
      <c r="S108" s="40"/>
      <c r="T108" s="40">
        <v>517000</v>
      </c>
      <c r="U108" s="40">
        <v>0</v>
      </c>
      <c r="V108" s="40"/>
      <c r="W108" s="40"/>
      <c r="X108" s="40"/>
      <c r="Y108" s="40">
        <v>0</v>
      </c>
      <c r="Z108" s="40"/>
      <c r="AA108" s="40"/>
      <c r="AB108" s="40"/>
      <c r="AC108" s="40"/>
      <c r="AE108" s="40"/>
      <c r="AF108" s="40"/>
      <c r="AG108" s="40"/>
      <c r="AH108" s="40"/>
      <c r="AI108" s="40"/>
      <c r="AJ108" s="40"/>
      <c r="AK108" s="40"/>
      <c r="AL108" s="40"/>
      <c r="AM108" s="40"/>
      <c r="AN108" s="255">
        <v>5170000</v>
      </c>
    </row>
    <row r="109" spans="1:53" hidden="1">
      <c r="A109" s="222"/>
      <c r="B109" s="69" t="s">
        <v>1139</v>
      </c>
      <c r="C109" s="69"/>
      <c r="D109" s="213"/>
      <c r="E109" s="70"/>
      <c r="F109" s="40">
        <v>0</v>
      </c>
      <c r="G109" s="40">
        <v>0</v>
      </c>
      <c r="H109" s="40">
        <v>0</v>
      </c>
      <c r="I109" s="40">
        <v>0</v>
      </c>
      <c r="J109" s="40">
        <v>0</v>
      </c>
      <c r="K109" s="40">
        <v>0</v>
      </c>
      <c r="L109" s="40">
        <v>0</v>
      </c>
      <c r="M109" s="40">
        <v>0</v>
      </c>
      <c r="N109" s="40">
        <v>0</v>
      </c>
      <c r="O109" s="40">
        <v>0</v>
      </c>
      <c r="P109" s="40">
        <v>0</v>
      </c>
      <c r="Q109" s="40">
        <v>0</v>
      </c>
      <c r="R109" s="40">
        <v>0</v>
      </c>
      <c r="S109" s="40">
        <v>0</v>
      </c>
      <c r="T109" s="40">
        <v>-4.7912471927702427E-6</v>
      </c>
      <c r="U109" s="40">
        <v>0</v>
      </c>
      <c r="V109" s="40">
        <v>3925000.4185462072</v>
      </c>
      <c r="W109" s="40">
        <v>0</v>
      </c>
      <c r="X109" s="40">
        <v>0</v>
      </c>
      <c r="Y109" s="40">
        <v>605976.5814444744</v>
      </c>
      <c r="Z109" s="40">
        <v>0</v>
      </c>
      <c r="AA109" s="40">
        <v>0</v>
      </c>
      <c r="AB109" s="40">
        <v>0</v>
      </c>
      <c r="AC109" s="40">
        <v>0</v>
      </c>
      <c r="AD109" s="40">
        <v>0</v>
      </c>
      <c r="AE109" s="40">
        <v>0</v>
      </c>
      <c r="AF109" s="40">
        <v>0</v>
      </c>
      <c r="AG109" s="40">
        <v>0</v>
      </c>
      <c r="AH109" s="40">
        <v>0</v>
      </c>
      <c r="AI109" s="40">
        <v>0</v>
      </c>
      <c r="AJ109" s="40">
        <v>0</v>
      </c>
      <c r="AK109" s="40">
        <v>0</v>
      </c>
      <c r="AL109" s="40">
        <v>0</v>
      </c>
      <c r="AM109" s="40">
        <v>0</v>
      </c>
      <c r="AN109" s="255"/>
    </row>
    <row r="110" spans="1:53" collapsed="1">
      <c r="A110" s="222"/>
      <c r="B110" s="69" t="s">
        <v>1140</v>
      </c>
      <c r="C110" s="69"/>
      <c r="D110" s="258"/>
      <c r="E110" s="70">
        <v>605976.79793222575</v>
      </c>
      <c r="F110" s="40"/>
      <c r="G110" s="40"/>
      <c r="H110" s="40"/>
      <c r="I110" s="40"/>
      <c r="J110" s="40"/>
      <c r="K110" s="40"/>
      <c r="L110" s="40"/>
      <c r="M110" s="40"/>
      <c r="N110" s="40"/>
      <c r="O110" s="40"/>
      <c r="P110" s="40"/>
      <c r="Q110" s="40"/>
      <c r="R110" s="40">
        <v>0</v>
      </c>
      <c r="S110" s="40"/>
      <c r="T110" s="40">
        <v>-4.7912471927702427E-6</v>
      </c>
      <c r="U110" s="40"/>
      <c r="V110" s="40"/>
      <c r="W110" s="40"/>
      <c r="X110" s="40">
        <v>-0.20206298306584358</v>
      </c>
      <c r="Y110" s="40">
        <v>605977</v>
      </c>
      <c r="Z110" s="40">
        <v>0</v>
      </c>
      <c r="AA110" s="40"/>
      <c r="AB110" s="68"/>
      <c r="AC110" s="40"/>
      <c r="AE110" s="40"/>
      <c r="AF110" s="40"/>
      <c r="AG110" s="40"/>
      <c r="AH110" s="40"/>
      <c r="AI110" s="40"/>
      <c r="AJ110" s="40"/>
      <c r="AK110" s="40"/>
      <c r="AL110" s="40"/>
      <c r="AM110" s="40"/>
      <c r="AN110" s="255">
        <v>605976.79793222575</v>
      </c>
    </row>
    <row r="111" spans="1:53" hidden="1">
      <c r="A111" s="222"/>
      <c r="B111" s="69"/>
      <c r="C111" s="69"/>
      <c r="D111" s="213"/>
      <c r="E111" s="70"/>
      <c r="F111" s="40"/>
      <c r="G111" s="40"/>
      <c r="H111" s="40"/>
      <c r="I111" s="40"/>
      <c r="J111" s="40"/>
      <c r="K111" s="40"/>
      <c r="L111" s="40"/>
      <c r="M111" s="40"/>
      <c r="N111" s="40"/>
      <c r="O111" s="40"/>
      <c r="P111" s="40"/>
      <c r="Q111" s="40"/>
      <c r="R111" s="40"/>
      <c r="S111" s="40"/>
      <c r="T111" s="40"/>
      <c r="U111" s="40"/>
      <c r="V111" s="40"/>
      <c r="W111" s="40"/>
      <c r="X111" s="40"/>
      <c r="Y111" s="40"/>
      <c r="Z111" s="40"/>
      <c r="AA111" s="40"/>
      <c r="AB111" s="68"/>
      <c r="AC111" s="40"/>
      <c r="AE111" s="40"/>
      <c r="AF111" s="40"/>
      <c r="AG111" s="40"/>
      <c r="AH111" s="40"/>
      <c r="AI111" s="40"/>
      <c r="AJ111" s="40"/>
      <c r="AK111" s="40"/>
      <c r="AL111" s="40"/>
      <c r="AM111" s="40"/>
      <c r="AN111" s="255"/>
    </row>
    <row r="112" spans="1:53" collapsed="1">
      <c r="A112" s="222"/>
      <c r="B112" s="69"/>
      <c r="C112" s="69"/>
      <c r="D112" s="213"/>
      <c r="E112" s="70"/>
      <c r="F112" s="40"/>
      <c r="G112" s="40"/>
      <c r="H112" s="40"/>
      <c r="I112" s="40"/>
      <c r="J112" s="40"/>
      <c r="K112" s="40"/>
      <c r="L112" s="40"/>
      <c r="M112" s="40"/>
      <c r="N112" s="40"/>
      <c r="O112" s="40"/>
      <c r="P112" s="40"/>
      <c r="Q112" s="40"/>
      <c r="R112" s="40"/>
      <c r="S112" s="40"/>
      <c r="T112" s="40"/>
      <c r="U112" s="40"/>
      <c r="V112" s="40"/>
      <c r="W112" s="40"/>
      <c r="X112" s="40"/>
      <c r="Y112" s="40"/>
      <c r="Z112" s="40"/>
      <c r="AA112" s="40"/>
      <c r="AB112" s="68"/>
      <c r="AC112" s="40"/>
      <c r="AE112" s="40"/>
      <c r="AF112" s="40"/>
      <c r="AG112" s="40"/>
      <c r="AH112" s="40"/>
      <c r="AI112" s="40"/>
      <c r="AJ112" s="40"/>
      <c r="AK112" s="40"/>
      <c r="AL112" s="40"/>
      <c r="AM112" s="40"/>
      <c r="AN112" s="255"/>
    </row>
    <row r="113" spans="1:42" hidden="1">
      <c r="A113" s="222"/>
      <c r="B113" s="69"/>
      <c r="C113" s="69"/>
      <c r="D113" s="213"/>
      <c r="E113" s="70"/>
      <c r="F113" s="40"/>
      <c r="G113" s="40"/>
      <c r="H113" s="40"/>
      <c r="I113" s="40"/>
      <c r="J113" s="40"/>
      <c r="K113" s="40"/>
      <c r="L113" s="40"/>
      <c r="M113" s="40"/>
      <c r="N113" s="40"/>
      <c r="O113" s="40"/>
      <c r="P113" s="40"/>
      <c r="Q113" s="40"/>
      <c r="R113" s="40"/>
      <c r="S113" s="40"/>
      <c r="T113" s="40"/>
      <c r="U113" s="40"/>
      <c r="V113" s="40"/>
      <c r="W113" s="40"/>
      <c r="X113" s="40"/>
      <c r="Y113" s="40"/>
      <c r="Z113" s="40"/>
      <c r="AA113" s="40"/>
      <c r="AB113" s="68"/>
      <c r="AC113" s="40"/>
      <c r="AE113" s="40"/>
      <c r="AF113" s="40"/>
      <c r="AG113" s="40"/>
      <c r="AH113" s="40"/>
      <c r="AI113" s="40"/>
      <c r="AJ113" s="40"/>
      <c r="AK113" s="40"/>
      <c r="AL113" s="40"/>
      <c r="AM113" s="40"/>
      <c r="AN113" s="255"/>
    </row>
    <row r="114" spans="1:42" hidden="1">
      <c r="A114" s="222"/>
      <c r="B114" s="69"/>
      <c r="C114" s="69"/>
      <c r="D114" s="213"/>
      <c r="E114" s="70"/>
      <c r="F114" s="40"/>
      <c r="G114" s="40"/>
      <c r="H114" s="40"/>
      <c r="I114" s="40"/>
      <c r="J114" s="40"/>
      <c r="K114" s="40"/>
      <c r="L114" s="40"/>
      <c r="M114" s="40"/>
      <c r="N114" s="40"/>
      <c r="O114" s="40"/>
      <c r="P114" s="40"/>
      <c r="Q114" s="40"/>
      <c r="R114" s="40"/>
      <c r="S114" s="40"/>
      <c r="T114" s="40"/>
      <c r="U114" s="40"/>
      <c r="V114" s="40"/>
      <c r="W114" s="40"/>
      <c r="X114" s="40"/>
      <c r="Y114" s="40"/>
      <c r="Z114" s="40"/>
      <c r="AA114" s="40"/>
      <c r="AB114" s="68"/>
      <c r="AC114" s="40"/>
      <c r="AE114" s="40"/>
      <c r="AF114" s="40"/>
      <c r="AG114" s="40"/>
      <c r="AH114" s="40"/>
      <c r="AI114" s="40"/>
      <c r="AJ114" s="40"/>
      <c r="AK114" s="40"/>
      <c r="AL114" s="40"/>
      <c r="AM114" s="40"/>
      <c r="AN114" s="255"/>
    </row>
    <row r="115" spans="1:42" ht="13.5" customHeight="1" collapsed="1">
      <c r="A115" s="222"/>
      <c r="B115" s="69"/>
      <c r="C115" s="69"/>
      <c r="D115" s="213"/>
      <c r="E115" s="70"/>
      <c r="F115" s="40"/>
      <c r="G115" s="40"/>
      <c r="H115" s="40"/>
      <c r="I115" s="40"/>
      <c r="J115" s="40"/>
      <c r="K115" s="40"/>
      <c r="L115" s="40"/>
      <c r="M115" s="40"/>
      <c r="N115" s="40"/>
      <c r="O115" s="40"/>
      <c r="P115" s="40"/>
      <c r="Q115" s="40"/>
      <c r="R115" s="40"/>
      <c r="S115" s="40"/>
      <c r="T115" s="40"/>
      <c r="U115" s="40"/>
      <c r="V115" s="40"/>
      <c r="W115" s="40"/>
      <c r="X115" s="40"/>
      <c r="Y115" s="40"/>
      <c r="Z115" s="40"/>
      <c r="AA115" s="40"/>
      <c r="AB115" s="68"/>
      <c r="AC115" s="40"/>
      <c r="AE115" s="40"/>
      <c r="AF115" s="40"/>
      <c r="AG115" s="40"/>
      <c r="AH115" s="40"/>
      <c r="AI115" s="40"/>
      <c r="AJ115" s="40"/>
      <c r="AK115" s="40"/>
      <c r="AL115" s="40"/>
      <c r="AM115" s="40"/>
      <c r="AN115" s="255"/>
    </row>
    <row r="116" spans="1:42" s="41" customFormat="1" ht="14" hidden="1" customHeight="1">
      <c r="A116" s="245"/>
      <c r="B116" s="84" t="s">
        <v>1141</v>
      </c>
      <c r="C116" s="84"/>
      <c r="D116" s="214"/>
      <c r="E116" s="110"/>
      <c r="F116" s="68">
        <v>0</v>
      </c>
      <c r="G116" s="68">
        <v>0</v>
      </c>
      <c r="H116" s="68">
        <v>0</v>
      </c>
      <c r="I116" s="68">
        <v>0</v>
      </c>
      <c r="J116" s="68">
        <v>0</v>
      </c>
      <c r="K116" s="68">
        <v>0</v>
      </c>
      <c r="L116" s="68">
        <v>0</v>
      </c>
      <c r="M116" s="68">
        <v>0</v>
      </c>
      <c r="N116" s="68">
        <v>0</v>
      </c>
      <c r="O116" s="68">
        <v>0</v>
      </c>
      <c r="P116" s="68">
        <v>0</v>
      </c>
      <c r="Q116" s="68">
        <v>0</v>
      </c>
      <c r="R116" s="68">
        <v>0</v>
      </c>
      <c r="S116" s="68">
        <v>0</v>
      </c>
      <c r="T116" s="68">
        <v>0</v>
      </c>
      <c r="U116" s="68">
        <v>0</v>
      </c>
      <c r="V116" s="68">
        <v>0</v>
      </c>
      <c r="W116" s="68">
        <v>0</v>
      </c>
      <c r="X116" s="68">
        <v>0</v>
      </c>
      <c r="Y116" s="68">
        <v>0</v>
      </c>
      <c r="Z116" s="68">
        <v>0</v>
      </c>
      <c r="AA116" s="68">
        <v>0</v>
      </c>
      <c r="AB116" s="68">
        <v>0</v>
      </c>
      <c r="AC116" s="68">
        <v>0</v>
      </c>
      <c r="AD116" s="68"/>
      <c r="AE116" s="68"/>
      <c r="AF116" s="68"/>
      <c r="AG116" s="68"/>
      <c r="AH116" s="68"/>
      <c r="AI116" s="68"/>
      <c r="AJ116" s="68"/>
      <c r="AK116" s="68"/>
      <c r="AL116" s="68"/>
      <c r="AM116" s="68"/>
      <c r="AN116" s="255"/>
    </row>
    <row r="117" spans="1:42" ht="14" hidden="1" customHeight="1">
      <c r="A117" s="222"/>
      <c r="B117" s="69"/>
      <c r="C117" s="69"/>
      <c r="D117" s="213"/>
      <c r="E117" s="70"/>
      <c r="F117" s="40"/>
      <c r="G117" s="40"/>
      <c r="H117" s="40"/>
      <c r="I117" s="40"/>
      <c r="J117" s="40"/>
      <c r="K117" s="40"/>
      <c r="L117" s="40"/>
      <c r="M117" s="40"/>
      <c r="N117" s="40"/>
      <c r="O117" s="40"/>
      <c r="P117" s="40"/>
      <c r="Q117" s="40"/>
      <c r="R117" s="40"/>
      <c r="S117" s="40"/>
      <c r="T117" s="40"/>
      <c r="U117" s="40"/>
      <c r="V117" s="40"/>
      <c r="W117" s="40"/>
      <c r="X117" s="40"/>
      <c r="Y117" s="40"/>
      <c r="Z117" s="40"/>
      <c r="AA117" s="40"/>
      <c r="AB117" s="68"/>
      <c r="AC117" s="40"/>
      <c r="AE117" s="40"/>
      <c r="AF117" s="40"/>
      <c r="AG117" s="40"/>
      <c r="AH117" s="40"/>
      <c r="AI117" s="40"/>
      <c r="AJ117" s="40"/>
      <c r="AK117" s="40"/>
      <c r="AL117" s="40"/>
      <c r="AM117" s="40"/>
      <c r="AN117" s="255"/>
    </row>
    <row r="118" spans="1:42" ht="13.5" hidden="1" customHeight="1">
      <c r="A118" s="222"/>
      <c r="B118" s="69"/>
      <c r="C118" s="69"/>
      <c r="D118" s="213"/>
      <c r="E118" s="70"/>
      <c r="F118" s="40"/>
      <c r="G118" s="40"/>
      <c r="H118" s="40"/>
      <c r="I118" s="40"/>
      <c r="J118" s="40"/>
      <c r="K118" s="40"/>
      <c r="L118" s="40"/>
      <c r="M118" s="40"/>
      <c r="N118" s="40"/>
      <c r="O118" s="40"/>
      <c r="P118" s="40"/>
      <c r="Q118" s="40"/>
      <c r="R118" s="40"/>
      <c r="S118" s="40"/>
      <c r="T118" s="40"/>
      <c r="U118" s="40"/>
      <c r="V118" s="40"/>
      <c r="W118" s="40"/>
      <c r="X118" s="40"/>
      <c r="Y118" s="40"/>
      <c r="Z118" s="40"/>
      <c r="AA118" s="40"/>
      <c r="AB118" s="68"/>
      <c r="AC118" s="40"/>
      <c r="AE118" s="40"/>
      <c r="AF118" s="40"/>
      <c r="AG118" s="40"/>
      <c r="AH118" s="40"/>
      <c r="AI118" s="40"/>
      <c r="AJ118" s="40"/>
      <c r="AK118" s="40"/>
      <c r="AL118" s="40"/>
      <c r="AM118" s="40"/>
      <c r="AN118" s="255"/>
    </row>
    <row r="119" spans="1:42" hidden="1">
      <c r="A119" s="222"/>
      <c r="B119" s="69" t="s">
        <v>1142</v>
      </c>
      <c r="C119" s="69"/>
      <c r="D119" s="213"/>
      <c r="E119" s="70"/>
      <c r="F119" s="40"/>
      <c r="G119" s="40">
        <v>0</v>
      </c>
      <c r="H119" s="40">
        <v>0</v>
      </c>
      <c r="I119" s="40">
        <v>0</v>
      </c>
      <c r="J119" s="40">
        <v>0</v>
      </c>
      <c r="K119" s="40">
        <v>0</v>
      </c>
      <c r="L119" s="40">
        <v>0</v>
      </c>
      <c r="M119" s="40">
        <v>0</v>
      </c>
      <c r="N119" s="40">
        <v>0</v>
      </c>
      <c r="O119" s="40">
        <v>0</v>
      </c>
      <c r="P119" s="40">
        <v>0</v>
      </c>
      <c r="Q119" s="40">
        <v>0</v>
      </c>
      <c r="R119" s="40"/>
      <c r="S119" s="40">
        <v>0</v>
      </c>
      <c r="T119" s="40">
        <v>0</v>
      </c>
      <c r="U119" s="40">
        <v>0</v>
      </c>
      <c r="V119" s="40">
        <v>0</v>
      </c>
      <c r="W119" s="40"/>
      <c r="X119" s="40">
        <v>0</v>
      </c>
      <c r="Y119" s="40">
        <v>0</v>
      </c>
      <c r="Z119" s="40">
        <v>0</v>
      </c>
      <c r="AA119" s="40">
        <v>0</v>
      </c>
      <c r="AB119" s="68">
        <v>0</v>
      </c>
      <c r="AC119" s="40">
        <v>0</v>
      </c>
      <c r="AE119" s="40"/>
      <c r="AF119" s="40"/>
      <c r="AG119" s="40"/>
      <c r="AH119" s="40"/>
      <c r="AI119" s="40"/>
      <c r="AJ119" s="40"/>
      <c r="AK119" s="40"/>
      <c r="AL119" s="40"/>
      <c r="AM119" s="40"/>
      <c r="AN119" s="255">
        <v>0</v>
      </c>
    </row>
    <row r="120" spans="1:42" hidden="1">
      <c r="A120" s="222"/>
      <c r="B120" s="69" t="s">
        <v>1143</v>
      </c>
      <c r="C120" s="69"/>
      <c r="D120" s="213"/>
      <c r="E120" s="70">
        <v>0</v>
      </c>
      <c r="F120" s="40"/>
      <c r="G120" s="40">
        <v>0</v>
      </c>
      <c r="H120" s="40">
        <v>0</v>
      </c>
      <c r="I120" s="40">
        <v>0</v>
      </c>
      <c r="J120" s="40">
        <v>0</v>
      </c>
      <c r="K120" s="40">
        <v>0</v>
      </c>
      <c r="L120" s="40">
        <v>0</v>
      </c>
      <c r="M120" s="40">
        <v>0</v>
      </c>
      <c r="N120" s="40">
        <v>0</v>
      </c>
      <c r="O120" s="40">
        <v>0</v>
      </c>
      <c r="P120" s="40">
        <v>0</v>
      </c>
      <c r="Q120" s="40">
        <v>0</v>
      </c>
      <c r="R120" s="40">
        <v>0</v>
      </c>
      <c r="S120" s="40">
        <v>0</v>
      </c>
      <c r="T120" s="40">
        <v>0</v>
      </c>
      <c r="U120" s="40">
        <v>0</v>
      </c>
      <c r="V120" s="40">
        <v>0</v>
      </c>
      <c r="W120" s="40">
        <v>0</v>
      </c>
      <c r="X120" s="40">
        <v>0</v>
      </c>
      <c r="Y120" s="40">
        <v>0</v>
      </c>
      <c r="Z120" s="40">
        <v>0</v>
      </c>
      <c r="AA120" s="40">
        <v>0</v>
      </c>
      <c r="AB120" s="68">
        <v>0</v>
      </c>
      <c r="AC120" s="40">
        <v>0</v>
      </c>
      <c r="AE120" s="40"/>
      <c r="AF120" s="40"/>
      <c r="AG120" s="40"/>
      <c r="AH120" s="40"/>
      <c r="AI120" s="40"/>
      <c r="AJ120" s="40"/>
      <c r="AK120" s="40"/>
      <c r="AL120" s="40"/>
      <c r="AM120" s="40"/>
      <c r="AN120" s="259">
        <v>0</v>
      </c>
    </row>
    <row r="121" spans="1:42" ht="13.5" hidden="1" customHeight="1">
      <c r="A121" s="222"/>
      <c r="B121" s="69" t="s">
        <v>1144</v>
      </c>
      <c r="C121" s="69"/>
      <c r="D121" s="213"/>
      <c r="E121" s="70"/>
      <c r="F121" s="40"/>
      <c r="G121" s="40">
        <v>0</v>
      </c>
      <c r="H121" s="40">
        <v>0</v>
      </c>
      <c r="I121" s="40">
        <v>0</v>
      </c>
      <c r="J121" s="40">
        <v>0</v>
      </c>
      <c r="K121" s="40">
        <v>0</v>
      </c>
      <c r="L121" s="40">
        <v>0</v>
      </c>
      <c r="M121" s="40">
        <v>0</v>
      </c>
      <c r="N121" s="40">
        <v>0</v>
      </c>
      <c r="O121" s="40">
        <v>0</v>
      </c>
      <c r="P121" s="40">
        <v>0</v>
      </c>
      <c r="Q121" s="40">
        <v>0</v>
      </c>
      <c r="R121" s="40">
        <v>0</v>
      </c>
      <c r="S121" s="40">
        <v>0</v>
      </c>
      <c r="T121" s="40">
        <v>0</v>
      </c>
      <c r="U121" s="40">
        <v>0</v>
      </c>
      <c r="V121" s="40">
        <v>0</v>
      </c>
      <c r="W121" s="40">
        <v>0</v>
      </c>
      <c r="X121" s="40">
        <v>0</v>
      </c>
      <c r="Y121" s="40">
        <v>0</v>
      </c>
      <c r="Z121" s="40">
        <v>0</v>
      </c>
      <c r="AA121" s="40">
        <v>0</v>
      </c>
      <c r="AB121" s="68">
        <v>0</v>
      </c>
      <c r="AC121" s="40">
        <v>0</v>
      </c>
      <c r="AE121" s="40"/>
      <c r="AF121" s="40"/>
      <c r="AG121" s="40"/>
      <c r="AH121" s="40"/>
      <c r="AI121" s="40"/>
      <c r="AJ121" s="40"/>
      <c r="AK121" s="40"/>
      <c r="AL121" s="40"/>
      <c r="AM121" s="40"/>
      <c r="AN121" s="259"/>
    </row>
    <row r="122" spans="1:42" s="86" customFormat="1" collapsed="1">
      <c r="A122" s="250"/>
      <c r="B122" s="260" t="s">
        <v>1145</v>
      </c>
      <c r="C122" s="260"/>
      <c r="D122" s="218"/>
      <c r="E122" s="109"/>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8"/>
      <c r="AC122" s="107"/>
      <c r="AD122" s="107"/>
      <c r="AE122" s="107"/>
      <c r="AF122" s="107"/>
      <c r="AG122" s="107"/>
      <c r="AH122" s="107"/>
      <c r="AI122" s="107"/>
      <c r="AJ122" s="107"/>
      <c r="AK122" s="107"/>
      <c r="AL122" s="107"/>
      <c r="AM122" s="107"/>
      <c r="AN122" s="255"/>
      <c r="AP122" s="39"/>
    </row>
    <row r="123" spans="1:42" ht="13" hidden="1" customHeight="1">
      <c r="A123" s="222"/>
      <c r="B123" s="69" t="s">
        <v>1146</v>
      </c>
      <c r="C123" s="69"/>
      <c r="D123" s="213"/>
      <c r="E123" s="70"/>
      <c r="F123" s="40"/>
      <c r="G123" s="40"/>
      <c r="H123" s="40"/>
      <c r="I123" s="40"/>
      <c r="J123" s="40"/>
      <c r="K123" s="40"/>
      <c r="L123" s="40"/>
      <c r="M123" s="40"/>
      <c r="N123" s="40"/>
      <c r="O123" s="40"/>
      <c r="P123" s="40"/>
      <c r="Q123" s="40"/>
      <c r="R123" s="40"/>
      <c r="S123" s="40"/>
      <c r="T123" s="40"/>
      <c r="U123" s="40"/>
      <c r="V123" s="40"/>
      <c r="W123" s="40"/>
      <c r="X123" s="40"/>
      <c r="Y123" s="40"/>
      <c r="Z123" s="40"/>
      <c r="AA123" s="40"/>
      <c r="AB123" s="68"/>
      <c r="AC123" s="40"/>
      <c r="AE123" s="40"/>
      <c r="AF123" s="40"/>
      <c r="AG123" s="40"/>
      <c r="AH123" s="40"/>
      <c r="AI123" s="40"/>
      <c r="AJ123" s="40"/>
      <c r="AK123" s="40"/>
      <c r="AL123" s="40"/>
      <c r="AM123" s="40"/>
      <c r="AN123" s="259">
        <v>0</v>
      </c>
    </row>
    <row r="124" spans="1:42" hidden="1">
      <c r="A124" s="222"/>
      <c r="B124" s="69" t="s">
        <v>1147</v>
      </c>
      <c r="C124" s="69"/>
      <c r="D124" s="213"/>
      <c r="E124" s="70"/>
      <c r="F124" s="40"/>
      <c r="G124" s="40"/>
      <c r="H124" s="40"/>
      <c r="I124" s="40"/>
      <c r="J124" s="40"/>
      <c r="K124" s="40"/>
      <c r="L124" s="40"/>
      <c r="M124" s="40"/>
      <c r="N124" s="40"/>
      <c r="O124" s="40"/>
      <c r="P124" s="40"/>
      <c r="Q124" s="40"/>
      <c r="R124" s="40"/>
      <c r="S124" s="40"/>
      <c r="T124" s="40"/>
      <c r="U124" s="40"/>
      <c r="V124" s="40"/>
      <c r="W124" s="40"/>
      <c r="X124" s="40"/>
      <c r="Y124" s="40"/>
      <c r="Z124" s="40"/>
      <c r="AA124" s="40">
        <v>0</v>
      </c>
      <c r="AB124" s="68">
        <v>0</v>
      </c>
      <c r="AC124" s="40">
        <v>0</v>
      </c>
      <c r="AE124" s="40"/>
      <c r="AF124" s="40"/>
      <c r="AG124" s="40"/>
      <c r="AH124" s="40"/>
      <c r="AI124" s="40"/>
      <c r="AJ124" s="40"/>
      <c r="AK124" s="40"/>
      <c r="AL124" s="40"/>
      <c r="AM124" s="40"/>
      <c r="AN124" s="255">
        <v>0</v>
      </c>
    </row>
    <row r="125" spans="1:42" hidden="1">
      <c r="A125" s="222"/>
      <c r="B125" s="69" t="s">
        <v>1148</v>
      </c>
      <c r="C125" s="69"/>
      <c r="D125" s="213"/>
      <c r="E125" s="70"/>
      <c r="F125" s="40"/>
      <c r="G125" s="40"/>
      <c r="H125" s="40"/>
      <c r="I125" s="40"/>
      <c r="J125" s="40"/>
      <c r="K125" s="40"/>
      <c r="L125" s="40"/>
      <c r="M125" s="40"/>
      <c r="N125" s="40"/>
      <c r="O125" s="40"/>
      <c r="P125" s="40"/>
      <c r="Q125" s="40"/>
      <c r="R125" s="40"/>
      <c r="S125" s="40"/>
      <c r="T125" s="40"/>
      <c r="U125" s="40"/>
      <c r="V125" s="40"/>
      <c r="W125" s="40"/>
      <c r="X125" s="40"/>
      <c r="Y125" s="40"/>
      <c r="Z125" s="40"/>
      <c r="AA125" s="40"/>
      <c r="AB125" s="68"/>
      <c r="AC125" s="40"/>
      <c r="AE125" s="40"/>
      <c r="AF125" s="40"/>
      <c r="AG125" s="40"/>
      <c r="AH125" s="40"/>
      <c r="AI125" s="40"/>
      <c r="AJ125" s="40"/>
      <c r="AK125" s="40"/>
      <c r="AL125" s="40"/>
      <c r="AM125" s="40"/>
      <c r="AN125" s="255">
        <v>0</v>
      </c>
    </row>
    <row r="126" spans="1:42" hidden="1">
      <c r="A126" s="222"/>
      <c r="B126" s="69" t="s">
        <v>1149</v>
      </c>
      <c r="C126" s="69"/>
      <c r="D126" s="213"/>
      <c r="E126" s="70"/>
      <c r="F126" s="40"/>
      <c r="G126" s="40"/>
      <c r="H126" s="40"/>
      <c r="I126" s="40"/>
      <c r="J126" s="40"/>
      <c r="K126" s="40"/>
      <c r="L126" s="40"/>
      <c r="M126" s="40"/>
      <c r="N126" s="40"/>
      <c r="O126" s="40"/>
      <c r="P126" s="40"/>
      <c r="Q126" s="40"/>
      <c r="R126" s="40"/>
      <c r="S126" s="40"/>
      <c r="T126" s="40"/>
      <c r="U126" s="40"/>
      <c r="V126" s="40"/>
      <c r="W126" s="40"/>
      <c r="X126" s="40"/>
      <c r="Y126" s="40">
        <v>0</v>
      </c>
      <c r="Z126" s="40"/>
      <c r="AA126" s="40">
        <v>0</v>
      </c>
      <c r="AB126" s="68">
        <v>0</v>
      </c>
      <c r="AC126" s="40"/>
      <c r="AE126" s="40"/>
      <c r="AF126" s="40"/>
      <c r="AG126" s="40"/>
      <c r="AH126" s="40"/>
      <c r="AI126" s="40"/>
      <c r="AJ126" s="40"/>
      <c r="AK126" s="40"/>
      <c r="AL126" s="40"/>
      <c r="AM126" s="40"/>
      <c r="AN126" s="255">
        <v>0</v>
      </c>
    </row>
    <row r="127" spans="1:42" hidden="1">
      <c r="A127" s="222"/>
      <c r="B127" s="69" t="s">
        <v>1150</v>
      </c>
      <c r="C127" s="69"/>
      <c r="D127" s="213"/>
      <c r="E127" s="70">
        <v>3924999.9999906817</v>
      </c>
      <c r="F127" s="40"/>
      <c r="G127" s="40"/>
      <c r="H127" s="40"/>
      <c r="I127" s="40"/>
      <c r="J127" s="40"/>
      <c r="K127" s="40"/>
      <c r="L127" s="40"/>
      <c r="M127" s="40"/>
      <c r="N127" s="40"/>
      <c r="O127" s="40"/>
      <c r="P127" s="40"/>
      <c r="Q127" s="40"/>
      <c r="R127" s="40"/>
      <c r="S127" s="40"/>
      <c r="T127" s="40"/>
      <c r="U127" s="40"/>
      <c r="V127" s="40">
        <v>3925000.4185462072</v>
      </c>
      <c r="W127" s="40">
        <v>0</v>
      </c>
      <c r="X127" s="40">
        <v>0</v>
      </c>
      <c r="Y127" s="40">
        <v>-0.4185555255971849</v>
      </c>
      <c r="Z127" s="40"/>
      <c r="AA127" s="40"/>
      <c r="AB127" s="68"/>
      <c r="AC127" s="40"/>
      <c r="AD127" s="40">
        <v>0</v>
      </c>
      <c r="AE127" s="40"/>
      <c r="AF127" s="40"/>
      <c r="AG127" s="40"/>
      <c r="AH127" s="40"/>
      <c r="AI127" s="40"/>
      <c r="AJ127" s="40"/>
      <c r="AK127" s="40"/>
      <c r="AL127" s="40"/>
      <c r="AM127" s="40"/>
      <c r="AN127" s="255">
        <v>3924999.9999906817</v>
      </c>
    </row>
    <row r="128" spans="1:42" collapsed="1">
      <c r="A128" s="222"/>
      <c r="B128" s="69" t="s">
        <v>1151</v>
      </c>
      <c r="C128" s="69"/>
      <c r="D128" s="213"/>
      <c r="E128" s="70"/>
      <c r="F128" s="40"/>
      <c r="G128" s="40"/>
      <c r="H128" s="40"/>
      <c r="I128" s="40"/>
      <c r="J128" s="40"/>
      <c r="K128" s="40"/>
      <c r="L128" s="40"/>
      <c r="M128" s="40"/>
      <c r="N128" s="40"/>
      <c r="O128" s="40"/>
      <c r="P128" s="40"/>
      <c r="Q128" s="40"/>
      <c r="R128" s="40"/>
      <c r="S128" s="40"/>
      <c r="T128" s="40"/>
      <c r="U128" s="40"/>
      <c r="V128" s="40"/>
      <c r="W128" s="40"/>
      <c r="X128" s="40"/>
      <c r="Y128" s="40"/>
      <c r="Z128" s="40"/>
      <c r="AA128" s="40">
        <v>0</v>
      </c>
      <c r="AB128" s="68"/>
      <c r="AC128" s="40"/>
      <c r="AE128" s="40"/>
      <c r="AF128" s="40"/>
      <c r="AG128" s="40"/>
      <c r="AH128" s="40"/>
      <c r="AI128" s="40"/>
      <c r="AJ128" s="40"/>
      <c r="AK128" s="40"/>
      <c r="AL128" s="40"/>
      <c r="AM128" s="40"/>
      <c r="AN128" s="255">
        <v>0</v>
      </c>
    </row>
    <row r="129" spans="1:53" hidden="1">
      <c r="A129" s="222"/>
      <c r="B129" s="69" t="s">
        <v>1152</v>
      </c>
      <c r="C129" s="69"/>
      <c r="D129" s="213"/>
      <c r="E129" s="70">
        <v>0</v>
      </c>
      <c r="F129" s="40"/>
      <c r="G129" s="40"/>
      <c r="H129" s="40"/>
      <c r="I129" s="40"/>
      <c r="J129" s="40"/>
      <c r="K129" s="40"/>
      <c r="L129" s="40"/>
      <c r="M129" s="40"/>
      <c r="N129" s="40"/>
      <c r="O129" s="40"/>
      <c r="P129" s="40"/>
      <c r="Q129" s="40"/>
      <c r="R129" s="40"/>
      <c r="S129" s="40"/>
      <c r="T129" s="40"/>
      <c r="U129" s="40"/>
      <c r="V129" s="40"/>
      <c r="W129" s="40"/>
      <c r="X129" s="40">
        <v>0</v>
      </c>
      <c r="Y129" s="40"/>
      <c r="Z129" s="40"/>
      <c r="AA129" s="40"/>
      <c r="AB129" s="68"/>
      <c r="AC129" s="40"/>
      <c r="AE129" s="40"/>
      <c r="AF129" s="40"/>
      <c r="AG129" s="40"/>
      <c r="AH129" s="40"/>
      <c r="AI129" s="40"/>
      <c r="AJ129" s="40"/>
      <c r="AK129" s="40"/>
      <c r="AL129" s="40"/>
      <c r="AM129" s="40"/>
      <c r="AN129" s="255">
        <v>0</v>
      </c>
    </row>
    <row r="130" spans="1:53" s="106" customFormat="1">
      <c r="A130" s="261"/>
      <c r="B130" s="69" t="s">
        <v>1140</v>
      </c>
      <c r="C130" s="69"/>
      <c r="D130" s="213"/>
      <c r="E130" s="70"/>
      <c r="F130" s="40">
        <v>0</v>
      </c>
      <c r="G130" s="71"/>
      <c r="H130" s="71"/>
      <c r="I130" s="71"/>
      <c r="J130" s="71"/>
      <c r="K130" s="71"/>
      <c r="L130" s="71"/>
      <c r="M130" s="71"/>
      <c r="N130" s="71"/>
      <c r="O130" s="71"/>
      <c r="P130" s="71"/>
      <c r="Q130" s="71"/>
      <c r="R130" s="71"/>
      <c r="S130" s="71"/>
      <c r="T130" s="71"/>
      <c r="U130" s="71"/>
      <c r="V130" s="71"/>
      <c r="W130" s="40"/>
      <c r="X130" s="71"/>
      <c r="Y130" s="71"/>
      <c r="Z130" s="71"/>
      <c r="AA130" s="40">
        <v>0</v>
      </c>
      <c r="AB130" s="40">
        <v>0</v>
      </c>
      <c r="AC130" s="40">
        <v>0</v>
      </c>
      <c r="AD130" s="40">
        <v>0</v>
      </c>
      <c r="AE130" s="71"/>
      <c r="AF130" s="71"/>
      <c r="AG130" s="71"/>
      <c r="AH130" s="71"/>
      <c r="AI130" s="71"/>
      <c r="AJ130" s="71"/>
      <c r="AK130" s="71"/>
      <c r="AL130" s="71"/>
      <c r="AM130" s="71"/>
      <c r="AN130" s="255"/>
      <c r="AO130" s="39"/>
      <c r="AP130" s="39"/>
      <c r="AQ130" s="39"/>
    </row>
    <row r="131" spans="1:53" ht="16.75" hidden="1" customHeight="1">
      <c r="A131" s="222"/>
      <c r="B131" s="69" t="s">
        <v>1153</v>
      </c>
      <c r="C131" s="69"/>
      <c r="D131" s="213"/>
      <c r="E131" s="70"/>
      <c r="F131" s="40"/>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40">
        <v>0</v>
      </c>
      <c r="Y131" s="40" t="e">
        <v>#REF!</v>
      </c>
      <c r="Z131" s="40">
        <v>0</v>
      </c>
      <c r="AA131" s="40">
        <v>0</v>
      </c>
      <c r="AB131" s="68">
        <v>0</v>
      </c>
      <c r="AC131" s="40"/>
      <c r="AE131" s="40"/>
      <c r="AF131" s="40"/>
      <c r="AG131" s="40"/>
      <c r="AH131" s="40"/>
      <c r="AI131" s="40"/>
      <c r="AJ131" s="40"/>
      <c r="AK131" s="40"/>
      <c r="AL131" s="40"/>
      <c r="AM131" s="40"/>
      <c r="AN131" s="255" t="e">
        <v>#REF!</v>
      </c>
    </row>
    <row r="132" spans="1:53" s="102" customFormat="1" ht="21" customHeight="1">
      <c r="A132" s="244"/>
      <c r="B132" s="105" t="s">
        <v>1154</v>
      </c>
      <c r="C132" s="105"/>
      <c r="D132" s="206"/>
      <c r="E132" s="103">
        <v>29225296.797922909</v>
      </c>
      <c r="F132" s="104">
        <v>2343530.75</v>
      </c>
      <c r="G132" s="104">
        <v>784812.86342147435</v>
      </c>
      <c r="H132" s="104">
        <v>1003947.8902202691</v>
      </c>
      <c r="I132" s="104">
        <v>1067953.9743589743</v>
      </c>
      <c r="J132" s="104">
        <v>1334227.7243589743</v>
      </c>
      <c r="K132" s="104">
        <v>1397672.9743589743</v>
      </c>
      <c r="L132" s="104">
        <v>1323401.253525641</v>
      </c>
      <c r="M132" s="104">
        <v>1254506.9886516589</v>
      </c>
      <c r="N132" s="104">
        <v>852528.47610437428</v>
      </c>
      <c r="O132" s="104">
        <v>371060.55308814242</v>
      </c>
      <c r="P132" s="104">
        <v>343715.5137260097</v>
      </c>
      <c r="Q132" s="104">
        <v>345147.6616998681</v>
      </c>
      <c r="R132" s="104">
        <v>448981.77695695084</v>
      </c>
      <c r="S132" s="104">
        <v>1091085.4852902843</v>
      </c>
      <c r="T132" s="104">
        <v>981779.17759318533</v>
      </c>
      <c r="U132" s="104">
        <v>62271.177597976508</v>
      </c>
      <c r="V132" s="104">
        <v>11204771.17758866</v>
      </c>
      <c r="W132" s="104">
        <v>37064.333333333336</v>
      </c>
      <c r="X132" s="104">
        <v>37064.333333333336</v>
      </c>
      <c r="Y132" s="104">
        <v>2939772.9147778079</v>
      </c>
      <c r="Z132" s="104">
        <v>0</v>
      </c>
      <c r="AA132" s="104">
        <v>0</v>
      </c>
      <c r="AB132" s="104">
        <v>0</v>
      </c>
      <c r="AC132" s="104">
        <v>0</v>
      </c>
      <c r="AD132" s="104">
        <v>0</v>
      </c>
      <c r="AE132" s="103">
        <v>0</v>
      </c>
      <c r="AF132" s="104"/>
      <c r="AG132" s="104"/>
      <c r="AH132" s="104"/>
      <c r="AI132" s="104"/>
      <c r="AJ132" s="104"/>
      <c r="AK132" s="104"/>
      <c r="AL132" s="104"/>
      <c r="AM132" s="103"/>
      <c r="AN132" s="262">
        <v>29225296.797922906</v>
      </c>
      <c r="AO132" s="102">
        <v>0</v>
      </c>
      <c r="AP132" s="86"/>
    </row>
    <row r="133" spans="1:53">
      <c r="A133" s="222"/>
      <c r="B133" s="69"/>
      <c r="C133" s="69"/>
      <c r="D133" s="213"/>
      <c r="E133" s="40">
        <v>0</v>
      </c>
      <c r="F133" s="40">
        <v>0</v>
      </c>
      <c r="G133" s="40">
        <v>0</v>
      </c>
      <c r="H133" s="40">
        <v>0</v>
      </c>
      <c r="I133" s="40">
        <v>0</v>
      </c>
      <c r="J133" s="40">
        <v>0</v>
      </c>
      <c r="K133" s="40">
        <v>0</v>
      </c>
      <c r="L133" s="40">
        <v>0</v>
      </c>
      <c r="M133" s="40">
        <v>0</v>
      </c>
      <c r="N133" s="40">
        <v>0</v>
      </c>
      <c r="O133" s="40">
        <v>0</v>
      </c>
      <c r="P133" s="40">
        <v>0</v>
      </c>
      <c r="Q133" s="40">
        <v>0</v>
      </c>
      <c r="R133" s="40">
        <v>0</v>
      </c>
      <c r="S133" s="40">
        <v>0</v>
      </c>
      <c r="T133" s="40">
        <v>4.7911889851093292E-6</v>
      </c>
      <c r="U133" s="40">
        <v>0</v>
      </c>
      <c r="V133" s="40">
        <v>9.3169510364532471E-6</v>
      </c>
      <c r="W133" s="101">
        <v>0</v>
      </c>
      <c r="X133" s="101">
        <v>0</v>
      </c>
      <c r="Y133" s="101">
        <v>0</v>
      </c>
      <c r="Z133" s="40">
        <v>0</v>
      </c>
      <c r="AA133" s="40">
        <v>0</v>
      </c>
      <c r="AB133" s="100">
        <v>0</v>
      </c>
      <c r="AC133" s="40">
        <v>0</v>
      </c>
      <c r="AD133" s="40">
        <v>0</v>
      </c>
      <c r="AE133" s="70"/>
      <c r="AF133" s="40"/>
      <c r="AG133" s="40"/>
      <c r="AH133" s="40"/>
      <c r="AI133" s="40"/>
      <c r="AJ133" s="40"/>
      <c r="AK133" s="80"/>
      <c r="AL133" s="40"/>
      <c r="AM133" s="70"/>
      <c r="AN133" s="263">
        <v>0.20207709446549416</v>
      </c>
      <c r="AO133" s="40"/>
    </row>
    <row r="134" spans="1:53" hidden="1">
      <c r="A134" s="222"/>
      <c r="B134" s="99" t="s">
        <v>1155</v>
      </c>
      <c r="C134" s="99"/>
      <c r="D134" s="213"/>
      <c r="E134" s="70"/>
      <c r="F134" s="40"/>
      <c r="G134" s="40"/>
      <c r="H134" s="40"/>
      <c r="I134" s="40"/>
      <c r="J134" s="40"/>
      <c r="K134" s="40"/>
      <c r="L134" s="40"/>
      <c r="M134" s="40"/>
      <c r="N134" s="40"/>
      <c r="O134" s="40"/>
      <c r="P134" s="40"/>
      <c r="Q134" s="40"/>
      <c r="R134" s="40"/>
      <c r="S134" s="40"/>
      <c r="T134" s="40"/>
      <c r="U134" s="40"/>
      <c r="V134" s="40"/>
      <c r="W134" s="40"/>
      <c r="X134" s="40"/>
      <c r="Y134" s="40"/>
      <c r="Z134" s="40"/>
      <c r="AA134" s="40"/>
      <c r="AB134" s="68"/>
      <c r="AC134" s="40"/>
      <c r="AE134" s="70"/>
      <c r="AF134" s="40"/>
      <c r="AG134" s="40"/>
      <c r="AH134" s="40"/>
      <c r="AI134" s="40"/>
      <c r="AJ134" s="40"/>
      <c r="AK134" s="40"/>
      <c r="AL134" s="40"/>
      <c r="AM134" s="70"/>
      <c r="AN134" s="264"/>
    </row>
    <row r="135" spans="1:53" hidden="1">
      <c r="A135" s="222"/>
      <c r="B135" s="69" t="s">
        <v>809</v>
      </c>
      <c r="C135" s="69"/>
      <c r="D135" s="197">
        <v>0</v>
      </c>
      <c r="E135" s="98">
        <v>0</v>
      </c>
      <c r="F135" s="69">
        <v>0</v>
      </c>
      <c r="G135" s="40"/>
      <c r="H135" s="40"/>
      <c r="I135" s="40"/>
      <c r="J135" s="40"/>
      <c r="K135" s="40"/>
      <c r="L135" s="40"/>
      <c r="M135" s="40"/>
      <c r="N135" s="40"/>
      <c r="O135" s="40"/>
      <c r="P135" s="40"/>
      <c r="Q135" s="40"/>
      <c r="R135" s="40"/>
      <c r="S135" s="40"/>
      <c r="T135" s="40"/>
      <c r="U135" s="40"/>
      <c r="V135" s="40"/>
      <c r="W135" s="40"/>
      <c r="X135" s="40"/>
      <c r="Y135" s="40"/>
      <c r="Z135" s="40"/>
      <c r="AA135" s="40"/>
      <c r="AB135" s="68"/>
      <c r="AC135" s="40"/>
      <c r="AE135" s="70"/>
      <c r="AF135" s="40"/>
      <c r="AG135" s="40"/>
      <c r="AH135" s="40"/>
      <c r="AI135" s="40"/>
      <c r="AJ135" s="40"/>
      <c r="AK135" s="40"/>
      <c r="AL135" s="40"/>
      <c r="AM135" s="40"/>
      <c r="AN135" s="255">
        <v>0</v>
      </c>
    </row>
    <row r="136" spans="1:53" hidden="1">
      <c r="A136" s="222"/>
      <c r="B136" s="69" t="s">
        <v>1122</v>
      </c>
      <c r="C136" s="69"/>
      <c r="D136" s="197">
        <v>0</v>
      </c>
      <c r="E136" s="98">
        <v>0</v>
      </c>
      <c r="F136" s="69">
        <v>0</v>
      </c>
      <c r="G136" s="40"/>
      <c r="H136" s="40"/>
      <c r="I136" s="40"/>
      <c r="J136" s="40"/>
      <c r="K136" s="40"/>
      <c r="L136" s="40"/>
      <c r="M136" s="40"/>
      <c r="N136" s="40"/>
      <c r="O136" s="40"/>
      <c r="P136" s="40"/>
      <c r="Q136" s="40"/>
      <c r="R136" s="40"/>
      <c r="S136" s="40"/>
      <c r="T136" s="40"/>
      <c r="U136" s="40"/>
      <c r="V136" s="40"/>
      <c r="W136" s="40"/>
      <c r="X136" s="40"/>
      <c r="Y136" s="40"/>
      <c r="Z136" s="40"/>
      <c r="AA136" s="40"/>
      <c r="AB136" s="68"/>
      <c r="AC136" s="40"/>
      <c r="AE136" s="70"/>
      <c r="AF136" s="40"/>
      <c r="AG136" s="40"/>
      <c r="AH136" s="40"/>
      <c r="AI136" s="40"/>
      <c r="AJ136" s="40"/>
      <c r="AK136" s="40"/>
      <c r="AL136" s="40"/>
      <c r="AM136" s="40"/>
      <c r="AN136" s="255">
        <v>0</v>
      </c>
    </row>
    <row r="137" spans="1:53" hidden="1">
      <c r="A137" s="222"/>
      <c r="B137" s="69" t="s">
        <v>1123</v>
      </c>
      <c r="C137" s="69"/>
      <c r="D137" s="197">
        <v>0</v>
      </c>
      <c r="E137" s="98">
        <v>0</v>
      </c>
      <c r="F137" s="69">
        <v>0</v>
      </c>
      <c r="G137" s="40">
        <v>0</v>
      </c>
      <c r="H137" s="40">
        <v>0</v>
      </c>
      <c r="I137" s="40">
        <v>0</v>
      </c>
      <c r="J137" s="40">
        <v>0</v>
      </c>
      <c r="K137" s="40">
        <v>0</v>
      </c>
      <c r="L137" s="40">
        <v>0</v>
      </c>
      <c r="M137" s="40">
        <v>0</v>
      </c>
      <c r="N137" s="40">
        <v>0</v>
      </c>
      <c r="O137" s="40">
        <v>0</v>
      </c>
      <c r="P137" s="40">
        <v>0</v>
      </c>
      <c r="Q137" s="40">
        <v>0</v>
      </c>
      <c r="R137" s="40">
        <v>0</v>
      </c>
      <c r="S137" s="40">
        <v>0</v>
      </c>
      <c r="T137" s="40">
        <v>0</v>
      </c>
      <c r="U137" s="40">
        <v>0</v>
      </c>
      <c r="V137" s="40">
        <v>0</v>
      </c>
      <c r="W137" s="40">
        <v>0</v>
      </c>
      <c r="X137" s="40">
        <v>0</v>
      </c>
      <c r="Y137" s="40">
        <v>0</v>
      </c>
      <c r="Z137" s="40">
        <v>0</v>
      </c>
      <c r="AA137" s="40">
        <v>0</v>
      </c>
      <c r="AB137" s="68">
        <v>0</v>
      </c>
      <c r="AC137" s="40"/>
      <c r="AE137" s="70"/>
      <c r="AF137" s="40"/>
      <c r="AG137" s="40"/>
      <c r="AH137" s="40"/>
      <c r="AI137" s="40"/>
      <c r="AJ137" s="40"/>
      <c r="AK137" s="40"/>
      <c r="AL137" s="40"/>
      <c r="AM137" s="40"/>
      <c r="AN137" s="255">
        <v>0</v>
      </c>
    </row>
    <row r="138" spans="1:53" hidden="1">
      <c r="A138" s="222"/>
      <c r="B138" s="69" t="s">
        <v>1124</v>
      </c>
      <c r="C138" s="69"/>
      <c r="D138" s="197">
        <v>0</v>
      </c>
      <c r="E138" s="98">
        <v>0</v>
      </c>
      <c r="F138" s="69">
        <v>0</v>
      </c>
      <c r="G138" s="40">
        <v>0</v>
      </c>
      <c r="H138" s="40">
        <v>0</v>
      </c>
      <c r="I138" s="40">
        <v>0</v>
      </c>
      <c r="J138" s="40">
        <v>0</v>
      </c>
      <c r="K138" s="40">
        <v>0</v>
      </c>
      <c r="L138" s="40">
        <v>0</v>
      </c>
      <c r="M138" s="40">
        <v>0</v>
      </c>
      <c r="N138" s="40">
        <v>0</v>
      </c>
      <c r="O138" s="40">
        <v>0</v>
      </c>
      <c r="P138" s="40">
        <v>0</v>
      </c>
      <c r="Q138" s="40">
        <v>0</v>
      </c>
      <c r="R138" s="40">
        <v>0</v>
      </c>
      <c r="S138" s="40">
        <v>0</v>
      </c>
      <c r="T138" s="40">
        <v>0</v>
      </c>
      <c r="U138" s="40">
        <v>0</v>
      </c>
      <c r="V138" s="40">
        <v>0</v>
      </c>
      <c r="W138" s="40">
        <v>0</v>
      </c>
      <c r="X138" s="40">
        <v>0</v>
      </c>
      <c r="Y138" s="40">
        <v>0</v>
      </c>
      <c r="Z138" s="40">
        <v>0</v>
      </c>
      <c r="AA138" s="40">
        <v>0</v>
      </c>
      <c r="AB138" s="68">
        <v>0</v>
      </c>
      <c r="AC138" s="40"/>
      <c r="AE138" s="70"/>
      <c r="AF138" s="40"/>
      <c r="AG138" s="40"/>
      <c r="AH138" s="40"/>
      <c r="AI138" s="40"/>
      <c r="AJ138" s="40"/>
      <c r="AK138" s="40"/>
      <c r="AL138" s="40"/>
      <c r="AM138" s="40"/>
      <c r="AN138" s="255">
        <v>0</v>
      </c>
    </row>
    <row r="139" spans="1:53" ht="31" hidden="1" customHeight="1" thickBot="1">
      <c r="A139" s="222"/>
      <c r="B139" s="265" t="s">
        <v>1107</v>
      </c>
      <c r="C139" s="265"/>
      <c r="D139" s="197">
        <v>0</v>
      </c>
      <c r="E139" s="98">
        <v>0</v>
      </c>
      <c r="F139" s="69">
        <v>0</v>
      </c>
      <c r="G139" s="40">
        <v>0</v>
      </c>
      <c r="H139" s="40">
        <v>0</v>
      </c>
      <c r="I139" s="40">
        <v>0</v>
      </c>
      <c r="J139" s="40">
        <v>0</v>
      </c>
      <c r="K139" s="40">
        <v>0</v>
      </c>
      <c r="L139" s="40">
        <v>0</v>
      </c>
      <c r="M139" s="40">
        <v>0</v>
      </c>
      <c r="N139" s="40">
        <v>0</v>
      </c>
      <c r="O139" s="40">
        <v>0</v>
      </c>
      <c r="P139" s="40">
        <v>0</v>
      </c>
      <c r="Q139" s="40">
        <v>0</v>
      </c>
      <c r="R139" s="40">
        <v>0</v>
      </c>
      <c r="S139" s="40">
        <v>0</v>
      </c>
      <c r="T139" s="40">
        <v>0</v>
      </c>
      <c r="U139" s="40">
        <v>0</v>
      </c>
      <c r="V139" s="40">
        <v>0</v>
      </c>
      <c r="W139" s="40">
        <v>0</v>
      </c>
      <c r="X139" s="40">
        <v>0</v>
      </c>
      <c r="Y139" s="40">
        <v>0</v>
      </c>
      <c r="Z139" s="40">
        <v>0</v>
      </c>
      <c r="AA139" s="40">
        <v>0</v>
      </c>
      <c r="AB139" s="97">
        <v>0</v>
      </c>
      <c r="AC139" s="96"/>
      <c r="AD139" s="96"/>
      <c r="AE139" s="95"/>
      <c r="AF139" s="40"/>
      <c r="AG139" s="40"/>
      <c r="AH139" s="40"/>
      <c r="AI139" s="40"/>
      <c r="AJ139" s="40"/>
      <c r="AK139" s="40"/>
      <c r="AL139" s="40"/>
      <c r="AM139" s="40"/>
      <c r="AN139" s="266">
        <v>0</v>
      </c>
    </row>
    <row r="140" spans="1:53" ht="14" hidden="1" thickBot="1">
      <c r="A140" s="222"/>
      <c r="B140" s="88" t="s">
        <v>1156</v>
      </c>
      <c r="C140" s="88"/>
      <c r="D140" s="215"/>
      <c r="E140" s="94">
        <v>0</v>
      </c>
      <c r="F140" s="94"/>
      <c r="G140" s="92"/>
      <c r="H140" s="92"/>
      <c r="I140" s="92"/>
      <c r="J140" s="92"/>
      <c r="K140" s="92"/>
      <c r="L140" s="92"/>
      <c r="M140" s="92"/>
      <c r="N140" s="92"/>
      <c r="O140" s="92"/>
      <c r="P140" s="92"/>
      <c r="Q140" s="92"/>
      <c r="R140" s="92"/>
      <c r="S140" s="92"/>
      <c r="T140" s="92"/>
      <c r="U140" s="92"/>
      <c r="V140" s="92"/>
      <c r="W140" s="92"/>
      <c r="X140" s="92"/>
      <c r="Y140" s="92"/>
      <c r="Z140" s="92"/>
      <c r="AA140" s="92">
        <v>0</v>
      </c>
      <c r="AB140" s="93"/>
      <c r="AC140" s="92"/>
      <c r="AD140" s="92"/>
      <c r="AE140" s="92"/>
      <c r="AF140" s="92"/>
      <c r="AG140" s="92"/>
      <c r="AH140" s="92"/>
      <c r="AI140" s="92"/>
      <c r="AJ140" s="92"/>
      <c r="AK140" s="92"/>
      <c r="AL140" s="92"/>
      <c r="AM140" s="92"/>
      <c r="AN140" s="91">
        <v>0</v>
      </c>
    </row>
    <row r="141" spans="1:53" s="86" customFormat="1" ht="14" hidden="1" thickBot="1">
      <c r="A141" s="250"/>
      <c r="B141" s="88" t="s">
        <v>1157</v>
      </c>
      <c r="C141" s="88"/>
      <c r="D141" s="211"/>
      <c r="E141" s="88">
        <v>29225297</v>
      </c>
      <c r="F141" s="88">
        <v>2343530.75</v>
      </c>
      <c r="G141" s="88">
        <v>784812.86342147435</v>
      </c>
      <c r="H141" s="88">
        <v>1003947.8902202691</v>
      </c>
      <c r="I141" s="88">
        <v>1067953.9743589743</v>
      </c>
      <c r="J141" s="88">
        <v>1334227.7243589743</v>
      </c>
      <c r="K141" s="88">
        <v>1397672.9743589743</v>
      </c>
      <c r="L141" s="88">
        <v>1323401.253525641</v>
      </c>
      <c r="M141" s="88">
        <v>1254506.9886516589</v>
      </c>
      <c r="N141" s="88">
        <v>852528.47610437428</v>
      </c>
      <c r="O141" s="88">
        <v>371060.55308814242</v>
      </c>
      <c r="P141" s="88">
        <v>343715.5137260097</v>
      </c>
      <c r="Q141" s="88">
        <v>345147.6616998681</v>
      </c>
      <c r="R141" s="88">
        <v>448981.77695695084</v>
      </c>
      <c r="S141" s="88">
        <v>1091085.4852902843</v>
      </c>
      <c r="T141" s="88">
        <v>981779.17759318533</v>
      </c>
      <c r="U141" s="88">
        <v>62271.177597976508</v>
      </c>
      <c r="V141" s="88">
        <v>11204771.17758866</v>
      </c>
      <c r="W141" s="88">
        <v>37064.333333333336</v>
      </c>
      <c r="X141" s="88">
        <v>37064.333333333336</v>
      </c>
      <c r="Y141" s="88">
        <v>2939772.9147778079</v>
      </c>
      <c r="Z141" s="90">
        <v>0</v>
      </c>
      <c r="AA141" s="90">
        <v>0</v>
      </c>
      <c r="AB141" s="89">
        <v>0</v>
      </c>
      <c r="AC141" s="88">
        <v>0</v>
      </c>
      <c r="AD141" s="88"/>
      <c r="AE141" s="88"/>
      <c r="AF141" s="88"/>
      <c r="AG141" s="88"/>
      <c r="AH141" s="88"/>
      <c r="AI141" s="88"/>
      <c r="AJ141" s="88"/>
      <c r="AK141" s="88"/>
      <c r="AL141" s="88"/>
      <c r="AM141" s="88"/>
      <c r="AN141" s="87">
        <v>29225296.797922906</v>
      </c>
    </row>
    <row r="142" spans="1:53" hidden="1">
      <c r="A142" s="222"/>
      <c r="B142" s="85"/>
      <c r="C142" s="85"/>
      <c r="D142" s="197"/>
      <c r="E142" s="85"/>
      <c r="F142" s="69"/>
      <c r="G142" s="69"/>
      <c r="H142" s="69"/>
      <c r="I142" s="69"/>
      <c r="J142" s="69"/>
      <c r="K142" s="69"/>
      <c r="L142" s="69"/>
      <c r="M142" s="69"/>
      <c r="N142" s="69"/>
      <c r="O142" s="69"/>
      <c r="P142" s="69"/>
      <c r="Q142" s="69"/>
      <c r="R142" s="69"/>
      <c r="S142" s="69"/>
      <c r="T142" s="69"/>
      <c r="U142" s="69"/>
      <c r="V142" s="69"/>
      <c r="W142" s="69"/>
      <c r="X142" s="69"/>
      <c r="Y142" s="69"/>
      <c r="Z142" s="69"/>
      <c r="AA142" s="69"/>
      <c r="AB142" s="84"/>
      <c r="AC142" s="69"/>
      <c r="AD142" s="69"/>
      <c r="AE142" s="69"/>
      <c r="AF142" s="69"/>
      <c r="AG142" s="69"/>
      <c r="AH142" s="69"/>
      <c r="AI142" s="69"/>
      <c r="AJ142" s="69"/>
      <c r="AK142" s="69"/>
      <c r="AL142" s="69"/>
      <c r="AM142" s="69"/>
      <c r="AN142" s="264"/>
    </row>
    <row r="143" spans="1:53" s="46" customFormat="1" ht="14" collapsed="1">
      <c r="A143" s="267"/>
      <c r="B143" s="83" t="s">
        <v>1158</v>
      </c>
      <c r="C143" s="82"/>
      <c r="D143" s="216"/>
      <c r="E143" s="81">
        <v>5170000</v>
      </c>
      <c r="F143" s="81">
        <v>1544723.75</v>
      </c>
      <c r="G143" s="81">
        <v>784812.86342147447</v>
      </c>
      <c r="H143" s="81">
        <v>1003947.8902202691</v>
      </c>
      <c r="I143" s="81">
        <v>1067953.9743589745</v>
      </c>
      <c r="J143" s="81">
        <v>1334227.7243589745</v>
      </c>
      <c r="K143" s="81">
        <v>1355390.7976403085</v>
      </c>
      <c r="L143" s="81">
        <v>594984.82328133425</v>
      </c>
      <c r="M143" s="81">
        <v>517000</v>
      </c>
      <c r="N143" s="81">
        <v>517000</v>
      </c>
      <c r="O143" s="81">
        <v>371060.55308814242</v>
      </c>
      <c r="P143" s="81">
        <v>343715.5137260097</v>
      </c>
      <c r="Q143" s="81">
        <v>345147.6616998681</v>
      </c>
      <c r="R143" s="81">
        <v>407585.77695695084</v>
      </c>
      <c r="S143" s="81">
        <v>517000</v>
      </c>
      <c r="T143" s="81">
        <v>517000</v>
      </c>
      <c r="U143" s="81">
        <v>0</v>
      </c>
      <c r="V143" s="81">
        <v>0</v>
      </c>
      <c r="W143" s="81">
        <v>0</v>
      </c>
      <c r="X143" s="81">
        <v>0</v>
      </c>
      <c r="Y143" s="81"/>
      <c r="Z143" s="81">
        <v>0</v>
      </c>
      <c r="AA143" s="81">
        <v>0</v>
      </c>
      <c r="AB143" s="81">
        <v>0</v>
      </c>
      <c r="AC143" s="81">
        <v>0</v>
      </c>
      <c r="AD143" s="81">
        <v>0</v>
      </c>
      <c r="AE143" s="81">
        <v>0</v>
      </c>
      <c r="AF143" s="81"/>
      <c r="AG143" s="81"/>
      <c r="AH143" s="81"/>
      <c r="AI143" s="81"/>
      <c r="AJ143" s="81"/>
      <c r="AK143" s="81"/>
      <c r="AL143" s="81"/>
      <c r="AM143" s="81"/>
      <c r="AN143" s="263">
        <v>11221551.328752307</v>
      </c>
      <c r="AO143" s="40"/>
      <c r="AP143" s="40"/>
      <c r="AQ143" s="40"/>
      <c r="AR143" s="40"/>
      <c r="AS143" s="40"/>
      <c r="AT143" s="40"/>
      <c r="AU143" s="40"/>
      <c r="AV143" s="40"/>
      <c r="AW143" s="40"/>
      <c r="AX143" s="40"/>
      <c r="AY143" s="40"/>
      <c r="AZ143" s="40"/>
      <c r="BA143" s="47"/>
    </row>
    <row r="144" spans="1:53" s="46" customFormat="1" ht="14">
      <c r="A144" s="267"/>
      <c r="B144" s="79" t="s">
        <v>1159</v>
      </c>
      <c r="C144" s="73"/>
      <c r="D144" s="213"/>
      <c r="E144" s="40"/>
      <c r="F144" s="40">
        <v>311833.375</v>
      </c>
      <c r="G144" s="40">
        <v>392406.43171073718</v>
      </c>
      <c r="H144" s="40">
        <v>708187.69693100627</v>
      </c>
      <c r="I144" s="40">
        <v>1067953.9743589743</v>
      </c>
      <c r="J144" s="40">
        <v>1334227.7243589743</v>
      </c>
      <c r="K144" s="40">
        <v>760405.97435897426</v>
      </c>
      <c r="L144" s="40">
        <v>77984.823281333782</v>
      </c>
      <c r="M144" s="40">
        <v>0</v>
      </c>
      <c r="N144" s="40">
        <v>0</v>
      </c>
      <c r="O144" s="40">
        <v>0</v>
      </c>
      <c r="P144" s="40">
        <v>0</v>
      </c>
      <c r="Q144" s="40">
        <v>0</v>
      </c>
      <c r="R144" s="40">
        <v>0</v>
      </c>
      <c r="S144" s="40">
        <v>0</v>
      </c>
      <c r="T144" s="40">
        <v>517000</v>
      </c>
      <c r="U144" s="40">
        <v>0</v>
      </c>
      <c r="V144" s="40">
        <v>0</v>
      </c>
      <c r="W144" s="40">
        <v>0</v>
      </c>
      <c r="X144" s="40">
        <v>0</v>
      </c>
      <c r="Y144" s="40"/>
      <c r="Z144" s="40">
        <v>0</v>
      </c>
      <c r="AA144" s="40">
        <v>0</v>
      </c>
      <c r="AB144" s="40">
        <v>0</v>
      </c>
      <c r="AC144" s="40">
        <v>0</v>
      </c>
      <c r="AD144" s="40">
        <v>0</v>
      </c>
      <c r="AE144" s="40">
        <v>0</v>
      </c>
      <c r="AF144" s="40"/>
      <c r="AG144" s="40"/>
      <c r="AH144" s="40"/>
      <c r="AI144" s="40"/>
      <c r="AJ144" s="40"/>
      <c r="AK144" s="40"/>
      <c r="AL144" s="40"/>
      <c r="AM144" s="40"/>
      <c r="AN144" s="223">
        <v>5170000</v>
      </c>
      <c r="AO144" s="38"/>
      <c r="AP144" s="40"/>
      <c r="AQ144" s="40"/>
      <c r="AR144" s="40"/>
      <c r="AS144" s="40"/>
      <c r="AT144" s="40"/>
      <c r="AU144" s="40"/>
      <c r="AV144" s="40"/>
      <c r="AW144" s="40"/>
      <c r="AX144" s="40"/>
      <c r="AY144" s="40"/>
      <c r="AZ144" s="40"/>
      <c r="BA144" s="47"/>
    </row>
    <row r="145" spans="1:53" s="47" customFormat="1" ht="14">
      <c r="A145" s="267"/>
      <c r="B145" s="79" t="s">
        <v>1160</v>
      </c>
      <c r="C145" s="73"/>
      <c r="D145" s="213"/>
      <c r="E145" s="78"/>
      <c r="F145" s="40">
        <v>5170000</v>
      </c>
      <c r="G145" s="40">
        <v>4858166.625</v>
      </c>
      <c r="H145" s="40">
        <v>4465760.1932892632</v>
      </c>
      <c r="I145" s="40">
        <v>3757572.4963582568</v>
      </c>
      <c r="J145" s="40">
        <v>2689618.5219992828</v>
      </c>
      <c r="K145" s="40">
        <v>1355390.7976403085</v>
      </c>
      <c r="L145" s="40">
        <v>594984.82328133425</v>
      </c>
      <c r="M145" s="40">
        <v>517000</v>
      </c>
      <c r="N145" s="40">
        <v>517000</v>
      </c>
      <c r="O145" s="40">
        <v>517000</v>
      </c>
      <c r="P145" s="40">
        <v>517000</v>
      </c>
      <c r="Q145" s="40">
        <v>517000</v>
      </c>
      <c r="R145" s="40">
        <v>517000</v>
      </c>
      <c r="S145" s="40">
        <v>517000</v>
      </c>
      <c r="T145" s="40">
        <v>517000</v>
      </c>
      <c r="U145" s="40">
        <v>0</v>
      </c>
      <c r="V145" s="40">
        <v>0</v>
      </c>
      <c r="W145" s="40">
        <v>0</v>
      </c>
      <c r="X145" s="40">
        <v>0</v>
      </c>
      <c r="Y145" s="40">
        <v>0</v>
      </c>
      <c r="Z145" s="40">
        <v>0</v>
      </c>
      <c r="AA145" s="40">
        <v>0</v>
      </c>
      <c r="AB145" s="40">
        <v>0</v>
      </c>
      <c r="AC145" s="40">
        <v>0</v>
      </c>
      <c r="AD145" s="40">
        <v>0</v>
      </c>
      <c r="AE145" s="68">
        <v>0</v>
      </c>
      <c r="AF145" s="40"/>
      <c r="AG145" s="40"/>
      <c r="AH145" s="40"/>
      <c r="AI145" s="40"/>
      <c r="AJ145" s="40"/>
      <c r="AK145" s="40"/>
      <c r="AL145" s="40"/>
      <c r="AM145" s="40"/>
      <c r="AN145" s="223">
        <v>0</v>
      </c>
      <c r="AO145" s="38"/>
      <c r="AP145" s="40"/>
      <c r="AQ145" s="40"/>
      <c r="AR145" s="40"/>
      <c r="AS145" s="40"/>
      <c r="AT145" s="40"/>
      <c r="AU145" s="40"/>
      <c r="AV145" s="40"/>
      <c r="AW145" s="40"/>
      <c r="AX145" s="40"/>
      <c r="AY145" s="40"/>
      <c r="AZ145" s="40"/>
    </row>
    <row r="146" spans="1:53" s="46" customFormat="1" ht="14" hidden="1">
      <c r="A146" s="267"/>
      <c r="B146" s="77"/>
      <c r="C146" s="76"/>
      <c r="D146" s="210"/>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75"/>
      <c r="AG146" s="75"/>
      <c r="AH146" s="75"/>
      <c r="AI146" s="75"/>
      <c r="AJ146" s="75"/>
      <c r="AK146" s="75"/>
      <c r="AL146" s="43"/>
      <c r="AM146" s="43"/>
      <c r="AN146" s="268"/>
      <c r="AO146" s="38"/>
      <c r="AP146" s="40"/>
      <c r="AQ146" s="40"/>
      <c r="AR146" s="40"/>
      <c r="AS146" s="40"/>
      <c r="AT146" s="40"/>
      <c r="AU146" s="40"/>
      <c r="AV146" s="40"/>
      <c r="AW146" s="40"/>
      <c r="AX146" s="40"/>
      <c r="AY146" s="40"/>
      <c r="AZ146" s="40"/>
      <c r="BA146" s="47"/>
    </row>
    <row r="147" spans="1:53" s="46" customFormat="1" ht="14">
      <c r="A147" s="267"/>
      <c r="B147" s="72" t="s">
        <v>1161</v>
      </c>
      <c r="C147" s="73"/>
      <c r="D147" s="213"/>
      <c r="E147" s="40"/>
      <c r="F147" s="73" t="s">
        <v>1162</v>
      </c>
      <c r="G147" s="73" t="s">
        <v>1162</v>
      </c>
      <c r="H147" s="73" t="s">
        <v>1162</v>
      </c>
      <c r="I147" s="73" t="s">
        <v>1162</v>
      </c>
      <c r="J147" s="73" t="s">
        <v>1162</v>
      </c>
      <c r="K147" s="73" t="s">
        <v>1162</v>
      </c>
      <c r="L147" s="73" t="s">
        <v>1162</v>
      </c>
      <c r="M147" s="73" t="s">
        <v>1162</v>
      </c>
      <c r="N147" s="73" t="s">
        <v>1162</v>
      </c>
      <c r="O147" s="73" t="s">
        <v>1162</v>
      </c>
      <c r="P147" s="73" t="s">
        <v>1162</v>
      </c>
      <c r="Q147" s="73" t="s">
        <v>1162</v>
      </c>
      <c r="R147" s="73" t="s">
        <v>1162</v>
      </c>
      <c r="S147" s="73" t="s">
        <v>1162</v>
      </c>
      <c r="T147" s="73" t="s">
        <v>1162</v>
      </c>
      <c r="U147" s="73" t="s">
        <v>1162</v>
      </c>
      <c r="V147" s="73" t="s">
        <v>1162</v>
      </c>
      <c r="W147" s="73" t="s">
        <v>1162</v>
      </c>
      <c r="X147" s="73" t="s">
        <v>1162</v>
      </c>
      <c r="Y147" s="73"/>
      <c r="Z147" s="73" t="s">
        <v>1162</v>
      </c>
      <c r="AA147" s="73" t="s">
        <v>1162</v>
      </c>
      <c r="AB147" s="73" t="s">
        <v>1162</v>
      </c>
      <c r="AC147" s="73" t="s">
        <v>1162</v>
      </c>
      <c r="AD147" s="73" t="s">
        <v>1162</v>
      </c>
      <c r="AE147" s="73"/>
      <c r="AF147" s="71"/>
      <c r="AG147" s="71"/>
      <c r="AH147" s="71"/>
      <c r="AI147" s="71"/>
      <c r="AJ147" s="71"/>
      <c r="AK147" s="71"/>
      <c r="AL147" s="40"/>
      <c r="AM147" s="40"/>
      <c r="AN147" s="223"/>
      <c r="AO147" s="38"/>
      <c r="AP147" s="40"/>
      <c r="AQ147" s="40"/>
      <c r="AR147" s="40"/>
      <c r="AS147" s="40"/>
      <c r="AT147" s="40"/>
      <c r="AU147" s="40"/>
      <c r="AV147" s="40"/>
      <c r="AW147" s="40"/>
      <c r="AX147" s="40"/>
      <c r="AY147" s="40"/>
      <c r="AZ147" s="40"/>
      <c r="BA147" s="47"/>
    </row>
    <row r="148" spans="1:53" s="46" customFormat="1" ht="14">
      <c r="A148" s="267"/>
      <c r="B148" s="72" t="s">
        <v>1163</v>
      </c>
      <c r="C148" s="73"/>
      <c r="D148" s="213"/>
      <c r="E148" s="40"/>
      <c r="F148" s="40">
        <v>311833.375</v>
      </c>
      <c r="G148" s="40">
        <v>704239.80671073718</v>
      </c>
      <c r="H148" s="40">
        <v>1412427.5036417434</v>
      </c>
      <c r="I148" s="40">
        <v>2480381.4780007177</v>
      </c>
      <c r="J148" s="40">
        <v>3814609.2023596922</v>
      </c>
      <c r="K148" s="40">
        <v>4575015.1767186662</v>
      </c>
      <c r="L148" s="40">
        <v>4653000</v>
      </c>
      <c r="M148" s="40">
        <v>4653000</v>
      </c>
      <c r="N148" s="40">
        <v>4653000</v>
      </c>
      <c r="O148" s="40">
        <v>4653000</v>
      </c>
      <c r="P148" s="40">
        <v>4653000</v>
      </c>
      <c r="Q148" s="40">
        <v>4653000</v>
      </c>
      <c r="R148" s="40">
        <v>4653000</v>
      </c>
      <c r="S148" s="40">
        <v>4653000</v>
      </c>
      <c r="T148" s="40">
        <v>5170000</v>
      </c>
      <c r="U148" s="40">
        <v>5170000</v>
      </c>
      <c r="V148" s="40">
        <v>5170000</v>
      </c>
      <c r="W148" s="40">
        <v>5170000</v>
      </c>
      <c r="X148" s="40">
        <v>5170000</v>
      </c>
      <c r="Y148" s="40">
        <v>5170000</v>
      </c>
      <c r="Z148" s="40">
        <v>5170000</v>
      </c>
      <c r="AA148" s="40">
        <v>5170000</v>
      </c>
      <c r="AB148" s="40">
        <v>5170000</v>
      </c>
      <c r="AC148" s="40">
        <v>5170000</v>
      </c>
      <c r="AD148" s="40">
        <v>5170000</v>
      </c>
      <c r="AE148" s="40">
        <v>5170000</v>
      </c>
      <c r="AF148" s="40">
        <v>5170000</v>
      </c>
      <c r="AG148" s="40">
        <v>5170000</v>
      </c>
      <c r="AH148" s="40">
        <v>5170000</v>
      </c>
      <c r="AI148" s="40">
        <v>5170000</v>
      </c>
      <c r="AJ148" s="71"/>
      <c r="AK148" s="71"/>
      <c r="AL148" s="40"/>
      <c r="AM148" s="40"/>
      <c r="AN148" s="223"/>
      <c r="AO148" s="38"/>
      <c r="AP148" s="40"/>
      <c r="AQ148" s="40"/>
      <c r="AR148" s="40"/>
      <c r="AS148" s="40"/>
      <c r="AT148" s="40"/>
      <c r="AU148" s="40"/>
      <c r="AV148" s="40"/>
      <c r="AW148" s="40"/>
      <c r="AX148" s="40"/>
      <c r="AY148" s="40"/>
      <c r="AZ148" s="40"/>
      <c r="BA148" s="47"/>
    </row>
    <row r="149" spans="1:53" hidden="1">
      <c r="A149" s="222"/>
      <c r="B149" s="73" t="s">
        <v>1164</v>
      </c>
      <c r="C149" s="73"/>
      <c r="D149" s="197"/>
      <c r="E149" s="70"/>
      <c r="F149" s="40">
        <v>779.58343749999995</v>
      </c>
      <c r="G149" s="40">
        <v>1760.5995167768431</v>
      </c>
      <c r="H149" s="40">
        <v>3531.0687591043584</v>
      </c>
      <c r="I149" s="40">
        <v>6200.9536950017937</v>
      </c>
      <c r="J149" s="40">
        <v>9536.5230058992292</v>
      </c>
      <c r="K149" s="40">
        <v>11437.537941796667</v>
      </c>
      <c r="L149" s="40">
        <v>11632.5</v>
      </c>
      <c r="M149" s="40">
        <v>11632.5</v>
      </c>
      <c r="N149" s="40">
        <v>11632.5</v>
      </c>
      <c r="O149" s="40">
        <v>11632.5</v>
      </c>
      <c r="P149" s="40">
        <v>11632.5</v>
      </c>
      <c r="Q149" s="40">
        <v>11632.5</v>
      </c>
      <c r="R149" s="40">
        <v>11632.5</v>
      </c>
      <c r="S149" s="40">
        <v>11632.5</v>
      </c>
      <c r="T149" s="40">
        <v>12925</v>
      </c>
      <c r="U149" s="40">
        <v>12925</v>
      </c>
      <c r="V149" s="40">
        <v>12925</v>
      </c>
      <c r="W149" s="40">
        <v>12925</v>
      </c>
      <c r="X149" s="40">
        <v>12925</v>
      </c>
      <c r="Y149" s="40">
        <v>12925</v>
      </c>
      <c r="Z149" s="40">
        <v>12925</v>
      </c>
      <c r="AA149" s="40">
        <v>12925</v>
      </c>
      <c r="AB149" s="40">
        <v>12925</v>
      </c>
      <c r="AC149" s="40">
        <v>12925</v>
      </c>
      <c r="AD149" s="40">
        <v>12925</v>
      </c>
      <c r="AE149" s="40">
        <v>12925</v>
      </c>
      <c r="AF149" s="40">
        <v>12925</v>
      </c>
      <c r="AG149" s="40">
        <v>12925</v>
      </c>
      <c r="AH149" s="40">
        <v>12925</v>
      </c>
      <c r="AI149" s="40">
        <v>12925</v>
      </c>
      <c r="AJ149" s="40"/>
      <c r="AK149" s="40"/>
      <c r="AL149" s="40"/>
      <c r="AM149" s="40"/>
      <c r="AN149" s="223">
        <v>281406.26635607891</v>
      </c>
    </row>
    <row r="150" spans="1:53" hidden="1">
      <c r="A150" s="222"/>
      <c r="B150" s="69"/>
      <c r="C150" s="69"/>
      <c r="D150" s="197"/>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68"/>
      <c r="AC150" s="40">
        <v>0</v>
      </c>
      <c r="AE150" s="40"/>
      <c r="AF150" s="40"/>
      <c r="AG150" s="40"/>
      <c r="AH150" s="40"/>
      <c r="AI150" s="40"/>
      <c r="AJ150" s="40"/>
      <c r="AK150" s="40"/>
      <c r="AL150" s="40"/>
      <c r="AM150" s="40"/>
      <c r="AN150" s="223"/>
    </row>
    <row r="151" spans="1:53" ht="14" hidden="1">
      <c r="A151" s="222"/>
      <c r="B151" s="40"/>
      <c r="C151" s="40"/>
      <c r="D151" s="197"/>
      <c r="E151" s="47"/>
      <c r="F151" s="40"/>
      <c r="G151" s="40"/>
      <c r="H151" s="40"/>
      <c r="I151" s="40"/>
      <c r="J151" s="40"/>
      <c r="K151" s="40"/>
      <c r="L151" s="40"/>
      <c r="M151" s="40"/>
      <c r="N151" s="40"/>
      <c r="O151" s="40"/>
      <c r="P151" s="40"/>
      <c r="Q151" s="40"/>
      <c r="R151" s="40"/>
      <c r="S151" s="40"/>
      <c r="T151" s="40"/>
      <c r="U151" s="40"/>
      <c r="V151" s="40">
        <v>1118027</v>
      </c>
      <c r="W151" s="40">
        <v>1080962.6666666667</v>
      </c>
      <c r="X151" s="40"/>
      <c r="Y151" s="40"/>
      <c r="Z151" s="40"/>
      <c r="AA151" s="40"/>
      <c r="AB151" s="68"/>
      <c r="AC151" s="40">
        <v>0</v>
      </c>
      <c r="AE151" s="40"/>
      <c r="AF151" s="40"/>
      <c r="AG151" s="40"/>
      <c r="AH151" s="40"/>
      <c r="AI151" s="40"/>
      <c r="AJ151" s="40"/>
      <c r="AK151" s="40"/>
      <c r="AL151" s="40"/>
      <c r="AM151" s="40"/>
      <c r="AN151" s="223"/>
    </row>
    <row r="152" spans="1:53" s="46" customFormat="1" ht="14" hidden="1">
      <c r="A152" s="267"/>
      <c r="B152" s="47" t="s">
        <v>1165</v>
      </c>
      <c r="C152" s="47"/>
      <c r="D152" s="269"/>
      <c r="E152" s="47"/>
      <c r="F152" s="52"/>
      <c r="G152" s="40"/>
      <c r="H152" s="40"/>
      <c r="I152" s="47"/>
      <c r="J152" s="47"/>
      <c r="K152" s="47"/>
      <c r="L152" s="47"/>
      <c r="M152" s="47"/>
      <c r="N152" s="47"/>
      <c r="O152" s="47"/>
      <c r="P152" s="47"/>
      <c r="Q152" s="47"/>
      <c r="R152" s="47"/>
      <c r="S152" s="54"/>
      <c r="T152" s="47"/>
      <c r="U152" s="47"/>
      <c r="V152" s="47">
        <v>1118027</v>
      </c>
      <c r="W152" s="47">
        <v>1080962.6666666667</v>
      </c>
      <c r="X152" s="47"/>
      <c r="Y152" s="47"/>
      <c r="Z152" s="47"/>
      <c r="AA152" s="47"/>
      <c r="AB152" s="51"/>
      <c r="AC152" s="47"/>
      <c r="AD152" s="47"/>
      <c r="AE152" s="47"/>
      <c r="AF152" s="47"/>
      <c r="AG152" s="47"/>
      <c r="AH152" s="47"/>
      <c r="AI152" s="47"/>
      <c r="AJ152" s="47"/>
      <c r="AK152" s="270"/>
      <c r="AL152" s="47"/>
      <c r="AM152" s="47"/>
      <c r="AN152" s="271"/>
    </row>
    <row r="153" spans="1:53" s="46" customFormat="1" ht="14" hidden="1">
      <c r="A153" s="267"/>
      <c r="B153" s="47"/>
      <c r="C153" s="47"/>
      <c r="D153" s="269"/>
      <c r="E153" s="47"/>
      <c r="F153" s="52"/>
      <c r="G153" s="40"/>
      <c r="H153" s="40"/>
      <c r="I153" s="47"/>
      <c r="J153" s="47"/>
      <c r="K153" s="47"/>
      <c r="L153" s="47"/>
      <c r="M153" s="47"/>
      <c r="N153" s="47"/>
      <c r="O153" s="47"/>
      <c r="P153" s="47"/>
      <c r="Q153" s="47"/>
      <c r="R153" s="47"/>
      <c r="S153" s="54"/>
      <c r="T153" s="47"/>
      <c r="U153" s="47"/>
      <c r="V153" s="47"/>
      <c r="W153" s="47"/>
      <c r="X153" s="47"/>
      <c r="Y153" s="47"/>
      <c r="Z153" s="47"/>
      <c r="AA153" s="47"/>
      <c r="AB153" s="51"/>
      <c r="AC153" s="47"/>
      <c r="AD153" s="47"/>
      <c r="AE153" s="47"/>
      <c r="AF153" s="47"/>
      <c r="AG153" s="47"/>
      <c r="AH153" s="47"/>
      <c r="AI153" s="47"/>
      <c r="AJ153" s="47"/>
      <c r="AK153" s="270"/>
      <c r="AL153" s="47"/>
      <c r="AM153" s="47"/>
      <c r="AN153" s="271"/>
    </row>
    <row r="154" spans="1:53" s="46" customFormat="1" ht="14" hidden="1">
      <c r="A154" s="267"/>
      <c r="B154" s="54" t="s">
        <v>1166</v>
      </c>
      <c r="C154" s="54"/>
      <c r="D154" s="217">
        <v>13</v>
      </c>
      <c r="E154" s="272" t="s">
        <v>1167</v>
      </c>
      <c r="F154" s="272"/>
      <c r="G154" s="47"/>
      <c r="H154" s="47"/>
      <c r="I154" s="47"/>
      <c r="J154" s="47"/>
      <c r="K154" s="47"/>
      <c r="L154" s="47"/>
      <c r="M154" s="47"/>
      <c r="N154" s="47"/>
      <c r="O154" s="47"/>
      <c r="P154" s="47"/>
      <c r="Q154" s="47"/>
      <c r="R154" s="47"/>
      <c r="S154" s="47"/>
      <c r="T154" s="47"/>
      <c r="U154" s="47"/>
      <c r="V154" s="47"/>
      <c r="W154" s="47"/>
      <c r="X154" s="47"/>
      <c r="Y154" s="47"/>
      <c r="Z154" s="47"/>
      <c r="AA154" s="47"/>
      <c r="AB154" s="51"/>
      <c r="AC154" s="47"/>
      <c r="AD154" s="47"/>
      <c r="AE154" s="47"/>
      <c r="AF154" s="47"/>
      <c r="AG154" s="47"/>
      <c r="AH154" s="47"/>
      <c r="AI154" s="47"/>
      <c r="AJ154" s="47"/>
      <c r="AK154" s="47"/>
      <c r="AL154" s="47"/>
      <c r="AM154" s="47"/>
      <c r="AN154" s="271">
        <v>0</v>
      </c>
    </row>
    <row r="155" spans="1:53" s="46" customFormat="1" ht="14" hidden="1">
      <c r="A155" s="267"/>
      <c r="B155" s="73" t="s">
        <v>1168</v>
      </c>
      <c r="C155" s="73"/>
      <c r="D155" s="269" t="s">
        <v>1169</v>
      </c>
      <c r="E155" s="40"/>
      <c r="F155" s="40"/>
      <c r="G155" s="40"/>
      <c r="H155" s="40"/>
      <c r="I155" s="47"/>
      <c r="J155" s="47"/>
      <c r="K155" s="47"/>
      <c r="L155" s="47"/>
      <c r="M155" s="47"/>
      <c r="N155" s="47"/>
      <c r="O155" s="47"/>
      <c r="P155" s="47"/>
      <c r="Q155" s="47"/>
      <c r="R155" s="47"/>
      <c r="S155" s="47"/>
      <c r="T155" s="47"/>
      <c r="U155" s="47"/>
      <c r="V155" s="47"/>
      <c r="W155" s="47"/>
      <c r="X155" s="47"/>
      <c r="Y155" s="47"/>
      <c r="Z155" s="47"/>
      <c r="AA155" s="47"/>
      <c r="AB155" s="51"/>
      <c r="AC155" s="47"/>
      <c r="AD155" s="47"/>
      <c r="AE155" s="47"/>
      <c r="AF155" s="47"/>
      <c r="AG155" s="47"/>
      <c r="AH155" s="47"/>
      <c r="AI155" s="47"/>
      <c r="AJ155" s="47"/>
      <c r="AK155" s="47"/>
      <c r="AL155" s="47"/>
      <c r="AM155" s="47"/>
      <c r="AN155" s="271"/>
    </row>
    <row r="156" spans="1:53" s="46" customFormat="1" ht="14" hidden="1">
      <c r="A156" s="267"/>
      <c r="B156" s="40"/>
      <c r="C156" s="40"/>
      <c r="D156" s="218"/>
      <c r="E156" s="40"/>
      <c r="F156" s="40"/>
      <c r="G156" s="40"/>
      <c r="H156" s="40"/>
      <c r="I156" s="47"/>
      <c r="J156" s="47"/>
      <c r="K156" s="47"/>
      <c r="L156" s="47"/>
      <c r="M156" s="47"/>
      <c r="N156" s="47"/>
      <c r="O156" s="47"/>
      <c r="P156" s="47"/>
      <c r="Q156" s="47"/>
      <c r="R156" s="47"/>
      <c r="S156" s="54"/>
      <c r="T156" s="47"/>
      <c r="U156" s="47"/>
      <c r="V156" s="47"/>
      <c r="W156" s="47"/>
      <c r="X156" s="47"/>
      <c r="Y156" s="47"/>
      <c r="Z156" s="47"/>
      <c r="AA156" s="47"/>
      <c r="AB156" s="51"/>
      <c r="AC156" s="47"/>
      <c r="AD156" s="47"/>
      <c r="AE156" s="47"/>
      <c r="AF156" s="47"/>
      <c r="AG156" s="47"/>
      <c r="AH156" s="47"/>
      <c r="AI156" s="47"/>
      <c r="AJ156" s="47"/>
      <c r="AK156" s="47"/>
      <c r="AL156" s="47"/>
      <c r="AM156" s="47"/>
      <c r="AN156" s="271">
        <v>0</v>
      </c>
    </row>
    <row r="157" spans="1:53" s="46" customFormat="1" ht="14" hidden="1">
      <c r="A157" s="267"/>
      <c r="B157" s="40" t="s">
        <v>1170</v>
      </c>
      <c r="C157" s="40"/>
      <c r="D157" s="218"/>
      <c r="E157" s="40"/>
      <c r="F157" s="40"/>
      <c r="G157" s="40"/>
      <c r="H157" s="40"/>
      <c r="I157" s="47"/>
      <c r="J157" s="47"/>
      <c r="K157" s="47"/>
      <c r="L157" s="47"/>
      <c r="M157" s="47"/>
      <c r="N157" s="47"/>
      <c r="O157" s="47"/>
      <c r="P157" s="47"/>
      <c r="Q157" s="47"/>
      <c r="R157" s="47"/>
      <c r="S157" s="47"/>
      <c r="T157" s="47"/>
      <c r="U157" s="47"/>
      <c r="V157" s="47"/>
      <c r="W157" s="47"/>
      <c r="X157" s="47"/>
      <c r="Y157" s="47"/>
      <c r="Z157" s="47"/>
      <c r="AA157" s="47"/>
      <c r="AB157" s="51"/>
      <c r="AC157" s="47"/>
      <c r="AD157" s="47"/>
      <c r="AE157" s="47"/>
      <c r="AF157" s="47"/>
      <c r="AG157" s="47"/>
      <c r="AH157" s="47"/>
      <c r="AI157" s="47"/>
      <c r="AJ157" s="47"/>
      <c r="AK157" s="47"/>
      <c r="AL157" s="47"/>
      <c r="AM157" s="47"/>
      <c r="AN157" s="271"/>
    </row>
    <row r="158" spans="1:53" s="46" customFormat="1" ht="14" hidden="1">
      <c r="A158" s="267"/>
      <c r="B158" s="66" t="s">
        <v>1171</v>
      </c>
      <c r="C158" s="66"/>
      <c r="D158" s="62">
        <v>1</v>
      </c>
      <c r="E158" s="61">
        <v>1823015.1875</v>
      </c>
      <c r="F158" s="61"/>
      <c r="G158" s="65"/>
      <c r="H158" s="64"/>
      <c r="I158" s="47"/>
      <c r="J158" s="47"/>
      <c r="K158" s="47"/>
      <c r="L158" s="47"/>
      <c r="M158" s="47"/>
      <c r="N158" s="47"/>
      <c r="O158" s="47"/>
      <c r="P158" s="47"/>
      <c r="Q158" s="47"/>
      <c r="R158" s="47"/>
      <c r="S158" s="47"/>
      <c r="T158" s="47"/>
      <c r="U158" s="47"/>
      <c r="V158" s="47"/>
      <c r="W158" s="47"/>
      <c r="X158" s="47"/>
      <c r="Y158" s="47"/>
      <c r="Z158" s="47"/>
      <c r="AA158" s="47"/>
      <c r="AB158" s="51"/>
      <c r="AC158" s="47"/>
      <c r="AD158" s="47"/>
      <c r="AE158" s="47"/>
      <c r="AF158" s="47"/>
      <c r="AG158" s="47"/>
      <c r="AH158" s="47"/>
      <c r="AI158" s="47"/>
      <c r="AJ158" s="47"/>
      <c r="AK158" s="47"/>
      <c r="AL158" s="47"/>
      <c r="AM158" s="47"/>
      <c r="AN158" s="271"/>
    </row>
    <row r="159" spans="1:53" s="46" customFormat="1" ht="14" hidden="1">
      <c r="A159" s="267"/>
      <c r="B159" s="66" t="s">
        <v>1172</v>
      </c>
      <c r="C159" s="66"/>
      <c r="D159" s="62">
        <v>1.4151258956530224</v>
      </c>
      <c r="E159" s="61">
        <v>2579796</v>
      </c>
      <c r="F159" s="61"/>
      <c r="G159" s="60"/>
      <c r="H159" s="67"/>
      <c r="I159" s="47"/>
      <c r="J159" s="47"/>
      <c r="K159" s="47"/>
      <c r="L159" s="47"/>
      <c r="M159" s="47"/>
      <c r="N159" s="47"/>
      <c r="O159" s="47"/>
      <c r="P159" s="47"/>
      <c r="Q159" s="47"/>
      <c r="R159" s="47"/>
      <c r="S159" s="47"/>
      <c r="T159" s="47"/>
      <c r="U159" s="47"/>
      <c r="V159" s="47"/>
      <c r="W159" s="47"/>
      <c r="X159" s="47"/>
      <c r="Y159" s="47"/>
      <c r="Z159" s="47"/>
      <c r="AA159" s="47"/>
      <c r="AB159" s="51"/>
      <c r="AC159" s="47"/>
      <c r="AD159" s="47"/>
      <c r="AE159" s="47"/>
      <c r="AF159" s="47"/>
      <c r="AG159" s="47"/>
      <c r="AH159" s="47"/>
      <c r="AI159" s="47"/>
      <c r="AJ159" s="47"/>
      <c r="AK159" s="47"/>
      <c r="AL159" s="47"/>
      <c r="AM159" s="47"/>
      <c r="AN159" s="271"/>
    </row>
    <row r="160" spans="1:53" s="46" customFormat="1" ht="14" hidden="1">
      <c r="A160" s="267"/>
      <c r="B160" s="66" t="s">
        <v>1173</v>
      </c>
      <c r="C160" s="66"/>
      <c r="D160" s="62">
        <v>0</v>
      </c>
      <c r="E160" s="61">
        <v>0</v>
      </c>
      <c r="F160" s="61"/>
      <c r="G160" s="60"/>
      <c r="H160" s="67"/>
      <c r="I160" s="47"/>
      <c r="J160" s="47"/>
      <c r="K160" s="47"/>
      <c r="L160" s="47"/>
      <c r="M160" s="47"/>
      <c r="N160" s="47"/>
      <c r="O160" s="47"/>
      <c r="P160" s="47"/>
      <c r="Q160" s="47"/>
      <c r="R160" s="47"/>
      <c r="S160" s="47"/>
      <c r="T160" s="47"/>
      <c r="U160" s="47"/>
      <c r="V160" s="47"/>
      <c r="W160" s="47"/>
      <c r="X160" s="47"/>
      <c r="Y160" s="47"/>
      <c r="Z160" s="47"/>
      <c r="AA160" s="47"/>
      <c r="AB160" s="51"/>
      <c r="AC160" s="47"/>
      <c r="AD160" s="47"/>
      <c r="AE160" s="47"/>
      <c r="AF160" s="47"/>
      <c r="AG160" s="47"/>
      <c r="AH160" s="47"/>
      <c r="AI160" s="47"/>
      <c r="AJ160" s="47"/>
      <c r="AK160" s="47"/>
      <c r="AL160" s="47"/>
      <c r="AM160" s="47"/>
      <c r="AN160" s="271"/>
    </row>
    <row r="161" spans="1:53" s="46" customFormat="1" ht="14" hidden="1">
      <c r="A161" s="267"/>
      <c r="B161" s="66" t="s">
        <v>1174</v>
      </c>
      <c r="C161" s="66"/>
      <c r="D161" s="62">
        <v>0</v>
      </c>
      <c r="E161" s="61">
        <v>0</v>
      </c>
      <c r="F161" s="61"/>
      <c r="G161" s="65"/>
      <c r="H161" s="64"/>
      <c r="I161" s="47"/>
      <c r="J161" s="47"/>
      <c r="K161" s="47"/>
      <c r="L161" s="47"/>
      <c r="M161" s="47"/>
      <c r="N161" s="47"/>
      <c r="O161" s="47"/>
      <c r="P161" s="47"/>
      <c r="Q161" s="47"/>
      <c r="R161" s="47"/>
      <c r="S161" s="47"/>
      <c r="T161" s="47"/>
      <c r="U161" s="47"/>
      <c r="V161" s="47"/>
      <c r="W161" s="47"/>
      <c r="X161" s="47"/>
      <c r="Y161" s="47"/>
      <c r="Z161" s="47"/>
      <c r="AA161" s="47"/>
      <c r="AB161" s="51"/>
      <c r="AC161" s="47"/>
      <c r="AD161" s="47"/>
      <c r="AE161" s="47"/>
      <c r="AF161" s="47"/>
      <c r="AG161" s="47"/>
      <c r="AH161" s="47"/>
      <c r="AI161" s="47"/>
      <c r="AJ161" s="47"/>
      <c r="AK161" s="47"/>
      <c r="AL161" s="47"/>
      <c r="AM161" s="47"/>
      <c r="AN161" s="271"/>
    </row>
    <row r="162" spans="1:53" s="46" customFormat="1" ht="14" hidden="1">
      <c r="A162" s="267"/>
      <c r="B162" s="66" t="s">
        <v>1175</v>
      </c>
      <c r="C162" s="66"/>
      <c r="D162" s="62">
        <v>0</v>
      </c>
      <c r="E162" s="61">
        <v>0</v>
      </c>
      <c r="F162" s="61"/>
      <c r="G162" s="65"/>
      <c r="H162" s="64"/>
      <c r="I162" s="47"/>
      <c r="J162" s="47"/>
      <c r="K162" s="47"/>
      <c r="L162" s="47"/>
      <c r="M162" s="47"/>
      <c r="N162" s="47"/>
      <c r="O162" s="47"/>
      <c r="P162" s="47"/>
      <c r="Q162" s="47"/>
      <c r="R162" s="47"/>
      <c r="S162" s="47"/>
      <c r="T162" s="47"/>
      <c r="U162" s="47"/>
      <c r="V162" s="47"/>
      <c r="W162" s="47"/>
      <c r="X162" s="47"/>
      <c r="Y162" s="47"/>
      <c r="Z162" s="47"/>
      <c r="AA162" s="47"/>
      <c r="AB162" s="51"/>
      <c r="AC162" s="47"/>
      <c r="AD162" s="47"/>
      <c r="AE162" s="47"/>
      <c r="AF162" s="47"/>
      <c r="AG162" s="47"/>
      <c r="AH162" s="47"/>
      <c r="AI162" s="47"/>
      <c r="AJ162" s="47"/>
      <c r="AK162" s="47"/>
      <c r="AL162" s="47"/>
      <c r="AM162" s="47"/>
      <c r="AN162" s="271"/>
    </row>
    <row r="163" spans="1:53" s="46" customFormat="1" ht="14" hidden="1">
      <c r="A163" s="267"/>
      <c r="B163" s="66"/>
      <c r="C163" s="66"/>
      <c r="D163" s="62"/>
      <c r="E163" s="61"/>
      <c r="F163" s="61"/>
      <c r="G163" s="65"/>
      <c r="H163" s="64"/>
      <c r="I163" s="47"/>
      <c r="J163" s="47"/>
      <c r="K163" s="47"/>
      <c r="L163" s="47"/>
      <c r="M163" s="47"/>
      <c r="N163" s="47"/>
      <c r="O163" s="47"/>
      <c r="P163" s="47"/>
      <c r="Q163" s="47"/>
      <c r="R163" s="47"/>
      <c r="S163" s="47"/>
      <c r="T163" s="47"/>
      <c r="U163" s="47"/>
      <c r="V163" s="47"/>
      <c r="W163" s="47"/>
      <c r="X163" s="47"/>
      <c r="Y163" s="47"/>
      <c r="Z163" s="47"/>
      <c r="AA163" s="47"/>
      <c r="AB163" s="51"/>
      <c r="AC163" s="47"/>
      <c r="AD163" s="47"/>
      <c r="AE163" s="47"/>
      <c r="AF163" s="47"/>
      <c r="AG163" s="47"/>
      <c r="AH163" s="47"/>
      <c r="AI163" s="47"/>
      <c r="AJ163" s="47"/>
      <c r="AK163" s="47"/>
      <c r="AL163" s="47"/>
      <c r="AM163" s="47"/>
      <c r="AN163" s="271"/>
    </row>
    <row r="164" spans="1:53" s="46" customFormat="1" ht="14" hidden="1">
      <c r="A164" s="267"/>
      <c r="B164" s="63" t="s">
        <v>85</v>
      </c>
      <c r="C164" s="63"/>
      <c r="D164" s="62">
        <v>2.4151258956530226</v>
      </c>
      <c r="E164" s="61">
        <v>1823015.1875</v>
      </c>
      <c r="F164" s="61"/>
      <c r="G164" s="60"/>
      <c r="H164" s="60"/>
      <c r="I164" s="47"/>
      <c r="J164" s="47"/>
      <c r="K164" s="47"/>
      <c r="L164" s="47"/>
      <c r="M164" s="47"/>
      <c r="N164" s="47"/>
      <c r="O164" s="47"/>
      <c r="P164" s="47"/>
      <c r="Q164" s="47"/>
      <c r="R164" s="47"/>
      <c r="S164" s="47"/>
      <c r="T164" s="47"/>
      <c r="U164" s="47"/>
      <c r="V164" s="47"/>
      <c r="W164" s="47"/>
      <c r="X164" s="47"/>
      <c r="Y164" s="47"/>
      <c r="Z164" s="47"/>
      <c r="AA164" s="47"/>
      <c r="AB164" s="51"/>
      <c r="AC164" s="47"/>
      <c r="AD164" s="47"/>
      <c r="AE164" s="47"/>
      <c r="AF164" s="47"/>
      <c r="AG164" s="47"/>
      <c r="AH164" s="47"/>
      <c r="AI164" s="47"/>
      <c r="AJ164" s="47"/>
      <c r="AK164" s="47"/>
      <c r="AL164" s="47"/>
      <c r="AM164" s="47"/>
      <c r="AN164" s="271"/>
    </row>
    <row r="165" spans="1:53" s="46" customFormat="1" ht="14" hidden="1">
      <c r="A165" s="267"/>
      <c r="B165" s="47"/>
      <c r="C165" s="47"/>
      <c r="D165" s="269"/>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51"/>
      <c r="AC165" s="47"/>
      <c r="AD165" s="47"/>
      <c r="AE165" s="47"/>
      <c r="AF165" s="47"/>
      <c r="AG165" s="47"/>
      <c r="AH165" s="47"/>
      <c r="AI165" s="47"/>
      <c r="AJ165" s="47"/>
      <c r="AK165" s="47"/>
      <c r="AL165" s="47"/>
      <c r="AM165" s="47"/>
      <c r="AN165" s="271"/>
      <c r="AP165" s="47"/>
      <c r="AQ165" s="47"/>
      <c r="AR165" s="47"/>
      <c r="AS165" s="47"/>
      <c r="AT165" s="47"/>
      <c r="AU165" s="47"/>
      <c r="AV165" s="47"/>
      <c r="AW165" s="47"/>
      <c r="AX165" s="47"/>
      <c r="AY165" s="47"/>
      <c r="AZ165" s="47"/>
      <c r="BA165" s="47"/>
    </row>
    <row r="166" spans="1:53" s="46" customFormat="1" ht="14" hidden="1">
      <c r="A166" s="267"/>
      <c r="B166" s="59"/>
      <c r="C166" s="47"/>
      <c r="D166" s="269"/>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51"/>
      <c r="AC166" s="47"/>
      <c r="AD166" s="47"/>
      <c r="AE166" s="47"/>
      <c r="AF166" s="47"/>
      <c r="AG166" s="47"/>
      <c r="AH166" s="47"/>
      <c r="AI166" s="47"/>
      <c r="AJ166" s="47"/>
      <c r="AK166" s="47"/>
      <c r="AL166" s="47"/>
      <c r="AM166" s="47"/>
      <c r="AN166" s="271"/>
      <c r="AO166" s="47"/>
      <c r="AP166" s="47"/>
      <c r="AQ166" s="47"/>
      <c r="AR166" s="47"/>
      <c r="AS166" s="47"/>
      <c r="AT166" s="47"/>
      <c r="AU166" s="47"/>
      <c r="AV166" s="47"/>
      <c r="AW166" s="47"/>
      <c r="AX166" s="47"/>
      <c r="AY166" s="47"/>
      <c r="AZ166" s="47"/>
      <c r="BA166" s="47"/>
    </row>
    <row r="167" spans="1:53" s="46" customFormat="1" ht="14" hidden="1">
      <c r="A167" s="267"/>
      <c r="B167" s="273"/>
      <c r="C167" s="273"/>
      <c r="D167" s="219"/>
      <c r="E167" s="47"/>
      <c r="F167" s="47"/>
      <c r="G167" s="47"/>
      <c r="H167" s="47"/>
      <c r="I167" s="47"/>
      <c r="J167" s="47"/>
      <c r="K167" s="47"/>
      <c r="L167" s="47"/>
      <c r="M167" s="47"/>
      <c r="N167" s="47"/>
      <c r="O167" s="47"/>
      <c r="P167" s="47"/>
      <c r="Q167" s="47"/>
      <c r="R167" s="47"/>
      <c r="S167" s="47"/>
      <c r="T167" s="47"/>
      <c r="U167" s="47"/>
      <c r="V167" s="47">
        <v>0</v>
      </c>
      <c r="W167" s="47"/>
      <c r="X167" s="47"/>
      <c r="Y167" s="47"/>
      <c r="Z167" s="47"/>
      <c r="AA167" s="47"/>
      <c r="AB167" s="51"/>
      <c r="AC167" s="47"/>
      <c r="AD167" s="47"/>
      <c r="AE167" s="47"/>
      <c r="AF167" s="47"/>
      <c r="AG167" s="47"/>
      <c r="AH167" s="47"/>
      <c r="AI167" s="47"/>
      <c r="AJ167" s="47"/>
      <c r="AK167" s="47"/>
      <c r="AL167" s="47"/>
      <c r="AM167" s="47"/>
      <c r="AN167" s="271"/>
      <c r="AO167" s="47"/>
      <c r="AP167" s="47"/>
      <c r="AQ167" s="47"/>
      <c r="AR167" s="47"/>
      <c r="AS167" s="47"/>
      <c r="AT167" s="47"/>
      <c r="AU167" s="47"/>
      <c r="AV167" s="47"/>
      <c r="AW167" s="47"/>
      <c r="AX167" s="47"/>
      <c r="AY167" s="47"/>
      <c r="AZ167" s="47"/>
      <c r="BA167" s="47"/>
    </row>
    <row r="168" spans="1:53" s="46" customFormat="1" ht="14" hidden="1">
      <c r="A168" s="267"/>
      <c r="B168" s="273"/>
      <c r="C168" s="273"/>
      <c r="D168" s="219"/>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51"/>
      <c r="AC168" s="47"/>
      <c r="AD168" s="47"/>
      <c r="AE168" s="47"/>
      <c r="AF168" s="47"/>
      <c r="AG168" s="47"/>
      <c r="AH168" s="47"/>
      <c r="AI168" s="47"/>
      <c r="AJ168" s="47"/>
      <c r="AK168" s="47"/>
      <c r="AL168" s="47"/>
      <c r="AM168" s="47"/>
      <c r="AN168" s="274"/>
      <c r="AO168" s="47"/>
      <c r="AP168" s="47"/>
      <c r="AQ168" s="47"/>
      <c r="AR168" s="47"/>
      <c r="AS168" s="47"/>
      <c r="AT168" s="47"/>
      <c r="AU168" s="47"/>
      <c r="AV168" s="47"/>
      <c r="AW168" s="47"/>
      <c r="AX168" s="47"/>
      <c r="AY168" s="47"/>
      <c r="AZ168" s="47"/>
      <c r="BA168" s="47"/>
    </row>
    <row r="169" spans="1:53">
      <c r="A169" s="222"/>
      <c r="B169" s="58" t="s">
        <v>1176</v>
      </c>
      <c r="C169" s="58"/>
      <c r="D169" s="220"/>
      <c r="E169" s="57">
        <v>10925000</v>
      </c>
      <c r="F169" s="57">
        <v>0</v>
      </c>
      <c r="G169" s="57">
        <v>1299.3057291666667</v>
      </c>
      <c r="H169" s="57">
        <v>2934.332527961405</v>
      </c>
      <c r="I169" s="57">
        <v>4166.666666666667</v>
      </c>
      <c r="J169" s="57">
        <v>4166.666666666667</v>
      </c>
      <c r="K169" s="57">
        <v>4166.666666666667</v>
      </c>
      <c r="L169" s="57">
        <v>6821.9458333333341</v>
      </c>
      <c r="M169" s="57">
        <v>12011.180959351281</v>
      </c>
      <c r="N169" s="57">
        <v>17238.293412066527</v>
      </c>
      <c r="O169" s="57">
        <v>20790.495395834751</v>
      </c>
      <c r="P169" s="57">
        <v>22336.581033702012</v>
      </c>
      <c r="Q169" s="57">
        <v>23768.729007560385</v>
      </c>
      <c r="R169" s="57">
        <v>25206.844264643169</v>
      </c>
      <c r="S169" s="57">
        <v>25206.844264643169</v>
      </c>
      <c r="T169" s="57">
        <v>25206.844264643169</v>
      </c>
      <c r="U169" s="57">
        <v>25206.844264643169</v>
      </c>
      <c r="V169" s="57">
        <v>25206.844264643169</v>
      </c>
      <c r="W169" s="57">
        <v>0</v>
      </c>
      <c r="X169" s="57">
        <v>0</v>
      </c>
      <c r="Y169" s="57">
        <v>0</v>
      </c>
      <c r="Z169" s="57">
        <v>0</v>
      </c>
      <c r="AA169" s="57">
        <v>0</v>
      </c>
      <c r="AB169" s="57">
        <v>0</v>
      </c>
      <c r="AC169" s="57">
        <v>0</v>
      </c>
      <c r="AD169" s="57">
        <v>0</v>
      </c>
      <c r="AE169" s="57"/>
      <c r="AF169" s="56"/>
      <c r="AG169" s="56"/>
      <c r="AH169" s="56"/>
      <c r="AI169" s="56"/>
      <c r="AJ169" s="56"/>
      <c r="AK169" s="56"/>
      <c r="AL169" s="56"/>
      <c r="AM169" s="56"/>
      <c r="AN169" s="275">
        <v>245735.08522219225</v>
      </c>
      <c r="AO169" s="40"/>
      <c r="AP169" s="40"/>
      <c r="AQ169" s="40"/>
      <c r="AR169" s="40"/>
      <c r="AS169" s="40"/>
      <c r="AT169" s="40"/>
      <c r="AU169" s="40"/>
      <c r="AV169" s="40"/>
      <c r="AW169" s="40"/>
      <c r="AX169" s="40"/>
      <c r="AY169" s="40"/>
      <c r="AZ169" s="40"/>
      <c r="BA169" s="40"/>
    </row>
    <row r="170" spans="1:53" ht="14" thickBot="1">
      <c r="A170" s="276"/>
      <c r="B170" s="277" t="s">
        <v>1177</v>
      </c>
      <c r="C170" s="277"/>
      <c r="D170" s="278"/>
      <c r="E170" s="191"/>
      <c r="F170" s="191">
        <v>311833.375</v>
      </c>
      <c r="G170" s="96">
        <v>704239.80671073718</v>
      </c>
      <c r="H170" s="96">
        <v>1000000</v>
      </c>
      <c r="I170" s="96">
        <v>1000000</v>
      </c>
      <c r="J170" s="96">
        <v>1000000</v>
      </c>
      <c r="K170" s="96">
        <v>1637267</v>
      </c>
      <c r="L170" s="96">
        <v>2882683.430244307</v>
      </c>
      <c r="M170" s="96">
        <v>4137190.4188959659</v>
      </c>
      <c r="N170" s="96">
        <v>4989718.8950003404</v>
      </c>
      <c r="O170" s="96">
        <v>5360779.448088483</v>
      </c>
      <c r="P170" s="96">
        <v>5704494.9618144929</v>
      </c>
      <c r="Q170" s="96">
        <v>6049642.6235143607</v>
      </c>
      <c r="R170" s="96">
        <v>6049642.6235143607</v>
      </c>
      <c r="S170" s="96">
        <v>6049642.6235143607</v>
      </c>
      <c r="T170" s="96">
        <v>6049642.6235143607</v>
      </c>
      <c r="U170" s="96">
        <v>6049642.6235143607</v>
      </c>
      <c r="V170" s="96">
        <v>0</v>
      </c>
      <c r="W170" s="96">
        <v>0</v>
      </c>
      <c r="X170" s="96">
        <v>0</v>
      </c>
      <c r="Y170" s="96">
        <v>0</v>
      </c>
      <c r="Z170" s="96">
        <v>0</v>
      </c>
      <c r="AA170" s="96">
        <v>0</v>
      </c>
      <c r="AB170" s="96">
        <v>0</v>
      </c>
      <c r="AC170" s="96">
        <v>0</v>
      </c>
      <c r="AD170" s="96"/>
      <c r="AE170" s="96"/>
      <c r="AF170" s="96">
        <v>0</v>
      </c>
      <c r="AG170" s="96">
        <v>0</v>
      </c>
      <c r="AH170" s="96">
        <v>0</v>
      </c>
      <c r="AI170" s="96">
        <v>0</v>
      </c>
      <c r="AJ170" s="96">
        <v>0</v>
      </c>
      <c r="AK170" s="96">
        <v>0</v>
      </c>
      <c r="AL170" s="96">
        <v>0</v>
      </c>
      <c r="AM170" s="96">
        <v>0</v>
      </c>
      <c r="AN170" s="229"/>
      <c r="AO170" s="40"/>
    </row>
    <row r="171" spans="1:53" s="46" customFormat="1" ht="21" customHeight="1">
      <c r="B171" s="50"/>
      <c r="C171" s="1020" t="s">
        <v>73</v>
      </c>
      <c r="D171" s="1020"/>
      <c r="E171" s="1020"/>
      <c r="F171" s="54"/>
      <c r="G171" s="47"/>
      <c r="H171" s="47"/>
      <c r="I171" s="47"/>
      <c r="J171" s="47"/>
      <c r="K171" s="47"/>
      <c r="L171" s="47"/>
      <c r="M171" s="47"/>
      <c r="N171" s="47"/>
      <c r="O171" s="47"/>
      <c r="P171" s="47"/>
      <c r="Q171" s="47"/>
      <c r="R171" s="47"/>
      <c r="S171" s="47"/>
      <c r="T171" s="47"/>
      <c r="U171" s="47"/>
      <c r="V171" s="47"/>
      <c r="W171" s="47"/>
      <c r="X171" s="47"/>
      <c r="Y171" s="47"/>
      <c r="Z171" s="47"/>
      <c r="AA171" s="47"/>
      <c r="AB171" s="51"/>
      <c r="AC171" s="47"/>
      <c r="AD171" s="47"/>
      <c r="AE171" s="47"/>
      <c r="AF171" s="47"/>
      <c r="AG171" s="47"/>
      <c r="AH171" s="47"/>
      <c r="AI171" s="47"/>
      <c r="AJ171" s="47"/>
      <c r="AK171" s="47"/>
      <c r="AL171" s="47"/>
      <c r="AM171" s="47"/>
      <c r="AN171" s="73" t="s">
        <v>1178</v>
      </c>
    </row>
    <row r="172" spans="1:53" s="46" customFormat="1" ht="15.5" customHeight="1">
      <c r="B172" s="50"/>
      <c r="C172" s="50"/>
      <c r="D172" s="219"/>
      <c r="E172" s="52"/>
      <c r="F172" s="52"/>
      <c r="G172" s="47"/>
      <c r="H172" s="47"/>
      <c r="I172" s="47"/>
      <c r="J172" s="47"/>
      <c r="K172" s="47"/>
      <c r="L172" s="47"/>
      <c r="M172" s="47"/>
      <c r="N172" s="47"/>
      <c r="O172" s="47"/>
      <c r="P172" s="47"/>
      <c r="Q172" s="47"/>
      <c r="R172" s="47"/>
      <c r="S172" s="47"/>
      <c r="T172" s="47"/>
      <c r="U172" s="47"/>
      <c r="V172" s="47"/>
      <c r="W172" s="47"/>
      <c r="X172" s="47"/>
      <c r="Y172" s="47"/>
      <c r="Z172" s="47"/>
      <c r="AA172" s="47"/>
      <c r="AB172" s="51"/>
      <c r="AC172" s="47"/>
      <c r="AD172" s="47"/>
      <c r="AE172" s="47"/>
      <c r="AF172" s="47"/>
      <c r="AG172" s="47"/>
      <c r="AH172" s="47"/>
      <c r="AI172" s="47"/>
      <c r="AJ172" s="47"/>
      <c r="AK172" s="47"/>
      <c r="AL172" s="47"/>
      <c r="AM172" s="47"/>
      <c r="AN172" s="47"/>
    </row>
    <row r="173" spans="1:53" s="46" customFormat="1" ht="80.25" customHeight="1">
      <c r="B173" s="50"/>
      <c r="C173" s="50"/>
      <c r="D173" s="219"/>
      <c r="E173" s="52"/>
      <c r="F173" s="52"/>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53" s="46" customFormat="1" ht="80.25" customHeight="1">
      <c r="B174" s="50"/>
      <c r="C174" s="50"/>
      <c r="D174" s="219"/>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47"/>
      <c r="AF174" s="47"/>
      <c r="AG174" s="47"/>
      <c r="AH174" s="47"/>
      <c r="AI174" s="47"/>
      <c r="AJ174" s="47"/>
      <c r="AK174" s="47"/>
      <c r="AL174" s="47"/>
      <c r="AM174" s="47"/>
      <c r="AN174" s="47"/>
    </row>
    <row r="175" spans="1:53" s="46" customFormat="1" ht="80.25" customHeight="1">
      <c r="B175" s="50"/>
      <c r="C175" s="50"/>
      <c r="D175" s="219"/>
      <c r="E175" s="52"/>
      <c r="F175" s="52"/>
      <c r="G175" s="47"/>
      <c r="H175" s="47"/>
      <c r="I175" s="47"/>
      <c r="J175" s="47"/>
      <c r="K175" s="47"/>
      <c r="L175" s="47"/>
      <c r="M175" s="47"/>
      <c r="N175" s="47"/>
      <c r="O175" s="47"/>
      <c r="P175" s="47"/>
      <c r="Q175" s="47"/>
      <c r="R175" s="47"/>
      <c r="S175" s="47"/>
      <c r="T175" s="47"/>
      <c r="U175" s="47"/>
      <c r="V175" s="47"/>
      <c r="W175" s="47"/>
      <c r="X175" s="47"/>
      <c r="Y175" s="47"/>
      <c r="Z175" s="47"/>
      <c r="AA175" s="47"/>
      <c r="AB175" s="51"/>
      <c r="AC175" s="47"/>
      <c r="AD175" s="47"/>
      <c r="AE175" s="47"/>
      <c r="AF175" s="47"/>
      <c r="AG175" s="47"/>
      <c r="AH175" s="47"/>
      <c r="AI175" s="47"/>
      <c r="AJ175" s="47"/>
      <c r="AK175" s="47"/>
      <c r="AL175" s="47"/>
      <c r="AM175" s="47"/>
      <c r="AN175" s="47"/>
    </row>
    <row r="176" spans="1:53" s="46" customFormat="1" ht="80.25" customHeight="1">
      <c r="B176" s="50"/>
      <c r="C176" s="50"/>
      <c r="D176" s="219"/>
      <c r="E176" s="52"/>
      <c r="G176" s="52"/>
      <c r="H176" s="52"/>
      <c r="I176" s="52"/>
      <c r="J176" s="52"/>
      <c r="K176" s="52"/>
      <c r="L176" s="52"/>
      <c r="M176" s="52"/>
      <c r="N176" s="52"/>
      <c r="O176" s="52"/>
      <c r="P176" s="52"/>
      <c r="Q176" s="52"/>
      <c r="R176" s="52"/>
      <c r="S176" s="52"/>
      <c r="T176" s="52"/>
      <c r="U176" s="52"/>
      <c r="V176" s="52"/>
      <c r="W176" s="52"/>
      <c r="X176" s="52"/>
      <c r="Y176" s="52"/>
      <c r="Z176" s="52"/>
      <c r="AA176" s="52"/>
      <c r="AB176" s="53"/>
      <c r="AC176" s="52"/>
      <c r="AD176" s="52"/>
      <c r="AE176" s="52"/>
      <c r="AF176" s="52"/>
      <c r="AG176" s="52"/>
      <c r="AH176" s="52"/>
      <c r="AI176" s="52"/>
      <c r="AJ176" s="52"/>
      <c r="AK176" s="52"/>
      <c r="AL176" s="52"/>
      <c r="AM176" s="52"/>
      <c r="AN176" s="52"/>
    </row>
    <row r="177" spans="2:42" s="46" customFormat="1" ht="80.25" customHeight="1">
      <c r="B177" s="50"/>
      <c r="C177" s="50"/>
      <c r="D177" s="219"/>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51"/>
      <c r="AC177" s="47"/>
      <c r="AD177" s="47"/>
      <c r="AE177" s="47"/>
      <c r="AF177" s="47"/>
      <c r="AG177" s="47"/>
      <c r="AH177" s="47"/>
      <c r="AI177" s="47"/>
      <c r="AJ177" s="47"/>
      <c r="AK177" s="47"/>
      <c r="AL177" s="47"/>
      <c r="AM177" s="47"/>
      <c r="AN177" s="47"/>
    </row>
    <row r="178" spans="2:42" s="46" customFormat="1" ht="80.25" customHeight="1">
      <c r="B178" s="49"/>
      <c r="C178" s="49"/>
      <c r="D178" s="811"/>
      <c r="AB178" s="48"/>
      <c r="AD178" s="47"/>
    </row>
    <row r="179" spans="2:42" s="46" customFormat="1" ht="80.25" customHeight="1">
      <c r="B179" s="50"/>
      <c r="C179" s="50"/>
      <c r="D179" s="811"/>
      <c r="F179" s="1015"/>
      <c r="G179" s="1015"/>
      <c r="AB179" s="48"/>
      <c r="AD179" s="47"/>
    </row>
    <row r="180" spans="2:42" ht="80.25" customHeight="1">
      <c r="I180" s="45"/>
    </row>
    <row r="181" spans="2:42" ht="80.25" customHeight="1"/>
    <row r="182" spans="2:42" ht="80.25" customHeight="1">
      <c r="F182" s="44"/>
    </row>
    <row r="183" spans="2:42" ht="80.25" customHeight="1"/>
    <row r="184" spans="2:42" ht="80.25" customHeight="1"/>
    <row r="185" spans="2:42" ht="80.25" customHeight="1">
      <c r="AP185" s="43"/>
    </row>
    <row r="186" spans="2:42" ht="80.25" customHeight="1"/>
    <row r="187" spans="2:42" ht="80.25" customHeight="1"/>
    <row r="188" spans="2:42" ht="80.25" customHeight="1">
      <c r="AP188" s="43"/>
    </row>
    <row r="189" spans="2:42" ht="80.25" customHeight="1"/>
  </sheetData>
  <mergeCells count="4">
    <mergeCell ref="F179:G179"/>
    <mergeCell ref="B2:E2"/>
    <mergeCell ref="B97:C97"/>
    <mergeCell ref="C171:E171"/>
  </mergeCells>
  <printOptions horizontalCentered="1" verticalCentered="1"/>
  <pageMargins left="0.25" right="0.25" top="0.25" bottom="0.25" header="0.5" footer="0.5"/>
  <pageSetup paperSize="5" scale="46" fitToWidth="5" orientation="landscape" r:id="rId1"/>
  <headerFooter alignWithMargins="0"/>
  <colBreaks count="2" manualBreakCount="2">
    <brk id="5" min="2" max="170" man="1"/>
    <brk id="17" min="2" max="170"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26191"/>
  <sheetViews>
    <sheetView showGridLines="0" topLeftCell="A25" zoomScale="90" zoomScaleNormal="90" workbookViewId="0">
      <selection activeCell="F6" sqref="F6"/>
    </sheetView>
  </sheetViews>
  <sheetFormatPr baseColWidth="10" defaultColWidth="9.1640625" defaultRowHeight="13"/>
  <cols>
    <col min="1" max="2" width="2.5" style="34" customWidth="1"/>
    <col min="3" max="3" width="22.83203125" style="34" bestFit="1" customWidth="1"/>
    <col min="4" max="4" width="23.1640625" style="34" bestFit="1" customWidth="1"/>
    <col min="5" max="5" width="31.1640625" style="509" bestFit="1" customWidth="1"/>
    <col min="6" max="6" width="12" style="34" customWidth="1"/>
    <col min="7" max="7" width="10.6640625" style="34" customWidth="1"/>
    <col min="8" max="8" width="8.5" style="34" customWidth="1"/>
    <col min="9" max="9" width="7.6640625" style="34" customWidth="1"/>
    <col min="10" max="11" width="6.6640625" style="34" customWidth="1"/>
    <col min="12" max="12" width="8.33203125" style="34" customWidth="1"/>
    <col min="13" max="14" width="2.5" style="34" customWidth="1"/>
    <col min="15" max="16384" width="9.1640625" style="34"/>
  </cols>
  <sheetData>
    <row r="1" spans="2:27" ht="14" thickBot="1"/>
    <row r="2" spans="2:27">
      <c r="B2" s="510"/>
      <c r="C2" s="511"/>
      <c r="D2" s="511"/>
      <c r="E2" s="512"/>
      <c r="F2" s="511"/>
      <c r="G2" s="511"/>
      <c r="H2" s="511"/>
      <c r="I2" s="511"/>
      <c r="J2" s="511"/>
      <c r="K2" s="511"/>
      <c r="L2" s="511"/>
      <c r="M2" s="513"/>
    </row>
    <row r="3" spans="2:27" ht="16">
      <c r="B3" s="514"/>
      <c r="C3" s="873" t="s">
        <v>74</v>
      </c>
      <c r="D3" s="873"/>
      <c r="E3" s="873"/>
      <c r="F3" s="787"/>
      <c r="G3" s="787"/>
      <c r="H3" s="787"/>
      <c r="I3" s="787"/>
      <c r="J3" s="787"/>
      <c r="K3" s="787"/>
      <c r="L3" s="787"/>
      <c r="M3" s="304"/>
      <c r="AA3" s="515" t="s">
        <v>75</v>
      </c>
    </row>
    <row r="4" spans="2:27">
      <c r="B4" s="514"/>
      <c r="C4" s="873"/>
      <c r="D4" s="873"/>
      <c r="E4" s="873"/>
      <c r="F4" s="784"/>
      <c r="G4" s="784"/>
      <c r="H4" s="784"/>
      <c r="I4" s="784"/>
      <c r="J4" s="784"/>
      <c r="K4" s="784"/>
      <c r="L4" s="784"/>
      <c r="M4" s="516"/>
      <c r="N4" s="517"/>
    </row>
    <row r="5" spans="2:27">
      <c r="B5" s="514"/>
      <c r="C5" s="792"/>
      <c r="D5" s="792"/>
      <c r="E5" s="792"/>
      <c r="F5" s="792"/>
      <c r="G5" s="326"/>
      <c r="H5" s="326"/>
      <c r="I5" s="326"/>
      <c r="J5" s="326"/>
      <c r="K5" s="326"/>
      <c r="L5" s="326"/>
      <c r="M5" s="516"/>
      <c r="N5" s="517"/>
    </row>
    <row r="6" spans="2:27" ht="26.25" customHeight="1" thickBot="1">
      <c r="B6" s="514"/>
      <c r="C6" s="874" t="s">
        <v>76</v>
      </c>
      <c r="D6" s="874"/>
      <c r="E6" s="874"/>
      <c r="F6" s="792"/>
      <c r="G6" s="326"/>
      <c r="H6" s="326"/>
      <c r="I6" s="326"/>
      <c r="J6" s="326"/>
      <c r="K6" s="326"/>
      <c r="L6" s="326"/>
      <c r="M6" s="304"/>
    </row>
    <row r="7" spans="2:27" ht="16.75" customHeight="1" thickBot="1">
      <c r="B7" s="518"/>
      <c r="C7" s="519"/>
      <c r="D7" s="519"/>
      <c r="E7" s="520"/>
      <c r="F7" s="799"/>
      <c r="G7" s="884" t="str">
        <f>AA3</f>
        <v xml:space="preserve">This workbook uses the TDCs and HCCs in accordance with HUD Notice PIH-2011-38 (HA), as updated to include HUD's most recent TDC and HCC limits, which can be found on the Capital Fund Program website. </v>
      </c>
      <c r="H7" s="885"/>
      <c r="I7" s="885"/>
      <c r="J7" s="885"/>
      <c r="K7" s="885"/>
      <c r="L7" s="886"/>
      <c r="M7" s="304"/>
    </row>
    <row r="8" spans="2:27" ht="36" customHeight="1" thickTop="1" thickBot="1">
      <c r="B8" s="518"/>
      <c r="C8" s="521" t="s">
        <v>77</v>
      </c>
      <c r="D8" s="522" t="s">
        <v>78</v>
      </c>
      <c r="E8" s="523" t="s">
        <v>79</v>
      </c>
      <c r="F8" s="799"/>
      <c r="G8" s="887"/>
      <c r="H8" s="888"/>
      <c r="I8" s="888"/>
      <c r="J8" s="888"/>
      <c r="K8" s="888"/>
      <c r="L8" s="889"/>
      <c r="M8" s="304"/>
    </row>
    <row r="9" spans="2:27" ht="33.75" customHeight="1" thickTop="1" thickBot="1">
      <c r="B9" s="518"/>
      <c r="C9" s="521" t="s">
        <v>80</v>
      </c>
      <c r="D9" s="524" t="s">
        <v>81</v>
      </c>
      <c r="E9" s="523" t="s">
        <v>82</v>
      </c>
      <c r="F9" s="799"/>
      <c r="G9" s="890"/>
      <c r="H9" s="891"/>
      <c r="I9" s="891"/>
      <c r="J9" s="891"/>
      <c r="K9" s="891"/>
      <c r="L9" s="892"/>
      <c r="M9" s="304"/>
    </row>
    <row r="10" spans="2:27" ht="14" thickBot="1">
      <c r="B10" s="518"/>
      <c r="C10" s="799"/>
      <c r="D10" s="799"/>
      <c r="E10" s="525"/>
      <c r="F10" s="799"/>
      <c r="G10" s="799"/>
      <c r="H10" s="799"/>
      <c r="I10" s="799"/>
      <c r="J10" s="799"/>
      <c r="K10" s="799"/>
      <c r="L10" s="799"/>
      <c r="M10" s="304"/>
    </row>
    <row r="11" spans="2:27" ht="14" thickBot="1">
      <c r="B11" s="518"/>
      <c r="C11" s="526" t="s">
        <v>83</v>
      </c>
      <c r="D11" s="527" t="s">
        <v>84</v>
      </c>
      <c r="E11" s="522" t="s">
        <v>85</v>
      </c>
      <c r="G11" s="875" t="s">
        <v>86</v>
      </c>
      <c r="H11" s="876"/>
      <c r="I11" s="876"/>
      <c r="J11" s="876"/>
      <c r="K11" s="876"/>
      <c r="L11" s="877"/>
      <c r="M11" s="304"/>
    </row>
    <row r="12" spans="2:27">
      <c r="B12" s="518"/>
      <c r="C12" s="528" t="s">
        <v>87</v>
      </c>
      <c r="D12" s="529" t="s">
        <v>88</v>
      </c>
      <c r="E12" s="530">
        <v>203038.17</v>
      </c>
      <c r="G12" s="878"/>
      <c r="H12" s="879"/>
      <c r="I12" s="879"/>
      <c r="J12" s="879"/>
      <c r="K12" s="879"/>
      <c r="L12" s="880"/>
      <c r="M12" s="304"/>
    </row>
    <row r="13" spans="2:27">
      <c r="B13" s="518"/>
      <c r="C13" s="531"/>
      <c r="D13" s="532" t="s">
        <v>89</v>
      </c>
      <c r="E13" s="533">
        <v>263086.87</v>
      </c>
      <c r="G13" s="878"/>
      <c r="H13" s="879"/>
      <c r="I13" s="879"/>
      <c r="J13" s="879"/>
      <c r="K13" s="879"/>
      <c r="L13" s="880"/>
      <c r="M13" s="304"/>
    </row>
    <row r="14" spans="2:27">
      <c r="B14" s="518"/>
      <c r="C14" s="531"/>
      <c r="D14" s="532" t="s">
        <v>90</v>
      </c>
      <c r="E14" s="533">
        <v>314960.59999999998</v>
      </c>
      <c r="G14" s="878"/>
      <c r="H14" s="879"/>
      <c r="I14" s="879"/>
      <c r="J14" s="879"/>
      <c r="K14" s="879"/>
      <c r="L14" s="880"/>
      <c r="M14" s="304"/>
    </row>
    <row r="15" spans="2:27" ht="14" thickBot="1">
      <c r="B15" s="518"/>
      <c r="C15" s="531"/>
      <c r="D15" s="532" t="s">
        <v>91</v>
      </c>
      <c r="E15" s="533">
        <v>375921.08</v>
      </c>
      <c r="G15" s="881"/>
      <c r="H15" s="882"/>
      <c r="I15" s="882"/>
      <c r="J15" s="882"/>
      <c r="K15" s="882"/>
      <c r="L15" s="883"/>
      <c r="M15" s="304"/>
    </row>
    <row r="16" spans="2:27" ht="14" thickBot="1">
      <c r="B16" s="518"/>
      <c r="C16" s="531"/>
      <c r="D16" s="532" t="s">
        <v>92</v>
      </c>
      <c r="E16" s="533">
        <v>442174.61</v>
      </c>
      <c r="G16" s="28"/>
      <c r="H16" s="28"/>
      <c r="I16" s="28"/>
      <c r="J16" s="28"/>
      <c r="K16" s="28"/>
      <c r="L16" s="28"/>
      <c r="M16" s="304"/>
    </row>
    <row r="17" spans="2:13">
      <c r="B17" s="518"/>
      <c r="C17" s="531"/>
      <c r="D17" s="532" t="s">
        <v>93</v>
      </c>
      <c r="E17" s="533">
        <v>484551.76</v>
      </c>
      <c r="G17" s="875" t="s">
        <v>94</v>
      </c>
      <c r="H17" s="876"/>
      <c r="I17" s="876"/>
      <c r="J17" s="876"/>
      <c r="K17" s="876"/>
      <c r="L17" s="877"/>
      <c r="M17" s="304"/>
    </row>
    <row r="18" spans="2:13">
      <c r="B18" s="518"/>
      <c r="C18" s="531"/>
      <c r="D18" s="532" t="s">
        <v>95</v>
      </c>
      <c r="E18" s="533">
        <v>524732.47</v>
      </c>
      <c r="G18" s="878"/>
      <c r="H18" s="879"/>
      <c r="I18" s="879"/>
      <c r="J18" s="879"/>
      <c r="K18" s="879"/>
      <c r="L18" s="880"/>
      <c r="M18" s="304"/>
    </row>
    <row r="19" spans="2:13">
      <c r="B19" s="518"/>
      <c r="C19" s="531"/>
      <c r="D19" s="532" t="s">
        <v>96</v>
      </c>
      <c r="E19" s="533">
        <v>116021.81</v>
      </c>
      <c r="G19" s="878"/>
      <c r="H19" s="879"/>
      <c r="I19" s="879"/>
      <c r="J19" s="879"/>
      <c r="K19" s="879"/>
      <c r="L19" s="880"/>
      <c r="M19" s="304"/>
    </row>
    <row r="20" spans="2:13">
      <c r="B20" s="518"/>
      <c r="C20" s="531"/>
      <c r="D20" s="532" t="s">
        <v>97</v>
      </c>
      <c r="E20" s="533">
        <v>150335.35</v>
      </c>
      <c r="G20" s="878"/>
      <c r="H20" s="879"/>
      <c r="I20" s="879"/>
      <c r="J20" s="879"/>
      <c r="K20" s="879"/>
      <c r="L20" s="880"/>
      <c r="M20" s="304"/>
    </row>
    <row r="21" spans="2:13" ht="14" thickBot="1">
      <c r="B21" s="518"/>
      <c r="C21" s="531"/>
      <c r="D21" s="532" t="s">
        <v>98</v>
      </c>
      <c r="E21" s="533">
        <v>179977.49</v>
      </c>
      <c r="G21" s="881"/>
      <c r="H21" s="882"/>
      <c r="I21" s="882"/>
      <c r="J21" s="882"/>
      <c r="K21" s="882"/>
      <c r="L21" s="883"/>
      <c r="M21" s="304"/>
    </row>
    <row r="22" spans="2:13" ht="14" thickBot="1">
      <c r="B22" s="518"/>
      <c r="C22" s="531"/>
      <c r="D22" s="532" t="s">
        <v>99</v>
      </c>
      <c r="E22" s="533">
        <v>214812.05</v>
      </c>
      <c r="G22" s="28"/>
      <c r="H22" s="28"/>
      <c r="I22" s="28"/>
      <c r="J22" s="28"/>
      <c r="K22" s="28"/>
      <c r="L22" s="28"/>
      <c r="M22" s="304"/>
    </row>
    <row r="23" spans="2:13">
      <c r="B23" s="518"/>
      <c r="C23" s="531"/>
      <c r="D23" s="532" t="s">
        <v>100</v>
      </c>
      <c r="E23" s="533">
        <v>252671.21</v>
      </c>
      <c r="G23" s="875" t="s">
        <v>101</v>
      </c>
      <c r="H23" s="876"/>
      <c r="I23" s="876"/>
      <c r="J23" s="876"/>
      <c r="K23" s="876"/>
      <c r="L23" s="877"/>
      <c r="M23" s="304"/>
    </row>
    <row r="24" spans="2:13">
      <c r="B24" s="518"/>
      <c r="C24" s="531"/>
      <c r="D24" s="532" t="s">
        <v>102</v>
      </c>
      <c r="E24" s="533">
        <v>276886.71999999997</v>
      </c>
      <c r="G24" s="878"/>
      <c r="H24" s="879"/>
      <c r="I24" s="879"/>
      <c r="J24" s="879"/>
      <c r="K24" s="879"/>
      <c r="L24" s="880"/>
      <c r="M24" s="304"/>
    </row>
    <row r="25" spans="2:13" ht="14" thickBot="1">
      <c r="B25" s="518"/>
      <c r="C25" s="531"/>
      <c r="D25" s="534" t="s">
        <v>103</v>
      </c>
      <c r="E25" s="533">
        <v>299847.12</v>
      </c>
      <c r="G25" s="878"/>
      <c r="H25" s="879"/>
      <c r="I25" s="879"/>
      <c r="J25" s="879"/>
      <c r="K25" s="879"/>
      <c r="L25" s="880"/>
      <c r="M25" s="304"/>
    </row>
    <row r="26" spans="2:13">
      <c r="B26" s="518"/>
      <c r="C26" s="528" t="s">
        <v>104</v>
      </c>
      <c r="D26" s="529" t="s">
        <v>88</v>
      </c>
      <c r="E26" s="530">
        <v>157449.99</v>
      </c>
      <c r="G26" s="878"/>
      <c r="H26" s="879"/>
      <c r="I26" s="879"/>
      <c r="J26" s="879"/>
      <c r="K26" s="879"/>
      <c r="L26" s="880"/>
      <c r="M26" s="304"/>
    </row>
    <row r="27" spans="2:13" ht="14" thickBot="1">
      <c r="B27" s="518"/>
      <c r="C27" s="531"/>
      <c r="D27" s="532" t="s">
        <v>89</v>
      </c>
      <c r="E27" s="533">
        <v>220429.99</v>
      </c>
      <c r="G27" s="881"/>
      <c r="H27" s="882"/>
      <c r="I27" s="882"/>
      <c r="J27" s="882"/>
      <c r="K27" s="882"/>
      <c r="L27" s="883"/>
      <c r="M27" s="304"/>
    </row>
    <row r="28" spans="2:13">
      <c r="B28" s="518"/>
      <c r="C28" s="531"/>
      <c r="D28" s="532" t="s">
        <v>90</v>
      </c>
      <c r="E28" s="533">
        <v>283409.99</v>
      </c>
      <c r="G28" s="799"/>
      <c r="H28" s="799"/>
      <c r="I28" s="799"/>
      <c r="J28" s="799"/>
      <c r="K28" s="799"/>
      <c r="L28" s="799"/>
      <c r="M28" s="304"/>
    </row>
    <row r="29" spans="2:13">
      <c r="B29" s="518"/>
      <c r="C29" s="531"/>
      <c r="D29" s="532" t="s">
        <v>91</v>
      </c>
      <c r="E29" s="533">
        <v>377879.98</v>
      </c>
      <c r="G29" s="784" t="s">
        <v>105</v>
      </c>
      <c r="H29" s="784"/>
      <c r="I29" s="784"/>
      <c r="J29" s="784"/>
      <c r="K29" s="784"/>
      <c r="L29" s="784"/>
      <c r="M29" s="304"/>
    </row>
    <row r="30" spans="2:13">
      <c r="B30" s="518"/>
      <c r="C30" s="531"/>
      <c r="D30" s="532" t="s">
        <v>92</v>
      </c>
      <c r="E30" s="533">
        <v>472349.98</v>
      </c>
      <c r="G30" s="799"/>
      <c r="H30" s="799"/>
      <c r="I30" s="799"/>
      <c r="J30" s="799"/>
      <c r="K30" s="799"/>
      <c r="L30" s="799"/>
      <c r="M30" s="304"/>
    </row>
    <row r="31" spans="2:13">
      <c r="B31" s="518"/>
      <c r="C31" s="531"/>
      <c r="D31" s="532" t="s">
        <v>93</v>
      </c>
      <c r="E31" s="533">
        <v>535329.98</v>
      </c>
      <c r="G31" s="799"/>
      <c r="H31" s="799"/>
      <c r="I31" s="799"/>
      <c r="J31" s="799"/>
      <c r="K31" s="799"/>
      <c r="L31" s="799"/>
      <c r="M31" s="304"/>
    </row>
    <row r="32" spans="2:13">
      <c r="B32" s="518"/>
      <c r="C32" s="531"/>
      <c r="D32" s="532" t="s">
        <v>95</v>
      </c>
      <c r="E32" s="533">
        <v>598309.97</v>
      </c>
      <c r="G32" s="779"/>
      <c r="H32" s="779"/>
      <c r="I32" s="779"/>
      <c r="J32" s="779"/>
      <c r="K32" s="779"/>
      <c r="L32" s="779"/>
      <c r="M32" s="304"/>
    </row>
    <row r="33" spans="2:13">
      <c r="B33" s="518"/>
      <c r="C33" s="531"/>
      <c r="D33" s="532" t="s">
        <v>96</v>
      </c>
      <c r="E33" s="533">
        <v>98406.24</v>
      </c>
      <c r="G33" s="779"/>
      <c r="H33" s="779"/>
      <c r="I33" s="779"/>
      <c r="J33" s="779"/>
      <c r="K33" s="779"/>
      <c r="L33" s="779"/>
      <c r="M33" s="304"/>
    </row>
    <row r="34" spans="2:13">
      <c r="B34" s="518"/>
      <c r="C34" s="531"/>
      <c r="D34" s="532" t="s">
        <v>97</v>
      </c>
      <c r="E34" s="533">
        <v>137768.74</v>
      </c>
      <c r="G34" s="779"/>
      <c r="H34" s="779"/>
      <c r="I34" s="779"/>
      <c r="J34" s="779"/>
      <c r="K34" s="779"/>
      <c r="L34" s="779"/>
      <c r="M34" s="304"/>
    </row>
    <row r="35" spans="2:13">
      <c r="B35" s="518"/>
      <c r="C35" s="531"/>
      <c r="D35" s="532" t="s">
        <v>98</v>
      </c>
      <c r="E35" s="533">
        <v>177131.24</v>
      </c>
      <c r="G35" s="779"/>
      <c r="H35" s="779"/>
      <c r="I35" s="779"/>
      <c r="J35" s="779"/>
      <c r="K35" s="779"/>
      <c r="L35" s="779"/>
      <c r="M35" s="304"/>
    </row>
    <row r="36" spans="2:13">
      <c r="B36" s="518"/>
      <c r="C36" s="531"/>
      <c r="D36" s="532" t="s">
        <v>99</v>
      </c>
      <c r="E36" s="533">
        <v>236174.99</v>
      </c>
      <c r="G36" s="779"/>
      <c r="H36" s="779"/>
      <c r="I36" s="779"/>
      <c r="J36" s="779"/>
      <c r="K36" s="779"/>
      <c r="L36" s="779"/>
      <c r="M36" s="304"/>
    </row>
    <row r="37" spans="2:13">
      <c r="B37" s="518"/>
      <c r="C37" s="531"/>
      <c r="D37" s="532" t="s">
        <v>100</v>
      </c>
      <c r="E37" s="533">
        <v>295218.73</v>
      </c>
      <c r="G37" s="779"/>
      <c r="H37" s="779"/>
      <c r="I37" s="779"/>
      <c r="J37" s="779"/>
      <c r="K37" s="779"/>
      <c r="L37" s="779"/>
      <c r="M37" s="304"/>
    </row>
    <row r="38" spans="2:13">
      <c r="B38" s="518"/>
      <c r="C38" s="531"/>
      <c r="D38" s="532" t="s">
        <v>102</v>
      </c>
      <c r="E38" s="533">
        <v>334581.23</v>
      </c>
      <c r="G38" s="779"/>
      <c r="H38" s="779"/>
      <c r="I38" s="779"/>
      <c r="J38" s="779"/>
      <c r="K38" s="779"/>
      <c r="L38" s="779"/>
      <c r="M38" s="304"/>
    </row>
    <row r="39" spans="2:13" ht="14" thickBot="1">
      <c r="B39" s="518"/>
      <c r="C39" s="531"/>
      <c r="D39" s="534" t="s">
        <v>103</v>
      </c>
      <c r="E39" s="533">
        <v>373943.73</v>
      </c>
      <c r="G39" s="779"/>
      <c r="H39" s="779"/>
      <c r="I39" s="779"/>
      <c r="J39" s="779"/>
      <c r="K39" s="779"/>
      <c r="L39" s="779"/>
      <c r="M39" s="304"/>
    </row>
    <row r="40" spans="2:13">
      <c r="B40" s="518"/>
      <c r="C40" s="528" t="s">
        <v>106</v>
      </c>
      <c r="D40" s="529" t="s">
        <v>88</v>
      </c>
      <c r="E40" s="530">
        <v>177061.18</v>
      </c>
      <c r="G40" s="779"/>
      <c r="H40" s="779"/>
      <c r="I40" s="779"/>
      <c r="J40" s="779"/>
      <c r="K40" s="779"/>
      <c r="L40" s="779"/>
      <c r="M40" s="304"/>
    </row>
    <row r="41" spans="2:13">
      <c r="B41" s="518"/>
      <c r="C41" s="531"/>
      <c r="D41" s="532" t="s">
        <v>89</v>
      </c>
      <c r="E41" s="533">
        <v>232098.96</v>
      </c>
      <c r="G41" s="779"/>
      <c r="H41" s="779"/>
      <c r="I41" s="779"/>
      <c r="J41" s="779"/>
      <c r="K41" s="779"/>
      <c r="L41" s="779"/>
      <c r="M41" s="304"/>
    </row>
    <row r="42" spans="2:13">
      <c r="B42" s="518"/>
      <c r="C42" s="531"/>
      <c r="D42" s="532" t="s">
        <v>90</v>
      </c>
      <c r="E42" s="533">
        <v>282040.06</v>
      </c>
      <c r="G42" s="779"/>
      <c r="H42" s="779"/>
      <c r="I42" s="779"/>
      <c r="J42" s="779"/>
      <c r="K42" s="779"/>
      <c r="L42" s="779"/>
      <c r="M42" s="304"/>
    </row>
    <row r="43" spans="2:13">
      <c r="B43" s="518"/>
      <c r="C43" s="531"/>
      <c r="D43" s="532" t="s">
        <v>91</v>
      </c>
      <c r="E43" s="533">
        <v>345869.14</v>
      </c>
      <c r="G43" s="779"/>
      <c r="H43" s="779"/>
      <c r="I43" s="779"/>
      <c r="J43" s="779"/>
      <c r="K43" s="779"/>
      <c r="L43" s="779"/>
      <c r="M43" s="304"/>
    </row>
    <row r="44" spans="2:13">
      <c r="B44" s="518"/>
      <c r="C44" s="531"/>
      <c r="D44" s="532" t="s">
        <v>92</v>
      </c>
      <c r="E44" s="533">
        <v>410248.22</v>
      </c>
      <c r="G44" s="779"/>
      <c r="H44" s="779"/>
      <c r="I44" s="779"/>
      <c r="J44" s="779"/>
      <c r="K44" s="779"/>
      <c r="L44" s="779"/>
      <c r="M44" s="304"/>
    </row>
    <row r="45" spans="2:13">
      <c r="B45" s="518"/>
      <c r="C45" s="531"/>
      <c r="D45" s="532" t="s">
        <v>93</v>
      </c>
      <c r="E45" s="533">
        <v>452018.66</v>
      </c>
      <c r="G45" s="779"/>
      <c r="H45" s="779"/>
      <c r="I45" s="779"/>
      <c r="J45" s="779"/>
      <c r="K45" s="779"/>
      <c r="L45" s="779"/>
      <c r="M45" s="304"/>
    </row>
    <row r="46" spans="2:13">
      <c r="B46" s="518"/>
      <c r="C46" s="531"/>
      <c r="D46" s="532" t="s">
        <v>95</v>
      </c>
      <c r="E46" s="533">
        <v>490727.02</v>
      </c>
      <c r="G46" s="779"/>
      <c r="H46" s="779"/>
      <c r="I46" s="779"/>
      <c r="J46" s="779"/>
      <c r="K46" s="779"/>
      <c r="L46" s="779"/>
      <c r="M46" s="304"/>
    </row>
    <row r="47" spans="2:13">
      <c r="B47" s="518"/>
      <c r="C47" s="531"/>
      <c r="D47" s="532" t="s">
        <v>96</v>
      </c>
      <c r="E47" s="533">
        <v>101177.82</v>
      </c>
      <c r="G47" s="779"/>
      <c r="H47" s="779"/>
      <c r="I47" s="779"/>
      <c r="J47" s="779"/>
      <c r="K47" s="779"/>
      <c r="L47" s="779"/>
      <c r="M47" s="304"/>
    </row>
    <row r="48" spans="2:13">
      <c r="B48" s="518"/>
      <c r="C48" s="531"/>
      <c r="D48" s="532" t="s">
        <v>97</v>
      </c>
      <c r="E48" s="533">
        <v>132627.98000000001</v>
      </c>
      <c r="G48" s="779"/>
      <c r="H48" s="779"/>
      <c r="I48" s="779"/>
      <c r="J48" s="779"/>
      <c r="K48" s="779"/>
      <c r="L48" s="779"/>
      <c r="M48" s="304"/>
    </row>
    <row r="49" spans="2:13">
      <c r="B49" s="518"/>
      <c r="C49" s="531"/>
      <c r="D49" s="532" t="s">
        <v>98</v>
      </c>
      <c r="E49" s="533">
        <v>161165.75</v>
      </c>
      <c r="G49" s="779"/>
      <c r="H49" s="779"/>
      <c r="I49" s="779"/>
      <c r="J49" s="779"/>
      <c r="K49" s="779"/>
      <c r="L49" s="779"/>
      <c r="M49" s="304"/>
    </row>
    <row r="50" spans="2:13">
      <c r="B50" s="518"/>
      <c r="C50" s="531"/>
      <c r="D50" s="532" t="s">
        <v>99</v>
      </c>
      <c r="E50" s="533">
        <v>197639.51</v>
      </c>
      <c r="G50" s="779"/>
      <c r="H50" s="779"/>
      <c r="I50" s="779"/>
      <c r="J50" s="779"/>
      <c r="K50" s="779"/>
      <c r="L50" s="779"/>
      <c r="M50" s="304"/>
    </row>
    <row r="51" spans="2:13">
      <c r="B51" s="518"/>
      <c r="C51" s="531"/>
      <c r="D51" s="532" t="s">
        <v>100</v>
      </c>
      <c r="E51" s="533">
        <v>234427.55</v>
      </c>
      <c r="G51" s="779"/>
      <c r="H51" s="779"/>
      <c r="I51" s="779"/>
      <c r="J51" s="779"/>
      <c r="K51" s="779"/>
      <c r="L51" s="779"/>
      <c r="M51" s="304"/>
    </row>
    <row r="52" spans="2:13">
      <c r="B52" s="518"/>
      <c r="C52" s="531"/>
      <c r="D52" s="532" t="s">
        <v>102</v>
      </c>
      <c r="E52" s="533">
        <v>258296.38</v>
      </c>
      <c r="G52" s="779"/>
      <c r="H52" s="779"/>
      <c r="I52" s="779"/>
      <c r="J52" s="779"/>
      <c r="K52" s="779"/>
      <c r="L52" s="779"/>
      <c r="M52" s="304"/>
    </row>
    <row r="53" spans="2:13" ht="14" thickBot="1">
      <c r="B53" s="518"/>
      <c r="C53" s="531"/>
      <c r="D53" s="534" t="s">
        <v>103</v>
      </c>
      <c r="E53" s="533">
        <v>280415.44</v>
      </c>
      <c r="G53" s="779"/>
      <c r="H53" s="779"/>
      <c r="I53" s="779"/>
      <c r="J53" s="779"/>
      <c r="K53" s="779"/>
      <c r="L53" s="779"/>
      <c r="M53" s="304"/>
    </row>
    <row r="54" spans="2:13">
      <c r="B54" s="518"/>
      <c r="C54" s="528" t="s">
        <v>107</v>
      </c>
      <c r="D54" s="529" t="s">
        <v>88</v>
      </c>
      <c r="E54" s="530">
        <v>153517.21</v>
      </c>
      <c r="G54" s="779"/>
      <c r="H54" s="779"/>
      <c r="I54" s="779"/>
      <c r="J54" s="779"/>
      <c r="K54" s="779"/>
      <c r="L54" s="779"/>
      <c r="M54" s="304"/>
    </row>
    <row r="55" spans="2:13">
      <c r="B55" s="518"/>
      <c r="C55" s="531"/>
      <c r="D55" s="532" t="s">
        <v>89</v>
      </c>
      <c r="E55" s="533">
        <v>208890.83</v>
      </c>
      <c r="G55" s="779"/>
      <c r="H55" s="779"/>
      <c r="I55" s="779"/>
      <c r="J55" s="779"/>
      <c r="K55" s="779"/>
      <c r="L55" s="779"/>
      <c r="M55" s="304"/>
    </row>
    <row r="56" spans="2:13">
      <c r="B56" s="518"/>
      <c r="C56" s="531"/>
      <c r="D56" s="532" t="s">
        <v>90</v>
      </c>
      <c r="E56" s="533">
        <v>263902.21000000002</v>
      </c>
      <c r="G56" s="779"/>
      <c r="H56" s="779"/>
      <c r="I56" s="779"/>
      <c r="J56" s="779"/>
      <c r="K56" s="779"/>
      <c r="L56" s="779"/>
      <c r="M56" s="304"/>
    </row>
    <row r="57" spans="2:13">
      <c r="B57" s="518"/>
      <c r="C57" s="531"/>
      <c r="D57" s="532" t="s">
        <v>91</v>
      </c>
      <c r="E57" s="533">
        <v>347255.58</v>
      </c>
      <c r="G57" s="779"/>
      <c r="H57" s="779"/>
      <c r="I57" s="779"/>
      <c r="J57" s="779"/>
      <c r="K57" s="779"/>
      <c r="L57" s="779"/>
      <c r="M57" s="304"/>
    </row>
    <row r="58" spans="2:13">
      <c r="B58" s="518"/>
      <c r="C58" s="531"/>
      <c r="D58" s="532" t="s">
        <v>92</v>
      </c>
      <c r="E58" s="533">
        <v>429971.49</v>
      </c>
      <c r="G58" s="779"/>
      <c r="H58" s="779"/>
      <c r="I58" s="779"/>
      <c r="J58" s="779"/>
      <c r="K58" s="779"/>
      <c r="L58" s="779"/>
      <c r="M58" s="304"/>
    </row>
    <row r="59" spans="2:13">
      <c r="B59" s="518"/>
      <c r="C59" s="531"/>
      <c r="D59" s="532" t="s">
        <v>93</v>
      </c>
      <c r="E59" s="533">
        <v>484204.76</v>
      </c>
      <c r="G59" s="779"/>
      <c r="H59" s="779"/>
      <c r="I59" s="779"/>
      <c r="J59" s="779"/>
      <c r="K59" s="779"/>
      <c r="L59" s="779"/>
      <c r="M59" s="304"/>
    </row>
    <row r="60" spans="2:13">
      <c r="B60" s="518"/>
      <c r="C60" s="531"/>
      <c r="D60" s="532" t="s">
        <v>95</v>
      </c>
      <c r="E60" s="533">
        <v>537709.5</v>
      </c>
      <c r="G60" s="779"/>
      <c r="H60" s="779"/>
      <c r="I60" s="779"/>
      <c r="J60" s="779"/>
      <c r="K60" s="779"/>
      <c r="L60" s="779"/>
      <c r="M60" s="304"/>
    </row>
    <row r="61" spans="2:13">
      <c r="B61" s="518"/>
      <c r="C61" s="531"/>
      <c r="D61" s="532" t="s">
        <v>96</v>
      </c>
      <c r="E61" s="533">
        <v>87724.12</v>
      </c>
      <c r="G61" s="779"/>
      <c r="H61" s="779"/>
      <c r="I61" s="779"/>
      <c r="J61" s="779"/>
      <c r="K61" s="779"/>
      <c r="L61" s="779"/>
      <c r="M61" s="304"/>
    </row>
    <row r="62" spans="2:13">
      <c r="B62" s="518"/>
      <c r="C62" s="531"/>
      <c r="D62" s="532" t="s">
        <v>97</v>
      </c>
      <c r="E62" s="533">
        <v>119366.19</v>
      </c>
      <c r="G62" s="779"/>
      <c r="H62" s="779"/>
      <c r="I62" s="779"/>
      <c r="J62" s="779"/>
      <c r="K62" s="779"/>
      <c r="L62" s="779"/>
      <c r="M62" s="304"/>
    </row>
    <row r="63" spans="2:13">
      <c r="B63" s="518"/>
      <c r="C63" s="531"/>
      <c r="D63" s="532" t="s">
        <v>98</v>
      </c>
      <c r="E63" s="533">
        <v>150801.26999999999</v>
      </c>
      <c r="G63" s="779"/>
      <c r="H63" s="779"/>
      <c r="I63" s="779"/>
      <c r="J63" s="779"/>
      <c r="K63" s="779"/>
      <c r="L63" s="779"/>
      <c r="M63" s="304"/>
    </row>
    <row r="64" spans="2:13">
      <c r="B64" s="518"/>
      <c r="C64" s="531"/>
      <c r="D64" s="532" t="s">
        <v>99</v>
      </c>
      <c r="E64" s="533">
        <v>198431.76</v>
      </c>
      <c r="G64" s="779"/>
      <c r="H64" s="779"/>
      <c r="I64" s="779"/>
      <c r="J64" s="779"/>
      <c r="K64" s="779"/>
      <c r="L64" s="779"/>
      <c r="M64" s="304"/>
    </row>
    <row r="65" spans="2:13">
      <c r="B65" s="518"/>
      <c r="C65" s="531"/>
      <c r="D65" s="532" t="s">
        <v>100</v>
      </c>
      <c r="E65" s="533">
        <v>245697.99</v>
      </c>
      <c r="G65" s="779"/>
      <c r="H65" s="779"/>
      <c r="I65" s="779"/>
      <c r="J65" s="779"/>
      <c r="K65" s="779"/>
      <c r="L65" s="779"/>
      <c r="M65" s="304"/>
    </row>
    <row r="66" spans="2:13">
      <c r="B66" s="518"/>
      <c r="C66" s="531"/>
      <c r="D66" s="532" t="s">
        <v>102</v>
      </c>
      <c r="E66" s="533">
        <v>276688.43</v>
      </c>
      <c r="G66" s="779"/>
      <c r="H66" s="779"/>
      <c r="I66" s="779"/>
      <c r="J66" s="779"/>
      <c r="K66" s="779"/>
      <c r="L66" s="779"/>
      <c r="M66" s="304"/>
    </row>
    <row r="67" spans="2:13" ht="14" thickBot="1">
      <c r="B67" s="518"/>
      <c r="C67" s="535"/>
      <c r="D67" s="534" t="s">
        <v>103</v>
      </c>
      <c r="E67" s="536">
        <v>307262.57</v>
      </c>
      <c r="G67" s="779"/>
      <c r="H67" s="779"/>
      <c r="I67" s="779"/>
      <c r="J67" s="779"/>
      <c r="K67" s="779"/>
      <c r="L67" s="779"/>
      <c r="M67" s="304"/>
    </row>
    <row r="68" spans="2:13" ht="14" thickBot="1">
      <c r="B68" s="537"/>
      <c r="C68" s="491"/>
      <c r="D68" s="491"/>
      <c r="E68" s="491"/>
      <c r="F68" s="491"/>
      <c r="G68" s="508"/>
      <c r="H68" s="508"/>
      <c r="I68" s="508"/>
      <c r="J68" s="508"/>
      <c r="K68" s="508"/>
      <c r="L68" s="508"/>
      <c r="M68" s="322"/>
    </row>
    <row r="69" spans="2:13">
      <c r="E69" s="34"/>
      <c r="M69" s="35" t="s">
        <v>73</v>
      </c>
    </row>
    <row r="70" spans="2:13">
      <c r="E70" s="34"/>
    </row>
    <row r="71" spans="2:13">
      <c r="E71" s="34"/>
    </row>
    <row r="72" spans="2:13">
      <c r="E72" s="34"/>
    </row>
    <row r="73" spans="2:13">
      <c r="E73" s="34"/>
    </row>
    <row r="74" spans="2:13">
      <c r="E74" s="34"/>
    </row>
    <row r="75" spans="2:13">
      <c r="E75" s="34"/>
    </row>
    <row r="76" spans="2:13">
      <c r="E76" s="34"/>
    </row>
    <row r="77" spans="2:13">
      <c r="E77" s="34"/>
    </row>
    <row r="78" spans="2:13">
      <c r="E78" s="34"/>
    </row>
    <row r="79" spans="2:13">
      <c r="E79" s="34"/>
    </row>
    <row r="80" spans="2:13">
      <c r="E80" s="34"/>
    </row>
    <row r="81" s="34" customFormat="1" ht="14" thickBo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row r="112" s="34" customFormat="1"/>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ht="14" thickBo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ht="14" thickBo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ht="14" thickBot="1"/>
    <row r="180" s="34" customFormat="1"/>
    <row r="181" s="34" customFormat="1" ht="15" thickTop="1" thickBot="1"/>
    <row r="182" s="34" customFormat="1" ht="15" thickTop="1" thickBot="1"/>
    <row r="183" s="34" customFormat="1" ht="15" thickTop="1" thickBot="1"/>
    <row r="184" s="34" customFormat="1" ht="15" thickTop="1" thickBot="1"/>
    <row r="185" s="34" customFormat="1" ht="15" thickTop="1" thickBot="1"/>
    <row r="186" s="34" customFormat="1" ht="15" thickTop="1" thickBot="1"/>
    <row r="187" s="34" customFormat="1" ht="15" thickTop="1" thickBot="1"/>
    <row r="188" s="34" customFormat="1" ht="15" thickTop="1" thickBot="1"/>
    <row r="189" s="34" customFormat="1" ht="15" thickTop="1" thickBot="1"/>
    <row r="190" s="34" customFormat="1" ht="15" thickTop="1" thickBot="1"/>
    <row r="191" s="34" customFormat="1" ht="15" thickTop="1" thickBot="1"/>
    <row r="192" s="34" customFormat="1" ht="15" thickTop="1" thickBot="1"/>
    <row r="193" s="34" customFormat="1" ht="15" thickTop="1" thickBot="1"/>
    <row r="194" s="34" customFormat="1" ht="15" thickTop="1" thickBot="1"/>
    <row r="195" s="34" customFormat="1" ht="15" thickTop="1" thickBot="1"/>
    <row r="196" s="34" customFormat="1" ht="15" thickTop="1" thickBot="1"/>
    <row r="197" s="34" customFormat="1" ht="15" thickTop="1" thickBot="1"/>
    <row r="198" s="34" customFormat="1" ht="15" thickTop="1" thickBot="1"/>
    <row r="199" s="34" customFormat="1" ht="15" thickTop="1" thickBot="1"/>
    <row r="200" s="34" customFormat="1" ht="15" thickTop="1" thickBot="1"/>
    <row r="201" s="34" customFormat="1" ht="15" thickTop="1" thickBot="1"/>
    <row r="202" s="34" customFormat="1" ht="15" thickTop="1" thickBot="1"/>
    <row r="203" s="34" customFormat="1" ht="15" thickTop="1" thickBot="1"/>
    <row r="204" s="34" customFormat="1" ht="15" thickTop="1" thickBot="1"/>
    <row r="205" s="34" customFormat="1" ht="15" thickTop="1" thickBot="1"/>
    <row r="206" s="34" customFormat="1" ht="15" thickTop="1" thickBot="1"/>
    <row r="207" s="34" customFormat="1" ht="15" thickTop="1" thickBot="1"/>
    <row r="208" s="34" customFormat="1" ht="14" thickTop="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ht="14" thickBot="1"/>
    <row r="222" s="34" customFormat="1" ht="15" thickTop="1" thickBot="1"/>
    <row r="223" s="34" customFormat="1" ht="15" thickTop="1" thickBot="1"/>
    <row r="224" s="34" customFormat="1" ht="15" thickTop="1" thickBot="1"/>
    <row r="225" s="34" customFormat="1" ht="15" thickTop="1" thickBot="1"/>
    <row r="226" s="34" customFormat="1" ht="15" thickTop="1" thickBot="1"/>
    <row r="227" s="34" customFormat="1" ht="15" thickTop="1" thickBot="1"/>
    <row r="228" s="34" customFormat="1" ht="15" thickTop="1" thickBot="1"/>
    <row r="229" s="34" customFormat="1" ht="15" thickTop="1" thickBot="1"/>
    <row r="230" s="34" customFormat="1" ht="15" thickTop="1" thickBot="1"/>
    <row r="231" s="34" customFormat="1" ht="15" thickTop="1" thickBot="1"/>
    <row r="232" s="34" customFormat="1" ht="15" thickTop="1" thickBot="1"/>
    <row r="233" s="34" customFormat="1" ht="15" thickTop="1" thickBot="1"/>
    <row r="234" s="34" customFormat="1" ht="15" thickTop="1" thickBot="1"/>
    <row r="235" s="34" customFormat="1" ht="15" thickTop="1" thickBot="1"/>
    <row r="236" s="34" customFormat="1" ht="15" thickTop="1" thickBot="1"/>
    <row r="237" s="34" customFormat="1" ht="15" thickTop="1" thickBot="1"/>
    <row r="238" s="34" customFormat="1" ht="15" thickTop="1" thickBot="1"/>
    <row r="239" s="34" customFormat="1" ht="15" thickTop="1" thickBot="1"/>
    <row r="240" s="34" customFormat="1" ht="15" thickTop="1" thickBot="1"/>
    <row r="241" s="34" customFormat="1" ht="15" thickTop="1" thickBot="1"/>
    <row r="242" s="34" customFormat="1" ht="15" thickTop="1" thickBot="1"/>
    <row r="243" s="34" customFormat="1" ht="15" thickTop="1" thickBot="1"/>
    <row r="244" s="34" customFormat="1" ht="15" thickTop="1" thickBot="1"/>
    <row r="245" s="34" customFormat="1" ht="15" thickTop="1" thickBot="1"/>
    <row r="246" s="34" customFormat="1" ht="15" thickTop="1" thickBot="1"/>
    <row r="247" s="34" customFormat="1" ht="15" thickTop="1" thickBot="1"/>
    <row r="248" s="34" customFormat="1" ht="15" thickTop="1" thickBot="1"/>
    <row r="249" s="34" customFormat="1" ht="15" thickTop="1" thickBot="1"/>
    <row r="250" s="34" customFormat="1" ht="15" thickTop="1" thickBot="1"/>
    <row r="251" s="34" customFormat="1" ht="15" thickTop="1" thickBot="1"/>
    <row r="252" s="34" customFormat="1" ht="15" thickTop="1" thickBot="1"/>
    <row r="253" s="34" customFormat="1" ht="15" thickTop="1" thickBot="1"/>
    <row r="254" s="34" customFormat="1" ht="15" thickTop="1" thickBot="1"/>
    <row r="255" s="34" customFormat="1" ht="15" thickTop="1" thickBot="1"/>
    <row r="256" s="34" customFormat="1" ht="15" thickTop="1" thickBot="1"/>
    <row r="257" s="34" customFormat="1" ht="15" thickTop="1" thickBot="1"/>
    <row r="258" s="34" customFormat="1" ht="15" thickTop="1" thickBot="1"/>
    <row r="259" s="34" customFormat="1" ht="15" thickTop="1" thickBot="1"/>
    <row r="260" s="34" customFormat="1" ht="15" thickTop="1" thickBot="1"/>
    <row r="261" s="34" customFormat="1" ht="15" thickTop="1" thickBot="1"/>
    <row r="262" s="34" customFormat="1" ht="15" thickTop="1" thickBot="1"/>
    <row r="263" s="34" customFormat="1" ht="15" thickTop="1" thickBot="1"/>
    <row r="264" s="34" customFormat="1" ht="15" thickTop="1" thickBot="1"/>
    <row r="265" s="34" customFormat="1" ht="15" thickTop="1" thickBot="1"/>
    <row r="266" s="34" customFormat="1" ht="15" thickTop="1" thickBot="1"/>
    <row r="267" s="34" customFormat="1" ht="15" thickTop="1" thickBot="1"/>
    <row r="268" s="34" customFormat="1" ht="15" thickTop="1" thickBot="1"/>
    <row r="269" s="34" customFormat="1" ht="15" thickTop="1" thickBot="1"/>
    <row r="270" s="34" customFormat="1" ht="15" thickTop="1" thickBot="1"/>
    <row r="271" s="34" customFormat="1" ht="15" thickTop="1" thickBot="1"/>
    <row r="272" s="34" customFormat="1" ht="15" thickTop="1" thickBot="1"/>
    <row r="273" s="34" customFormat="1" ht="15" thickTop="1" thickBot="1"/>
    <row r="274" s="34" customFormat="1" ht="15" thickTop="1" thickBot="1"/>
    <row r="275" s="34" customFormat="1" ht="15" thickTop="1" thickBot="1"/>
    <row r="276" s="34" customFormat="1" ht="15" thickTop="1" thickBot="1"/>
    <row r="277" s="34" customFormat="1" ht="15" thickTop="1" thickBot="1"/>
    <row r="278" s="34" customFormat="1" ht="14" thickTop="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ht="14" thickBot="1"/>
    <row r="292" s="34" customFormat="1" ht="15" thickTop="1" thickBot="1"/>
    <row r="293" s="34" customFormat="1" ht="15" thickTop="1" thickBot="1"/>
    <row r="294" s="34" customFormat="1" ht="15" thickTop="1" thickBot="1"/>
    <row r="295" s="34" customFormat="1" ht="15" thickTop="1" thickBot="1"/>
    <row r="296" s="34" customFormat="1" ht="15" thickTop="1" thickBot="1"/>
    <row r="297" s="34" customFormat="1" ht="15" thickTop="1" thickBot="1"/>
    <row r="298" s="34" customFormat="1" ht="15" thickTop="1" thickBot="1"/>
    <row r="299" s="34" customFormat="1" ht="15" thickTop="1" thickBot="1"/>
    <row r="300" s="34" customFormat="1" ht="15" thickTop="1" thickBot="1"/>
    <row r="301" s="34" customFormat="1" ht="15" thickTop="1" thickBot="1"/>
    <row r="302" s="34" customFormat="1" ht="15" thickTop="1" thickBot="1"/>
    <row r="303" s="34" customFormat="1" ht="15" thickTop="1" thickBot="1"/>
    <row r="304" s="34" customFormat="1" ht="15" thickTop="1" thickBot="1"/>
    <row r="305" s="34" customFormat="1" ht="15" thickTop="1" thickBot="1"/>
    <row r="306" s="34" customFormat="1" ht="15" thickTop="1" thickBot="1"/>
    <row r="307" s="34" customFormat="1" ht="15" thickTop="1" thickBot="1"/>
    <row r="308" s="34" customFormat="1" ht="15" thickTop="1" thickBot="1"/>
    <row r="309" s="34" customFormat="1" ht="15" thickTop="1" thickBot="1"/>
    <row r="310" s="34" customFormat="1" ht="15" thickTop="1" thickBot="1"/>
    <row r="311" s="34" customFormat="1" ht="15" thickTop="1" thickBot="1"/>
    <row r="312" s="34" customFormat="1" ht="15" thickTop="1" thickBot="1"/>
    <row r="313" s="34" customFormat="1" ht="15" thickTop="1" thickBot="1"/>
    <row r="314" s="34" customFormat="1" ht="15" thickTop="1" thickBot="1"/>
    <row r="315" s="34" customFormat="1" ht="15" thickTop="1" thickBot="1"/>
    <row r="316" s="34" customFormat="1" ht="15" thickTop="1" thickBot="1"/>
    <row r="317" s="34" customFormat="1" ht="15" thickTop="1" thickBot="1"/>
    <row r="318" s="34" customFormat="1" ht="15" thickTop="1" thickBot="1"/>
    <row r="319" s="34" customFormat="1" ht="15" thickTop="1" thickBot="1"/>
    <row r="320" s="34" customFormat="1" ht="15" thickTop="1" thickBot="1"/>
    <row r="321" s="34" customFormat="1" ht="15" thickTop="1" thickBot="1"/>
    <row r="322" s="34" customFormat="1" ht="15" thickTop="1" thickBot="1"/>
    <row r="323" s="34" customFormat="1" ht="15" thickTop="1" thickBot="1"/>
    <row r="324" s="34" customFormat="1" ht="15" thickTop="1" thickBot="1"/>
    <row r="325" s="34" customFormat="1" ht="15" thickTop="1" thickBot="1"/>
    <row r="326" s="34" customFormat="1" ht="15" thickTop="1" thickBot="1"/>
    <row r="327" s="34" customFormat="1" ht="15" thickTop="1" thickBot="1"/>
    <row r="328" s="34" customFormat="1" ht="15" thickTop="1" thickBot="1"/>
    <row r="329" s="34" customFormat="1" ht="15" thickTop="1" thickBot="1"/>
    <row r="330" s="34" customFormat="1" ht="15" thickTop="1" thickBot="1"/>
    <row r="331" s="34" customFormat="1" ht="15" thickTop="1" thickBot="1"/>
    <row r="332" s="34" customFormat="1" ht="15" thickTop="1" thickBot="1"/>
    <row r="333" s="34" customFormat="1" ht="15" thickTop="1" thickBot="1"/>
    <row r="334" s="34" customFormat="1" ht="15" thickTop="1" thickBot="1"/>
    <row r="335" s="34" customFormat="1" ht="15" thickTop="1" thickBot="1"/>
    <row r="336" s="34" customFormat="1" ht="15" thickTop="1" thickBot="1"/>
    <row r="337" s="34" customFormat="1" ht="15" thickTop="1" thickBot="1"/>
    <row r="338" s="34" customFormat="1" ht="15" thickTop="1" thickBot="1"/>
    <row r="339" s="34" customFormat="1" ht="15" thickTop="1" thickBot="1"/>
    <row r="340" s="34" customFormat="1" ht="15" thickTop="1" thickBot="1"/>
    <row r="341" s="34" customFormat="1" ht="15" thickTop="1" thickBot="1"/>
    <row r="342" s="34" customFormat="1" ht="15" thickTop="1" thickBot="1"/>
    <row r="343" s="34" customFormat="1" ht="15" thickTop="1" thickBot="1"/>
    <row r="344" s="34" customFormat="1" ht="15" thickTop="1" thickBot="1"/>
    <row r="345" s="34" customFormat="1" ht="15" thickTop="1" thickBot="1"/>
    <row r="346" s="34" customFormat="1" ht="15" thickTop="1" thickBot="1"/>
    <row r="347" s="34" customFormat="1" ht="15" thickTop="1" thickBot="1"/>
    <row r="348" s="34" customFormat="1" ht="14" thickTop="1"/>
    <row r="349" s="34" customFormat="1"/>
    <row r="350" s="34" customFormat="1"/>
    <row r="351" s="34" customFormat="1"/>
    <row r="352" s="34" customFormat="1"/>
    <row r="353" s="34" customFormat="1"/>
    <row r="354" s="34" customFormat="1"/>
    <row r="355" s="34" customFormat="1"/>
    <row r="356" s="34" customFormat="1"/>
    <row r="357" s="34" customFormat="1"/>
    <row r="358" s="34" customFormat="1"/>
    <row r="359" s="34" customFormat="1"/>
    <row r="360" s="34" customFormat="1"/>
    <row r="361" s="34" customFormat="1" ht="14" thickBot="1"/>
    <row r="362" s="34" customFormat="1" ht="15" thickTop="1" thickBot="1"/>
    <row r="363" s="34" customFormat="1" ht="15" thickTop="1" thickBot="1"/>
    <row r="364" s="34" customFormat="1" ht="15" thickTop="1" thickBot="1"/>
    <row r="365" s="34" customFormat="1" ht="15" thickTop="1" thickBot="1"/>
    <row r="366" s="34" customFormat="1" ht="15" thickTop="1" thickBot="1"/>
    <row r="367" s="34" customFormat="1" ht="15" thickTop="1" thickBot="1"/>
    <row r="368" s="34" customFormat="1" ht="15" thickTop="1" thickBot="1"/>
    <row r="369" s="34" customFormat="1" ht="15" thickTop="1" thickBot="1"/>
    <row r="370" s="34" customFormat="1" ht="15" thickTop="1" thickBot="1"/>
    <row r="371" s="34" customFormat="1" ht="15" thickTop="1" thickBot="1"/>
    <row r="372" s="34" customFormat="1" ht="15" thickTop="1" thickBot="1"/>
    <row r="373" s="34" customFormat="1" ht="15" thickTop="1" thickBot="1"/>
    <row r="374" s="34" customFormat="1" ht="15" thickTop="1" thickBot="1"/>
    <row r="375" s="34" customFormat="1" ht="15" thickTop="1" thickBot="1"/>
    <row r="376" s="34" customFormat="1" ht="15" thickTop="1" thickBot="1"/>
    <row r="377" s="34" customFormat="1" ht="15" thickTop="1" thickBot="1"/>
    <row r="378" s="34" customFormat="1" ht="15" thickTop="1" thickBot="1"/>
    <row r="379" s="34" customFormat="1" ht="15" thickTop="1" thickBot="1"/>
    <row r="380" s="34" customFormat="1" ht="15" thickTop="1" thickBot="1"/>
    <row r="381" s="34" customFormat="1" ht="15" thickTop="1" thickBot="1"/>
    <row r="382" s="34" customFormat="1" ht="15" thickTop="1" thickBot="1"/>
    <row r="383" s="34" customFormat="1" ht="15" thickTop="1" thickBot="1"/>
    <row r="384" s="34" customFormat="1" ht="15" thickTop="1" thickBot="1"/>
    <row r="385" s="34" customFormat="1" ht="15" thickTop="1" thickBot="1"/>
    <row r="386" s="34" customFormat="1" ht="15" thickTop="1" thickBot="1"/>
    <row r="387" s="34" customFormat="1" ht="15" thickTop="1" thickBot="1"/>
    <row r="388" s="34" customFormat="1" ht="15" thickTop="1" thickBot="1"/>
    <row r="389" s="34" customFormat="1" ht="15" thickTop="1" thickBot="1"/>
    <row r="390" s="34" customFormat="1" ht="15" thickTop="1" thickBot="1"/>
    <row r="391" s="34" customFormat="1" ht="15" thickTop="1" thickBot="1"/>
    <row r="392" s="34" customFormat="1" ht="15" thickTop="1" thickBot="1"/>
    <row r="393" s="34" customFormat="1" ht="15" thickTop="1" thickBot="1"/>
    <row r="394" s="34" customFormat="1" ht="15" thickTop="1" thickBot="1"/>
    <row r="395" s="34" customFormat="1" ht="15" thickTop="1" thickBot="1"/>
    <row r="396" s="34" customFormat="1" ht="15" thickTop="1" thickBot="1"/>
    <row r="397" s="34" customFormat="1" ht="15" thickTop="1" thickBot="1"/>
    <row r="398" s="34" customFormat="1" ht="15" thickTop="1" thickBot="1"/>
    <row r="399" s="34" customFormat="1" ht="15" thickTop="1" thickBot="1"/>
    <row r="400" s="34" customFormat="1" ht="15" thickTop="1" thickBot="1"/>
    <row r="401" s="34" customFormat="1" ht="15" thickTop="1" thickBot="1"/>
    <row r="402" s="34" customFormat="1" ht="15" thickTop="1" thickBot="1"/>
    <row r="403" s="34" customFormat="1" ht="15" thickTop="1" thickBot="1"/>
    <row r="404" s="34" customFormat="1" ht="15" thickTop="1" thickBot="1"/>
    <row r="405" s="34" customFormat="1" ht="15" thickTop="1" thickBot="1"/>
    <row r="406" s="34" customFormat="1" ht="15" thickTop="1" thickBot="1"/>
    <row r="407" s="34" customFormat="1" ht="15" thickTop="1" thickBot="1"/>
    <row r="408" s="34" customFormat="1" ht="15" thickTop="1" thickBot="1"/>
    <row r="409" s="34" customFormat="1" ht="15" thickTop="1" thickBot="1"/>
    <row r="410" s="34" customFormat="1" ht="15" thickTop="1" thickBot="1"/>
    <row r="411" s="34" customFormat="1" ht="15" thickTop="1" thickBot="1"/>
    <row r="412" s="34" customFormat="1" ht="15" thickTop="1" thickBot="1"/>
    <row r="413" s="34" customFormat="1" ht="15" thickTop="1" thickBot="1"/>
    <row r="414" s="34" customFormat="1" ht="15" thickTop="1" thickBot="1"/>
    <row r="415" s="34" customFormat="1" ht="15" thickTop="1" thickBot="1"/>
    <row r="416" s="34" customFormat="1" ht="15" thickTop="1" thickBot="1"/>
    <row r="417" s="34" customFormat="1" ht="15" thickTop="1" thickBot="1"/>
    <row r="418" s="34" customFormat="1" ht="14" thickTop="1"/>
    <row r="419" s="34" customFormat="1"/>
    <row r="420" s="34" customFormat="1"/>
    <row r="421" s="34" customFormat="1"/>
    <row r="422" s="34" customFormat="1"/>
    <row r="423" s="34" customFormat="1"/>
    <row r="424" s="34" customFormat="1"/>
    <row r="425" s="34" customFormat="1"/>
    <row r="426" s="34" customFormat="1"/>
    <row r="427" s="34" customFormat="1"/>
    <row r="428" s="34" customFormat="1"/>
    <row r="429" s="34" customFormat="1"/>
    <row r="430" s="34" customFormat="1"/>
    <row r="431" s="34" customFormat="1" ht="14" thickBot="1"/>
    <row r="432" s="34" customFormat="1" ht="15" thickTop="1" thickBot="1"/>
    <row r="433" s="34" customFormat="1" ht="15" thickTop="1" thickBot="1"/>
    <row r="434" s="34" customFormat="1" ht="15" thickTop="1" thickBot="1"/>
    <row r="435" s="34" customFormat="1" ht="15" thickTop="1" thickBot="1"/>
    <row r="436" s="34" customFormat="1" ht="15" thickTop="1" thickBot="1"/>
    <row r="437" s="34" customFormat="1" ht="15" thickTop="1" thickBot="1"/>
    <row r="438" s="34" customFormat="1" ht="15" thickTop="1" thickBot="1"/>
    <row r="439" s="34" customFormat="1" ht="15" thickTop="1" thickBot="1"/>
    <row r="440" s="34" customFormat="1" ht="15" thickTop="1" thickBot="1"/>
    <row r="441" s="34" customFormat="1" ht="15" thickTop="1" thickBot="1"/>
    <row r="442" s="34" customFormat="1" ht="15" thickTop="1" thickBot="1"/>
    <row r="443" s="34" customFormat="1" ht="15" thickTop="1" thickBot="1"/>
    <row r="444" s="34" customFormat="1" ht="15" thickTop="1" thickBot="1"/>
    <row r="445" s="34" customFormat="1" ht="15" thickTop="1" thickBot="1"/>
    <row r="446" s="34" customFormat="1" ht="15" thickTop="1" thickBot="1"/>
    <row r="447" s="34" customFormat="1" ht="15" thickTop="1" thickBot="1"/>
    <row r="448" s="34" customFormat="1" ht="15" thickTop="1" thickBot="1"/>
    <row r="449" s="34" customFormat="1" ht="15" thickTop="1" thickBot="1"/>
    <row r="450" s="34" customFormat="1" ht="15" thickTop="1" thickBot="1"/>
    <row r="451" s="34" customFormat="1" ht="15" thickTop="1" thickBot="1"/>
    <row r="452" s="34" customFormat="1" ht="15" thickTop="1" thickBot="1"/>
    <row r="453" s="34" customFormat="1" ht="15" thickTop="1" thickBot="1"/>
    <row r="454" s="34" customFormat="1" ht="15" thickTop="1" thickBot="1"/>
    <row r="455" s="34" customFormat="1" ht="15" thickTop="1" thickBot="1"/>
    <row r="456" s="34" customFormat="1" ht="15" thickTop="1" thickBot="1"/>
    <row r="457" s="34" customFormat="1" ht="15" thickTop="1" thickBot="1"/>
    <row r="458" s="34" customFormat="1" ht="15" thickTop="1" thickBot="1"/>
    <row r="459" s="34" customFormat="1" ht="15" thickTop="1" thickBot="1"/>
    <row r="460" s="34" customFormat="1" ht="15" thickTop="1" thickBot="1"/>
    <row r="461" s="34" customFormat="1" ht="15" thickTop="1" thickBot="1"/>
    <row r="462" s="34" customFormat="1" ht="15" thickTop="1" thickBot="1"/>
    <row r="463" s="34" customFormat="1" ht="15" thickTop="1" thickBot="1"/>
    <row r="464" s="34" customFormat="1" ht="15" thickTop="1" thickBot="1"/>
    <row r="465" s="34" customFormat="1" ht="15" thickTop="1" thickBot="1"/>
    <row r="466" s="34" customFormat="1" ht="15" thickTop="1" thickBot="1"/>
    <row r="467" s="34" customFormat="1" ht="15" thickTop="1" thickBot="1"/>
    <row r="468" s="34" customFormat="1" ht="15" thickTop="1" thickBot="1"/>
    <row r="469" s="34" customFormat="1" ht="15" thickTop="1" thickBot="1"/>
    <row r="470" s="34" customFormat="1" ht="15" thickTop="1" thickBot="1"/>
    <row r="471" s="34" customFormat="1" ht="15" thickTop="1" thickBot="1"/>
    <row r="472" s="34" customFormat="1" ht="15" thickTop="1" thickBot="1"/>
    <row r="473" s="34" customFormat="1" ht="15" thickTop="1" thickBot="1"/>
    <row r="474" s="34" customFormat="1" ht="15" thickTop="1" thickBot="1"/>
    <row r="475" s="34" customFormat="1" ht="15" thickTop="1" thickBot="1"/>
    <row r="476" s="34" customFormat="1" ht="15" thickTop="1" thickBot="1"/>
    <row r="477" s="34" customFormat="1" ht="15" thickTop="1" thickBot="1"/>
    <row r="478" s="34" customFormat="1" ht="15" thickTop="1" thickBot="1"/>
    <row r="479" s="34" customFormat="1" ht="15" thickTop="1" thickBot="1"/>
    <row r="480" s="34" customFormat="1" ht="15" thickTop="1" thickBot="1"/>
    <row r="481" s="34" customFormat="1" ht="15" thickTop="1" thickBot="1"/>
    <row r="482" s="34" customFormat="1" ht="15" thickTop="1" thickBot="1"/>
    <row r="483" s="34" customFormat="1" ht="15" thickTop="1" thickBot="1"/>
    <row r="484" s="34" customFormat="1" ht="15" thickTop="1" thickBot="1"/>
    <row r="485" s="34" customFormat="1" ht="15" thickTop="1" thickBot="1"/>
    <row r="486" s="34" customFormat="1" ht="15" thickTop="1" thickBot="1"/>
    <row r="487" s="34" customFormat="1" ht="15" thickTop="1" thickBot="1"/>
    <row r="488" s="34" customFormat="1" ht="14" thickTop="1"/>
    <row r="489" s="34" customFormat="1"/>
    <row r="490" s="34" customFormat="1"/>
    <row r="491" s="34" customFormat="1"/>
    <row r="492" s="34" customFormat="1"/>
    <row r="493" s="34" customFormat="1"/>
    <row r="494" s="34" customFormat="1"/>
    <row r="495" s="34" customFormat="1"/>
    <row r="496" s="34" customFormat="1"/>
    <row r="497" s="34" customFormat="1"/>
    <row r="498" s="34" customFormat="1"/>
    <row r="499" s="34" customFormat="1"/>
    <row r="500" s="34" customFormat="1"/>
    <row r="501" s="34" customFormat="1" ht="14" thickBot="1"/>
    <row r="502" s="34" customFormat="1" ht="15" thickTop="1" thickBot="1"/>
    <row r="503" s="34" customFormat="1" ht="15" thickTop="1" thickBot="1"/>
    <row r="504" s="34" customFormat="1" ht="15" thickTop="1" thickBot="1"/>
    <row r="505" s="34" customFormat="1" ht="15" thickTop="1" thickBot="1"/>
    <row r="506" s="34" customFormat="1" ht="15" thickTop="1" thickBot="1"/>
    <row r="507" s="34" customFormat="1" ht="15" thickTop="1" thickBot="1"/>
    <row r="508" s="34" customFormat="1" ht="15" thickTop="1" thickBot="1"/>
    <row r="509" s="34" customFormat="1" ht="15" thickTop="1" thickBot="1"/>
    <row r="510" s="34" customFormat="1" ht="15" thickTop="1" thickBot="1"/>
    <row r="511" s="34" customFormat="1" ht="15" thickTop="1" thickBot="1"/>
    <row r="512" s="34" customFormat="1" ht="15" thickTop="1" thickBot="1"/>
    <row r="513" s="34" customFormat="1" ht="15" thickTop="1" thickBot="1"/>
    <row r="514" s="34" customFormat="1" ht="15" thickTop="1" thickBot="1"/>
    <row r="515" s="34" customFormat="1" ht="15" thickTop="1" thickBot="1"/>
    <row r="516" s="34" customFormat="1" ht="15" thickTop="1" thickBot="1"/>
    <row r="517" s="34" customFormat="1" ht="15" thickTop="1" thickBot="1"/>
    <row r="518" s="34" customFormat="1" ht="15" thickTop="1" thickBot="1"/>
    <row r="519" s="34" customFormat="1" ht="15" thickTop="1" thickBot="1"/>
    <row r="520" s="34" customFormat="1" ht="15" thickTop="1" thickBot="1"/>
    <row r="521" s="34" customFormat="1" ht="15" thickTop="1" thickBot="1"/>
    <row r="522" s="34" customFormat="1" ht="15" thickTop="1" thickBot="1"/>
    <row r="523" s="34" customFormat="1" ht="15" thickTop="1" thickBot="1"/>
    <row r="524" s="34" customFormat="1" ht="15" thickTop="1" thickBot="1"/>
    <row r="525" s="34" customFormat="1" ht="15" thickTop="1" thickBot="1"/>
    <row r="526" s="34" customFormat="1" ht="15" thickTop="1" thickBot="1"/>
    <row r="527" s="34" customFormat="1" ht="15" thickTop="1" thickBot="1"/>
    <row r="528" s="34" customFormat="1" ht="15" thickTop="1" thickBot="1"/>
    <row r="529" s="34" customFormat="1" ht="15" thickTop="1" thickBot="1"/>
    <row r="530" s="34" customFormat="1" ht="15" thickTop="1" thickBot="1"/>
    <row r="531" s="34" customFormat="1" ht="15" thickTop="1" thickBot="1"/>
    <row r="532" s="34" customFormat="1" ht="15" thickTop="1" thickBot="1"/>
    <row r="533" s="34" customFormat="1" ht="15" thickTop="1" thickBot="1"/>
    <row r="534" s="34" customFormat="1" ht="15" thickTop="1" thickBot="1"/>
    <row r="535" s="34" customFormat="1" ht="15" thickTop="1" thickBot="1"/>
    <row r="536" s="34" customFormat="1" ht="15" thickTop="1" thickBot="1"/>
    <row r="537" s="34" customFormat="1" ht="15" thickTop="1" thickBot="1"/>
    <row r="538" s="34" customFormat="1" ht="15" thickTop="1" thickBot="1"/>
    <row r="539" s="34" customFormat="1" ht="15" thickTop="1" thickBot="1"/>
    <row r="540" s="34" customFormat="1" ht="15" thickTop="1" thickBot="1"/>
    <row r="541" s="34" customFormat="1" ht="15" thickTop="1" thickBot="1"/>
    <row r="542" s="34" customFormat="1" ht="15" thickTop="1" thickBot="1"/>
    <row r="543" s="34" customFormat="1" ht="15" thickTop="1" thickBot="1"/>
    <row r="544" s="34" customFormat="1" ht="15" thickTop="1" thickBot="1"/>
    <row r="545" s="34" customFormat="1" ht="15" thickTop="1" thickBot="1"/>
    <row r="546" s="34" customFormat="1" ht="15" thickTop="1" thickBot="1"/>
    <row r="547" s="34" customFormat="1" ht="15" thickTop="1" thickBot="1"/>
    <row r="548" s="34" customFormat="1" ht="15" thickTop="1" thickBot="1"/>
    <row r="549" s="34" customFormat="1" ht="15" thickTop="1" thickBot="1"/>
    <row r="550" s="34" customFormat="1" ht="15" thickTop="1" thickBot="1"/>
    <row r="551" s="34" customFormat="1" ht="15" thickTop="1" thickBot="1"/>
    <row r="552" s="34" customFormat="1" ht="15" thickTop="1" thickBot="1"/>
    <row r="553" s="34" customFormat="1" ht="15" thickTop="1" thickBot="1"/>
    <row r="554" s="34" customFormat="1" ht="15" thickTop="1" thickBot="1"/>
    <row r="555" s="34" customFormat="1" ht="15" thickTop="1" thickBot="1"/>
    <row r="556" s="34" customFormat="1" ht="15" thickTop="1" thickBot="1"/>
    <row r="557" s="34" customFormat="1" ht="15" thickTop="1" thickBot="1"/>
    <row r="558" s="34" customFormat="1" ht="14" thickTop="1"/>
    <row r="559" s="34" customFormat="1"/>
    <row r="560" s="34" customFormat="1"/>
    <row r="561" s="34" customFormat="1"/>
    <row r="562" s="34" customFormat="1"/>
    <row r="563" s="34" customFormat="1"/>
    <row r="564" s="34" customFormat="1"/>
    <row r="565" s="34" customFormat="1"/>
    <row r="566" s="34" customFormat="1"/>
    <row r="567" s="34" customFormat="1"/>
    <row r="568" s="34" customFormat="1"/>
    <row r="569" s="34" customFormat="1"/>
    <row r="570" s="34" customFormat="1"/>
    <row r="571" s="34" customFormat="1" ht="14" thickBot="1"/>
    <row r="572" s="34" customFormat="1" ht="15" thickTop="1" thickBot="1"/>
    <row r="573" s="34" customFormat="1" ht="15" thickTop="1" thickBot="1"/>
    <row r="574" s="34" customFormat="1" ht="15" thickTop="1" thickBot="1"/>
    <row r="575" s="34" customFormat="1" ht="15" thickTop="1" thickBot="1"/>
    <row r="576" s="34" customFormat="1" ht="15" thickTop="1" thickBot="1"/>
    <row r="577" s="34" customFormat="1" ht="15" thickTop="1" thickBot="1"/>
    <row r="578" s="34" customFormat="1" ht="15" thickTop="1" thickBot="1"/>
    <row r="579" s="34" customFormat="1" ht="15" thickTop="1" thickBot="1"/>
    <row r="580" s="34" customFormat="1" ht="15" thickTop="1" thickBot="1"/>
    <row r="581" s="34" customFormat="1" ht="15" thickTop="1" thickBot="1"/>
    <row r="582" s="34" customFormat="1" ht="15" thickTop="1" thickBot="1"/>
    <row r="583" s="34" customFormat="1" ht="15" thickTop="1" thickBot="1"/>
    <row r="584" s="34" customFormat="1" ht="15" thickTop="1" thickBot="1"/>
    <row r="585" s="34" customFormat="1" ht="15" thickTop="1" thickBot="1"/>
    <row r="586" s="34" customFormat="1" ht="15" thickTop="1" thickBot="1"/>
    <row r="587" s="34" customFormat="1" ht="15" thickTop="1" thickBot="1"/>
    <row r="588" s="34" customFormat="1" ht="15" thickTop="1" thickBot="1"/>
    <row r="589" s="34" customFormat="1" ht="15" thickTop="1" thickBot="1"/>
    <row r="590" s="34" customFormat="1" ht="15" thickTop="1" thickBot="1"/>
    <row r="591" s="34" customFormat="1" ht="15" thickTop="1" thickBot="1"/>
    <row r="592" s="34" customFormat="1" ht="15" thickTop="1" thickBot="1"/>
    <row r="593" s="34" customFormat="1" ht="15" thickTop="1" thickBot="1"/>
    <row r="594" s="34" customFormat="1" ht="15" thickTop="1" thickBot="1"/>
    <row r="595" s="34" customFormat="1" ht="15" thickTop="1" thickBot="1"/>
    <row r="596" s="34" customFormat="1" ht="15" thickTop="1" thickBot="1"/>
    <row r="597" s="34" customFormat="1" ht="15" thickTop="1" thickBot="1"/>
    <row r="598" s="34" customFormat="1" ht="15" thickTop="1" thickBot="1"/>
    <row r="599" s="34" customFormat="1" ht="15" thickTop="1" thickBot="1"/>
    <row r="600" s="34" customFormat="1" ht="15" thickTop="1" thickBot="1"/>
    <row r="601" s="34" customFormat="1" ht="15" thickTop="1" thickBot="1"/>
    <row r="602" s="34" customFormat="1" ht="15" thickTop="1" thickBot="1"/>
    <row r="603" s="34" customFormat="1" ht="15" thickTop="1" thickBot="1"/>
    <row r="604" s="34" customFormat="1" ht="15" thickTop="1" thickBot="1"/>
    <row r="605" s="34" customFormat="1" ht="15" thickTop="1" thickBot="1"/>
    <row r="606" s="34" customFormat="1" ht="15" thickTop="1" thickBot="1"/>
    <row r="607" s="34" customFormat="1" ht="15" thickTop="1" thickBot="1"/>
    <row r="608" s="34" customFormat="1" ht="15" thickTop="1" thickBot="1"/>
    <row r="609" s="34" customFormat="1" ht="15" thickTop="1" thickBot="1"/>
    <row r="610" s="34" customFormat="1" ht="15" thickTop="1" thickBot="1"/>
    <row r="611" s="34" customFormat="1" ht="15" thickTop="1" thickBot="1"/>
    <row r="612" s="34" customFormat="1" ht="15" thickTop="1" thickBot="1"/>
    <row r="613" s="34" customFormat="1" ht="15" thickTop="1" thickBot="1"/>
    <row r="614" s="34" customFormat="1" ht="15" thickTop="1" thickBot="1"/>
    <row r="615" s="34" customFormat="1" ht="15" thickTop="1" thickBot="1"/>
    <row r="616" s="34" customFormat="1" ht="15" thickTop="1" thickBot="1"/>
    <row r="617" s="34" customFormat="1" ht="15" thickTop="1" thickBot="1"/>
    <row r="618" s="34" customFormat="1" ht="15" thickTop="1" thickBot="1"/>
    <row r="619" s="34" customFormat="1" ht="15" thickTop="1" thickBot="1"/>
    <row r="620" s="34" customFormat="1" ht="15" thickTop="1" thickBot="1"/>
    <row r="621" s="34" customFormat="1" ht="15" thickTop="1" thickBot="1"/>
    <row r="622" s="34" customFormat="1" ht="15" thickTop="1" thickBot="1"/>
    <row r="623" s="34" customFormat="1" ht="15" thickTop="1" thickBot="1"/>
    <row r="624" s="34" customFormat="1" ht="15" thickTop="1" thickBot="1"/>
    <row r="625" s="34" customFormat="1" ht="15" thickTop="1" thickBot="1"/>
    <row r="626" s="34" customFormat="1" ht="15" thickTop="1" thickBot="1"/>
    <row r="627" s="34" customFormat="1" ht="15" thickTop="1" thickBot="1"/>
    <row r="628" s="34" customFormat="1" ht="14" thickTop="1"/>
    <row r="629" s="34" customFormat="1"/>
    <row r="630" s="34" customFormat="1"/>
    <row r="631" s="34" customFormat="1"/>
    <row r="632" s="34" customFormat="1"/>
    <row r="633" s="34" customFormat="1"/>
    <row r="634" s="34" customFormat="1"/>
    <row r="635" s="34" customFormat="1"/>
    <row r="636" s="34" customFormat="1"/>
    <row r="637" s="34" customFormat="1"/>
    <row r="638" s="34" customFormat="1"/>
    <row r="639" s="34" customFormat="1"/>
    <row r="640" s="34" customFormat="1"/>
    <row r="641" s="34" customFormat="1" ht="14" thickBot="1"/>
    <row r="642" s="34" customFormat="1" ht="15" thickTop="1" thickBot="1"/>
    <row r="643" s="34" customFormat="1" ht="15" thickTop="1" thickBot="1"/>
    <row r="644" s="34" customFormat="1" ht="15" thickTop="1" thickBot="1"/>
    <row r="645" s="34" customFormat="1" ht="15" thickTop="1" thickBot="1"/>
    <row r="646" s="34" customFormat="1" ht="15" thickTop="1" thickBot="1"/>
    <row r="647" s="34" customFormat="1" ht="15" thickTop="1" thickBot="1"/>
    <row r="648" s="34" customFormat="1" ht="15" thickTop="1" thickBot="1"/>
    <row r="649" s="34" customFormat="1" ht="15" thickTop="1" thickBot="1"/>
    <row r="650" s="34" customFormat="1" ht="15" thickTop="1" thickBot="1"/>
    <row r="651" s="34" customFormat="1" ht="15" thickTop="1" thickBot="1"/>
    <row r="652" s="34" customFormat="1" ht="15" thickTop="1" thickBot="1"/>
    <row r="653" s="34" customFormat="1" ht="15" thickTop="1" thickBot="1"/>
    <row r="654" s="34" customFormat="1" ht="15" thickTop="1" thickBot="1"/>
    <row r="655" s="34" customFormat="1" ht="15" thickTop="1" thickBot="1"/>
    <row r="656" s="34" customFormat="1" ht="15" thickTop="1" thickBot="1"/>
    <row r="657" s="34" customFormat="1" ht="15" thickTop="1" thickBot="1"/>
    <row r="658" s="34" customFormat="1" ht="15" thickTop="1" thickBot="1"/>
    <row r="659" s="34" customFormat="1" ht="15" thickTop="1" thickBot="1"/>
    <row r="660" s="34" customFormat="1" ht="15" thickTop="1" thickBot="1"/>
    <row r="661" s="34" customFormat="1" ht="15" thickTop="1" thickBot="1"/>
    <row r="662" s="34" customFormat="1" ht="15" thickTop="1" thickBot="1"/>
    <row r="663" s="34" customFormat="1" ht="15" thickTop="1" thickBot="1"/>
    <row r="664" s="34" customFormat="1" ht="15" thickTop="1" thickBot="1"/>
    <row r="665" s="34" customFormat="1" ht="15" thickTop="1" thickBot="1"/>
    <row r="666" s="34" customFormat="1" ht="15" thickTop="1" thickBot="1"/>
    <row r="667" s="34" customFormat="1" ht="15" thickTop="1" thickBot="1"/>
    <row r="668" s="34" customFormat="1" ht="15" thickTop="1" thickBot="1"/>
    <row r="669" s="34" customFormat="1" ht="15" thickTop="1" thickBot="1"/>
    <row r="670" s="34" customFormat="1" ht="15" thickTop="1" thickBot="1"/>
    <row r="671" s="34" customFormat="1" ht="15" thickTop="1" thickBot="1"/>
    <row r="672" s="34" customFormat="1" ht="15" thickTop="1" thickBot="1"/>
    <row r="673" s="34" customFormat="1" ht="15" thickTop="1" thickBot="1"/>
    <row r="674" s="34" customFormat="1" ht="15" thickTop="1" thickBot="1"/>
    <row r="675" s="34" customFormat="1" ht="15" thickTop="1" thickBot="1"/>
    <row r="676" s="34" customFormat="1" ht="15" thickTop="1" thickBot="1"/>
    <row r="677" s="34" customFormat="1" ht="15" thickTop="1" thickBot="1"/>
    <row r="678" s="34" customFormat="1" ht="15" thickTop="1" thickBot="1"/>
    <row r="679" s="34" customFormat="1" ht="15" thickTop="1" thickBot="1"/>
    <row r="680" s="34" customFormat="1" ht="15" thickTop="1" thickBot="1"/>
    <row r="681" s="34" customFormat="1" ht="15" thickTop="1" thickBot="1"/>
    <row r="682" s="34" customFormat="1" ht="15" thickTop="1" thickBot="1"/>
    <row r="683" s="34" customFormat="1" ht="15" thickTop="1" thickBot="1"/>
    <row r="684" s="34" customFormat="1" ht="15" thickTop="1" thickBot="1"/>
    <row r="685" s="34" customFormat="1" ht="15" thickTop="1" thickBot="1"/>
    <row r="686" s="34" customFormat="1" ht="15" thickTop="1" thickBot="1"/>
    <row r="687" s="34" customFormat="1" ht="15" thickTop="1" thickBot="1"/>
    <row r="688" s="34" customFormat="1" ht="15" thickTop="1" thickBot="1"/>
    <row r="689" s="34" customFormat="1" ht="15" thickTop="1" thickBot="1"/>
    <row r="690" s="34" customFormat="1" ht="15" thickTop="1" thickBot="1"/>
    <row r="691" s="34" customFormat="1" ht="15" thickTop="1" thickBot="1"/>
    <row r="692" s="34" customFormat="1" ht="15" thickTop="1" thickBot="1"/>
    <row r="693" s="34" customFormat="1" ht="15" thickTop="1" thickBot="1"/>
    <row r="694" s="34" customFormat="1" ht="15" thickTop="1" thickBot="1"/>
    <row r="695" s="34" customFormat="1" ht="15" thickTop="1" thickBot="1"/>
    <row r="696" s="34" customFormat="1" ht="15" thickTop="1" thickBot="1"/>
    <row r="697" s="34" customFormat="1" ht="15" thickTop="1" thickBot="1"/>
    <row r="698" s="34" customFormat="1" ht="14" thickTop="1"/>
    <row r="699" s="34" customFormat="1"/>
    <row r="700" s="34" customFormat="1"/>
    <row r="701" s="34" customFormat="1"/>
    <row r="702" s="34" customFormat="1"/>
    <row r="703" s="34" customFormat="1"/>
    <row r="704" s="34" customFormat="1"/>
    <row r="705" s="34" customFormat="1"/>
    <row r="706" s="34" customFormat="1"/>
    <row r="707" s="34" customFormat="1"/>
    <row r="708" s="34" customFormat="1"/>
    <row r="709" s="34" customFormat="1"/>
    <row r="710" s="34" customFormat="1"/>
    <row r="711" s="34" customFormat="1" ht="14" thickBot="1"/>
    <row r="712" s="34" customFormat="1" ht="15" thickTop="1" thickBot="1"/>
    <row r="713" s="34" customFormat="1" ht="15" thickTop="1" thickBot="1"/>
    <row r="714" s="34" customFormat="1" ht="15" thickTop="1" thickBot="1"/>
    <row r="715" s="34" customFormat="1" ht="15" thickTop="1" thickBot="1"/>
    <row r="716" s="34" customFormat="1" ht="15" thickTop="1" thickBot="1"/>
    <row r="717" s="34" customFormat="1" ht="15" thickTop="1" thickBot="1"/>
    <row r="718" s="34" customFormat="1" ht="15" thickTop="1" thickBot="1"/>
    <row r="719" s="34" customFormat="1" ht="15" thickTop="1" thickBot="1"/>
    <row r="720" s="34" customFormat="1" ht="15" thickTop="1" thickBot="1"/>
    <row r="721" s="34" customFormat="1" ht="15" thickTop="1" thickBot="1"/>
    <row r="722" s="34" customFormat="1" ht="15" thickTop="1" thickBot="1"/>
    <row r="723" s="34" customFormat="1" ht="15" thickTop="1" thickBot="1"/>
    <row r="724" s="34" customFormat="1" ht="15" thickTop="1" thickBot="1"/>
    <row r="725" s="34" customFormat="1" ht="15" thickTop="1" thickBot="1"/>
    <row r="726" s="34" customFormat="1" ht="15" thickTop="1" thickBot="1"/>
    <row r="727" s="34" customFormat="1" ht="15" thickTop="1" thickBot="1"/>
    <row r="728" s="34" customFormat="1" ht="15" thickTop="1" thickBot="1"/>
    <row r="729" s="34" customFormat="1" ht="15" thickTop="1" thickBot="1"/>
    <row r="730" s="34" customFormat="1" ht="15" thickTop="1" thickBot="1"/>
    <row r="731" s="34" customFormat="1" ht="15" thickTop="1" thickBot="1"/>
    <row r="732" s="34" customFormat="1" ht="15" thickTop="1" thickBot="1"/>
    <row r="733" s="34" customFormat="1" ht="15" thickTop="1" thickBot="1"/>
    <row r="734" s="34" customFormat="1" ht="15" thickTop="1" thickBot="1"/>
    <row r="735" s="34" customFormat="1" ht="15" thickTop="1" thickBot="1"/>
    <row r="736" s="34" customFormat="1" ht="15" thickTop="1" thickBot="1"/>
    <row r="737" s="34" customFormat="1" ht="15" thickTop="1" thickBot="1"/>
    <row r="738" s="34" customFormat="1" ht="15" thickTop="1" thickBot="1"/>
    <row r="739" s="34" customFormat="1" ht="15" thickTop="1" thickBot="1"/>
    <row r="740" s="34" customFormat="1" ht="15" thickTop="1" thickBot="1"/>
    <row r="741" s="34" customFormat="1" ht="15" thickTop="1" thickBot="1"/>
    <row r="742" s="34" customFormat="1" ht="15" thickTop="1" thickBot="1"/>
    <row r="743" s="34" customFormat="1" ht="15" thickTop="1" thickBot="1"/>
    <row r="744" s="34" customFormat="1" ht="15" thickTop="1" thickBot="1"/>
    <row r="745" s="34" customFormat="1" ht="15" thickTop="1" thickBot="1"/>
    <row r="746" s="34" customFormat="1" ht="15" thickTop="1" thickBot="1"/>
    <row r="747" s="34" customFormat="1" ht="15" thickTop="1" thickBot="1"/>
    <row r="748" s="34" customFormat="1" ht="15" thickTop="1" thickBot="1"/>
    <row r="749" s="34" customFormat="1" ht="15" thickTop="1" thickBot="1"/>
    <row r="750" s="34" customFormat="1" ht="15" thickTop="1" thickBot="1"/>
    <row r="751" s="34" customFormat="1" ht="15" thickTop="1" thickBot="1"/>
    <row r="752" s="34" customFormat="1" ht="15" thickTop="1" thickBot="1"/>
    <row r="753" s="34" customFormat="1" ht="15" thickTop="1" thickBot="1"/>
    <row r="754" s="34" customFormat="1" ht="15" thickTop="1" thickBot="1"/>
    <row r="755" s="34" customFormat="1" ht="15" thickTop="1" thickBot="1"/>
    <row r="756" s="34" customFormat="1" ht="15" thickTop="1" thickBot="1"/>
    <row r="757" s="34" customFormat="1" ht="15" thickTop="1" thickBot="1"/>
    <row r="758" s="34" customFormat="1" ht="15" thickTop="1" thickBot="1"/>
    <row r="759" s="34" customFormat="1" ht="15" thickTop="1" thickBot="1"/>
    <row r="760" s="34" customFormat="1" ht="15" thickTop="1" thickBot="1"/>
    <row r="761" s="34" customFormat="1" ht="15" thickTop="1" thickBot="1"/>
    <row r="762" s="34" customFormat="1" ht="15" thickTop="1" thickBot="1"/>
    <row r="763" s="34" customFormat="1" ht="15" thickTop="1" thickBot="1"/>
    <row r="764" s="34" customFormat="1" ht="15" thickTop="1" thickBot="1"/>
    <row r="765" s="34" customFormat="1" ht="15" thickTop="1" thickBot="1"/>
    <row r="766" s="34" customFormat="1" ht="15" thickTop="1" thickBot="1"/>
    <row r="767" s="34" customFormat="1" ht="15" thickTop="1" thickBot="1"/>
    <row r="768" s="34" customFormat="1" ht="14" thickTop="1"/>
    <row r="769" s="34" customFormat="1"/>
    <row r="770" s="34" customFormat="1"/>
    <row r="771" s="34" customFormat="1"/>
    <row r="772" s="34" customFormat="1"/>
    <row r="773" s="34" customFormat="1"/>
    <row r="774" s="34" customFormat="1"/>
    <row r="775" s="34" customFormat="1"/>
    <row r="776" s="34" customFormat="1"/>
    <row r="777" s="34" customFormat="1"/>
    <row r="778" s="34" customFormat="1"/>
    <row r="779" s="34" customFormat="1"/>
    <row r="780" s="34" customFormat="1"/>
    <row r="781" s="34" customFormat="1" ht="14" thickBot="1"/>
    <row r="782" s="34" customFormat="1" ht="15" thickTop="1" thickBot="1"/>
    <row r="783" s="34" customFormat="1" ht="15" thickTop="1" thickBot="1"/>
    <row r="784" s="34" customFormat="1" ht="15" thickTop="1" thickBot="1"/>
    <row r="785" s="34" customFormat="1" ht="15" thickTop="1" thickBot="1"/>
    <row r="786" s="34" customFormat="1" ht="15" thickTop="1" thickBot="1"/>
    <row r="787" s="34" customFormat="1" ht="15" thickTop="1" thickBot="1"/>
    <row r="788" s="34" customFormat="1" ht="15" thickTop="1" thickBot="1"/>
    <row r="789" s="34" customFormat="1" ht="15" thickTop="1" thickBot="1"/>
    <row r="790" s="34" customFormat="1" ht="15" thickTop="1" thickBot="1"/>
    <row r="791" s="34" customFormat="1" ht="15" thickTop="1" thickBot="1"/>
    <row r="792" s="34" customFormat="1" ht="15" thickTop="1" thickBot="1"/>
    <row r="793" s="34" customFormat="1" ht="15" thickTop="1" thickBot="1"/>
    <row r="794" s="34" customFormat="1" ht="15" thickTop="1" thickBot="1"/>
    <row r="795" s="34" customFormat="1" ht="15" thickTop="1" thickBot="1"/>
    <row r="796" s="34" customFormat="1" ht="15" thickTop="1" thickBot="1"/>
    <row r="797" s="34" customFormat="1" ht="15" thickTop="1" thickBot="1"/>
    <row r="798" s="34" customFormat="1" ht="15" thickTop="1" thickBot="1"/>
    <row r="799" s="34" customFormat="1" ht="15" thickTop="1" thickBot="1"/>
    <row r="800" s="34" customFormat="1" ht="15" thickTop="1" thickBot="1"/>
    <row r="801" s="34" customFormat="1" ht="15" thickTop="1" thickBot="1"/>
    <row r="802" s="34" customFormat="1" ht="15" thickTop="1" thickBot="1"/>
    <row r="803" s="34" customFormat="1" ht="15" thickTop="1" thickBot="1"/>
    <row r="804" s="34" customFormat="1" ht="15" thickTop="1" thickBot="1"/>
    <row r="805" s="34" customFormat="1" ht="15" thickTop="1" thickBot="1"/>
    <row r="806" s="34" customFormat="1" ht="15" thickTop="1" thickBot="1"/>
    <row r="807" s="34" customFormat="1" ht="15" thickTop="1" thickBot="1"/>
    <row r="808" s="34" customFormat="1" ht="15" thickTop="1" thickBot="1"/>
    <row r="809" s="34" customFormat="1" ht="15" thickTop="1" thickBot="1"/>
    <row r="810" s="34" customFormat="1" ht="15" thickTop="1" thickBot="1"/>
    <row r="811" s="34" customFormat="1" ht="15" thickTop="1" thickBot="1"/>
    <row r="812" s="34" customFormat="1" ht="15" thickTop="1" thickBot="1"/>
    <row r="813" s="34" customFormat="1" ht="15" thickTop="1" thickBot="1"/>
    <row r="814" s="34" customFormat="1" ht="15" thickTop="1" thickBot="1"/>
    <row r="815" s="34" customFormat="1" ht="15" thickTop="1" thickBot="1"/>
    <row r="816" s="34" customFormat="1" ht="15" thickTop="1" thickBot="1"/>
    <row r="817" s="34" customFormat="1" ht="15" thickTop="1" thickBot="1"/>
    <row r="818" s="34" customFormat="1" ht="15" thickTop="1" thickBot="1"/>
    <row r="819" s="34" customFormat="1" ht="15" thickTop="1" thickBot="1"/>
    <row r="820" s="34" customFormat="1" ht="15" thickTop="1" thickBot="1"/>
    <row r="821" s="34" customFormat="1" ht="15" thickTop="1" thickBot="1"/>
    <row r="822" s="34" customFormat="1" ht="15" thickTop="1" thickBot="1"/>
    <row r="823" s="34" customFormat="1" ht="15" thickTop="1" thickBot="1"/>
    <row r="824" s="34" customFormat="1" ht="15" thickTop="1" thickBot="1"/>
    <row r="825" s="34" customFormat="1" ht="15" thickTop="1" thickBot="1"/>
    <row r="826" s="34" customFormat="1" ht="15" thickTop="1" thickBot="1"/>
    <row r="827" s="34" customFormat="1" ht="15" thickTop="1" thickBot="1"/>
    <row r="828" s="34" customFormat="1" ht="15" thickTop="1" thickBot="1"/>
    <row r="829" s="34" customFormat="1" ht="15" thickTop="1" thickBot="1"/>
    <row r="830" s="34" customFormat="1" ht="15" thickTop="1" thickBot="1"/>
    <row r="831" s="34" customFormat="1" ht="15" thickTop="1" thickBot="1"/>
    <row r="832" s="34" customFormat="1" ht="15" thickTop="1" thickBot="1"/>
    <row r="833" s="34" customFormat="1" ht="15" thickTop="1" thickBot="1"/>
    <row r="834" s="34" customFormat="1" ht="15" thickTop="1" thickBot="1"/>
    <row r="835" s="34" customFormat="1" ht="15" thickTop="1" thickBot="1"/>
    <row r="836" s="34" customFormat="1" ht="15" thickTop="1" thickBot="1"/>
    <row r="837" s="34" customFormat="1" ht="15" thickTop="1" thickBot="1"/>
    <row r="838" s="34" customFormat="1" ht="14" thickTop="1"/>
    <row r="839" s="34" customFormat="1"/>
    <row r="840" s="34" customFormat="1"/>
    <row r="841" s="34" customFormat="1"/>
    <row r="842" s="34" customFormat="1"/>
    <row r="843" s="34" customFormat="1"/>
    <row r="844" s="34" customFormat="1"/>
    <row r="845" s="34" customFormat="1"/>
    <row r="846" s="34" customFormat="1"/>
    <row r="847" s="34" customFormat="1"/>
    <row r="848" s="34" customFormat="1"/>
    <row r="849" s="34" customFormat="1"/>
    <row r="850" s="34" customFormat="1"/>
    <row r="851" s="34" customFormat="1" ht="14" thickBot="1"/>
    <row r="852" s="34" customFormat="1" ht="15" thickTop="1" thickBot="1"/>
    <row r="853" s="34" customFormat="1" ht="15" thickTop="1" thickBot="1"/>
    <row r="854" s="34" customFormat="1" ht="15" thickTop="1" thickBot="1"/>
    <row r="855" s="34" customFormat="1" ht="15" thickTop="1" thickBot="1"/>
    <row r="856" s="34" customFormat="1" ht="15" thickTop="1" thickBot="1"/>
    <row r="857" s="34" customFormat="1" ht="15" thickTop="1" thickBot="1"/>
    <row r="858" s="34" customFormat="1" ht="15" thickTop="1" thickBot="1"/>
    <row r="859" s="34" customFormat="1" ht="15" thickTop="1" thickBot="1"/>
    <row r="860" s="34" customFormat="1" ht="15" thickTop="1" thickBot="1"/>
    <row r="861" s="34" customFormat="1" ht="15" thickTop="1" thickBot="1"/>
    <row r="862" s="34" customFormat="1" ht="15" thickTop="1" thickBot="1"/>
    <row r="863" s="34" customFormat="1" ht="15" thickTop="1" thickBot="1"/>
    <row r="864" s="34" customFormat="1" ht="15" thickTop="1" thickBot="1"/>
    <row r="865" s="34" customFormat="1" ht="15" thickTop="1" thickBot="1"/>
    <row r="866" s="34" customFormat="1" ht="15" thickTop="1" thickBot="1"/>
    <row r="867" s="34" customFormat="1" ht="15" thickTop="1" thickBot="1"/>
    <row r="868" s="34" customFormat="1" ht="15" thickTop="1" thickBot="1"/>
    <row r="869" s="34" customFormat="1" ht="15" thickTop="1" thickBot="1"/>
    <row r="870" s="34" customFormat="1" ht="15" thickTop="1" thickBot="1"/>
    <row r="871" s="34" customFormat="1" ht="15" thickTop="1" thickBot="1"/>
    <row r="872" s="34" customFormat="1" ht="15" thickTop="1" thickBot="1"/>
    <row r="873" s="34" customFormat="1" ht="15" thickTop="1" thickBot="1"/>
    <row r="874" s="34" customFormat="1" ht="15" thickTop="1" thickBot="1"/>
    <row r="875" s="34" customFormat="1" ht="15" thickTop="1" thickBot="1"/>
    <row r="876" s="34" customFormat="1" ht="15" thickTop="1" thickBot="1"/>
    <row r="877" s="34" customFormat="1" ht="15" thickTop="1" thickBot="1"/>
    <row r="878" s="34" customFormat="1" ht="15" thickTop="1" thickBot="1"/>
    <row r="879" s="34" customFormat="1" ht="15" thickTop="1" thickBot="1"/>
    <row r="880" s="34" customFormat="1" ht="15" thickTop="1" thickBot="1"/>
    <row r="881" s="34" customFormat="1" ht="15" thickTop="1" thickBot="1"/>
    <row r="882" s="34" customFormat="1" ht="15" thickTop="1" thickBot="1"/>
    <row r="883" s="34" customFormat="1" ht="15" thickTop="1" thickBot="1"/>
    <row r="884" s="34" customFormat="1" ht="15" thickTop="1" thickBot="1"/>
    <row r="885" s="34" customFormat="1" ht="15" thickTop="1" thickBot="1"/>
    <row r="886" s="34" customFormat="1" ht="15" thickTop="1" thickBot="1"/>
    <row r="887" s="34" customFormat="1" ht="15" thickTop="1" thickBot="1"/>
    <row r="888" s="34" customFormat="1" ht="15" thickTop="1" thickBot="1"/>
    <row r="889" s="34" customFormat="1" ht="15" thickTop="1" thickBot="1"/>
    <row r="890" s="34" customFormat="1" ht="15" thickTop="1" thickBot="1"/>
    <row r="891" s="34" customFormat="1" ht="15" thickTop="1" thickBot="1"/>
    <row r="892" s="34" customFormat="1" ht="15" thickTop="1" thickBot="1"/>
    <row r="893" s="34" customFormat="1" ht="15" thickTop="1" thickBot="1"/>
    <row r="894" s="34" customFormat="1" ht="15" thickTop="1" thickBot="1"/>
    <row r="895" s="34" customFormat="1" ht="15" thickTop="1" thickBot="1"/>
    <row r="896" s="34" customFormat="1" ht="15" thickTop="1" thickBot="1"/>
    <row r="897" s="34" customFormat="1" ht="15" thickTop="1" thickBot="1"/>
    <row r="898" s="34" customFormat="1" ht="15" thickTop="1" thickBot="1"/>
    <row r="899" s="34" customFormat="1" ht="15" thickTop="1" thickBot="1"/>
    <row r="900" s="34" customFormat="1" ht="15" thickTop="1" thickBot="1"/>
    <row r="901" s="34" customFormat="1" ht="15" thickTop="1" thickBot="1"/>
    <row r="902" s="34" customFormat="1" ht="15" thickTop="1" thickBot="1"/>
    <row r="903" s="34" customFormat="1" ht="15" thickTop="1" thickBot="1"/>
    <row r="904" s="34" customFormat="1" ht="15" thickTop="1" thickBot="1"/>
    <row r="905" s="34" customFormat="1" ht="15" thickTop="1" thickBot="1"/>
    <row r="906" s="34" customFormat="1" ht="15" thickTop="1" thickBot="1"/>
    <row r="907" s="34" customFormat="1" ht="15" thickTop="1" thickBot="1"/>
    <row r="908" s="34" customFormat="1" ht="14" thickTop="1"/>
    <row r="909" s="34" customFormat="1"/>
    <row r="910" s="34" customFormat="1"/>
    <row r="911" s="34" customFormat="1"/>
    <row r="912" s="34" customFormat="1"/>
    <row r="913" s="34" customFormat="1"/>
    <row r="914" s="34" customFormat="1"/>
    <row r="915" s="34" customFormat="1"/>
    <row r="916" s="34" customFormat="1"/>
    <row r="917" s="34" customFormat="1"/>
    <row r="918" s="34" customFormat="1"/>
    <row r="919" s="34" customFormat="1"/>
    <row r="920" s="34" customFormat="1"/>
    <row r="921" s="34" customFormat="1" ht="14" thickBot="1"/>
    <row r="922" s="34" customFormat="1" ht="15" thickTop="1" thickBot="1"/>
    <row r="923" s="34" customFormat="1" ht="15" thickTop="1" thickBot="1"/>
    <row r="924" s="34" customFormat="1" ht="15" thickTop="1" thickBot="1"/>
    <row r="925" s="34" customFormat="1" ht="15" thickTop="1" thickBot="1"/>
    <row r="926" s="34" customFormat="1" ht="15" thickTop="1" thickBot="1"/>
    <row r="927" s="34" customFormat="1" ht="15" thickTop="1" thickBot="1"/>
    <row r="928" s="34" customFormat="1" ht="15" thickTop="1" thickBot="1"/>
    <row r="929" s="34" customFormat="1" ht="15" thickTop="1" thickBot="1"/>
    <row r="930" s="34" customFormat="1" ht="15" thickTop="1" thickBot="1"/>
    <row r="931" s="34" customFormat="1" ht="15" thickTop="1" thickBot="1"/>
    <row r="932" s="34" customFormat="1" ht="15" thickTop="1" thickBot="1"/>
    <row r="933" s="34" customFormat="1" ht="15" thickTop="1" thickBot="1"/>
    <row r="934" s="34" customFormat="1" ht="15" thickTop="1" thickBot="1"/>
    <row r="935" s="34" customFormat="1" ht="15" thickTop="1" thickBot="1"/>
    <row r="936" s="34" customFormat="1" ht="15" thickTop="1" thickBot="1"/>
    <row r="937" s="34" customFormat="1" ht="15" thickTop="1" thickBot="1"/>
    <row r="938" s="34" customFormat="1" ht="15" thickTop="1" thickBot="1"/>
    <row r="939" s="34" customFormat="1" ht="15" thickTop="1" thickBot="1"/>
    <row r="940" s="34" customFormat="1" ht="15" thickTop="1" thickBot="1"/>
    <row r="941" s="34" customFormat="1" ht="15" thickTop="1" thickBot="1"/>
    <row r="942" s="34" customFormat="1" ht="15" thickTop="1" thickBot="1"/>
    <row r="943" s="34" customFormat="1" ht="15" thickTop="1" thickBot="1"/>
    <row r="944" s="34" customFormat="1" ht="15" thickTop="1" thickBot="1"/>
    <row r="945" s="34" customFormat="1" ht="15" thickTop="1" thickBot="1"/>
    <row r="946" s="34" customFormat="1" ht="15" thickTop="1" thickBot="1"/>
    <row r="947" s="34" customFormat="1" ht="15" thickTop="1" thickBot="1"/>
    <row r="948" s="34" customFormat="1" ht="15" thickTop="1" thickBot="1"/>
    <row r="949" s="34" customFormat="1" ht="15" thickTop="1" thickBot="1"/>
    <row r="950" s="34" customFormat="1" ht="15" thickTop="1" thickBot="1"/>
    <row r="951" s="34" customFormat="1" ht="15" thickTop="1" thickBot="1"/>
    <row r="952" s="34" customFormat="1" ht="15" thickTop="1" thickBot="1"/>
    <row r="953" s="34" customFormat="1" ht="15" thickTop="1" thickBot="1"/>
    <row r="954" s="34" customFormat="1" ht="15" thickTop="1" thickBot="1"/>
    <row r="955" s="34" customFormat="1" ht="15" thickTop="1" thickBot="1"/>
    <row r="956" s="34" customFormat="1" ht="15" thickTop="1" thickBot="1"/>
    <row r="957" s="34" customFormat="1" ht="15" thickTop="1" thickBot="1"/>
    <row r="958" s="34" customFormat="1" ht="15" thickTop="1" thickBot="1"/>
    <row r="959" s="34" customFormat="1" ht="15" thickTop="1" thickBot="1"/>
    <row r="960" s="34" customFormat="1" ht="15" thickTop="1" thickBot="1"/>
    <row r="961" s="34" customFormat="1" ht="15" thickTop="1" thickBot="1"/>
    <row r="962" s="34" customFormat="1" ht="15" thickTop="1" thickBot="1"/>
    <row r="963" s="34" customFormat="1" ht="15" thickTop="1" thickBot="1"/>
    <row r="964" s="34" customFormat="1" ht="15" thickTop="1" thickBot="1"/>
    <row r="965" s="34" customFormat="1" ht="15" thickTop="1" thickBot="1"/>
    <row r="966" s="34" customFormat="1" ht="15" thickTop="1" thickBot="1"/>
    <row r="967" s="34" customFormat="1" ht="15" thickTop="1" thickBot="1"/>
    <row r="968" s="34" customFormat="1" ht="15" thickTop="1" thickBot="1"/>
    <row r="969" s="34" customFormat="1" ht="15" thickTop="1" thickBot="1"/>
    <row r="970" s="34" customFormat="1" ht="15" thickTop="1" thickBot="1"/>
    <row r="971" s="34" customFormat="1" ht="15" thickTop="1" thickBot="1"/>
    <row r="972" s="34" customFormat="1" ht="15" thickTop="1" thickBot="1"/>
    <row r="973" s="34" customFormat="1" ht="15" thickTop="1" thickBot="1"/>
    <row r="974" s="34" customFormat="1" ht="15" thickTop="1" thickBot="1"/>
    <row r="975" s="34" customFormat="1" ht="15" thickTop="1" thickBot="1"/>
    <row r="976" s="34" customFormat="1" ht="15" thickTop="1" thickBot="1"/>
    <row r="977" s="34" customFormat="1" ht="15" thickTop="1" thickBot="1"/>
    <row r="978" s="34" customFormat="1" ht="14" thickTop="1"/>
    <row r="979" s="34" customFormat="1"/>
    <row r="980" s="34" customFormat="1"/>
    <row r="981" s="34" customFormat="1"/>
    <row r="982" s="34" customFormat="1"/>
    <row r="983" s="34" customFormat="1"/>
    <row r="984" s="34" customFormat="1"/>
    <row r="985" s="34" customFormat="1"/>
    <row r="986" s="34" customFormat="1"/>
    <row r="987" s="34" customFormat="1"/>
    <row r="988" s="34" customFormat="1"/>
    <row r="989" s="34" customFormat="1"/>
    <row r="990" s="34" customFormat="1"/>
    <row r="991" s="34" customFormat="1" ht="14" thickBot="1"/>
    <row r="992" s="34" customFormat="1" ht="15" thickTop="1" thickBot="1"/>
    <row r="993" s="34" customFormat="1" ht="15" thickTop="1" thickBot="1"/>
    <row r="994" s="34" customFormat="1" ht="15" thickTop="1" thickBot="1"/>
    <row r="995" s="34" customFormat="1" ht="15" thickTop="1" thickBot="1"/>
    <row r="996" s="34" customFormat="1" ht="15" thickTop="1" thickBot="1"/>
    <row r="997" s="34" customFormat="1" ht="15" thickTop="1" thickBot="1"/>
    <row r="998" s="34" customFormat="1" ht="15" thickTop="1" thickBot="1"/>
    <row r="999" s="34" customFormat="1" ht="15" thickTop="1" thickBot="1"/>
    <row r="1000" s="34" customFormat="1" ht="15" thickTop="1" thickBot="1"/>
    <row r="1001" s="34" customFormat="1" ht="15" thickTop="1" thickBot="1"/>
    <row r="1002" s="34" customFormat="1" ht="15" thickTop="1" thickBot="1"/>
    <row r="1003" s="34" customFormat="1" ht="15" thickTop="1" thickBot="1"/>
    <row r="1004" s="34" customFormat="1" ht="15" thickTop="1" thickBot="1"/>
    <row r="1005" s="34" customFormat="1" ht="15" thickTop="1" thickBot="1"/>
    <row r="1006" s="34" customFormat="1" ht="15" thickTop="1" thickBot="1"/>
    <row r="1007" s="34" customFormat="1" ht="15" thickTop="1" thickBot="1"/>
    <row r="1008" s="34" customFormat="1" ht="15" thickTop="1" thickBot="1"/>
    <row r="1009" s="34" customFormat="1" ht="15" thickTop="1" thickBot="1"/>
    <row r="1010" s="34" customFormat="1" ht="15" thickTop="1" thickBot="1"/>
    <row r="1011" s="34" customFormat="1" ht="15" thickTop="1" thickBot="1"/>
    <row r="1012" s="34" customFormat="1" ht="15" thickTop="1" thickBot="1"/>
    <row r="1013" s="34" customFormat="1" ht="15" thickTop="1" thickBot="1"/>
    <row r="1014" s="34" customFormat="1" ht="15" thickTop="1" thickBot="1"/>
    <row r="1015" s="34" customFormat="1" ht="15" thickTop="1" thickBot="1"/>
    <row r="1016" s="34" customFormat="1" ht="15" thickTop="1" thickBot="1"/>
    <row r="1017" s="34" customFormat="1" ht="15" thickTop="1" thickBot="1"/>
    <row r="1018" s="34" customFormat="1" ht="15" thickTop="1" thickBot="1"/>
    <row r="1019" s="34" customFormat="1" ht="15" thickTop="1" thickBot="1"/>
    <row r="1020" s="34" customFormat="1" ht="15" thickTop="1" thickBot="1"/>
    <row r="1021" s="34" customFormat="1" ht="15" thickTop="1" thickBot="1"/>
    <row r="1022" s="34" customFormat="1" ht="15" thickTop="1" thickBot="1"/>
    <row r="1023" s="34" customFormat="1" ht="15" thickTop="1" thickBot="1"/>
    <row r="1024" s="34" customFormat="1" ht="15" thickTop="1" thickBot="1"/>
    <row r="1025" s="34" customFormat="1" ht="15" thickTop="1" thickBot="1"/>
    <row r="1026" s="34" customFormat="1" ht="15" thickTop="1" thickBot="1"/>
    <row r="1027" s="34" customFormat="1" ht="15" thickTop="1" thickBot="1"/>
    <row r="1028" s="34" customFormat="1" ht="15" thickTop="1" thickBot="1"/>
    <row r="1029" s="34" customFormat="1" ht="15" thickTop="1" thickBot="1"/>
    <row r="1030" s="34" customFormat="1" ht="15" thickTop="1" thickBot="1"/>
    <row r="1031" s="34" customFormat="1" ht="15" thickTop="1" thickBot="1"/>
    <row r="1032" s="34" customFormat="1" ht="15" thickTop="1" thickBot="1"/>
    <row r="1033" s="34" customFormat="1" ht="15" thickTop="1" thickBot="1"/>
    <row r="1034" s="34" customFormat="1" ht="15" thickTop="1" thickBot="1"/>
    <row r="1035" s="34" customFormat="1" ht="15" thickTop="1" thickBot="1"/>
    <row r="1036" s="34" customFormat="1" ht="15" thickTop="1" thickBot="1"/>
    <row r="1037" s="34" customFormat="1" ht="15" thickTop="1" thickBot="1"/>
    <row r="1038" s="34" customFormat="1" ht="15" thickTop="1" thickBot="1"/>
    <row r="1039" s="34" customFormat="1" ht="15" thickTop="1" thickBot="1"/>
    <row r="1040" s="34" customFormat="1" ht="15" thickTop="1" thickBot="1"/>
    <row r="1041" s="34" customFormat="1" ht="15" thickTop="1" thickBot="1"/>
    <row r="1042" s="34" customFormat="1" ht="15" thickTop="1" thickBot="1"/>
    <row r="1043" s="34" customFormat="1" ht="15" thickTop="1" thickBot="1"/>
    <row r="1044" s="34" customFormat="1" ht="15" thickTop="1" thickBot="1"/>
    <row r="1045" s="34" customFormat="1" ht="15" thickTop="1" thickBot="1"/>
    <row r="1046" s="34" customFormat="1" ht="15" thickTop="1" thickBot="1"/>
    <row r="1047" s="34" customFormat="1" ht="15" thickTop="1" thickBot="1"/>
    <row r="1048" s="34" customFormat="1" ht="14" thickTop="1"/>
    <row r="1049" s="34" customFormat="1"/>
    <row r="1050" s="34" customFormat="1"/>
    <row r="1051" s="34" customFormat="1"/>
    <row r="1052" s="34" customFormat="1"/>
    <row r="1053" s="34" customFormat="1"/>
    <row r="1054" s="34" customFormat="1"/>
    <row r="1055" s="34" customFormat="1"/>
    <row r="1056" s="34" customFormat="1"/>
    <row r="1057" s="34" customFormat="1"/>
    <row r="1058" s="34" customFormat="1"/>
    <row r="1059" s="34" customFormat="1"/>
    <row r="1060" s="34" customFormat="1"/>
    <row r="1061" s="34" customFormat="1" ht="14" thickBot="1"/>
    <row r="1062" s="34" customFormat="1" ht="15" thickTop="1" thickBot="1"/>
    <row r="1063" s="34" customFormat="1" ht="15" thickTop="1" thickBot="1"/>
    <row r="1064" s="34" customFormat="1" ht="15" thickTop="1" thickBot="1"/>
    <row r="1065" s="34" customFormat="1" ht="15" thickTop="1" thickBot="1"/>
    <row r="1066" s="34" customFormat="1" ht="15" thickTop="1" thickBot="1"/>
    <row r="1067" s="34" customFormat="1" ht="15" thickTop="1" thickBot="1"/>
    <row r="1068" s="34" customFormat="1" ht="15" thickTop="1" thickBot="1"/>
    <row r="1069" s="34" customFormat="1" ht="15" thickTop="1" thickBot="1"/>
    <row r="1070" s="34" customFormat="1" ht="15" thickTop="1" thickBot="1"/>
    <row r="1071" s="34" customFormat="1" ht="15" thickTop="1" thickBot="1"/>
    <row r="1072" s="34" customFormat="1" ht="15" thickTop="1" thickBot="1"/>
    <row r="1073" s="34" customFormat="1" ht="15" thickTop="1" thickBot="1"/>
    <row r="1074" s="34" customFormat="1" ht="15" thickTop="1" thickBot="1"/>
    <row r="1075" s="34" customFormat="1" ht="15" thickTop="1" thickBot="1"/>
    <row r="1076" s="34" customFormat="1" ht="15" thickTop="1" thickBot="1"/>
    <row r="1077" s="34" customFormat="1" ht="15" thickTop="1" thickBot="1"/>
    <row r="1078" s="34" customFormat="1" ht="15" thickTop="1" thickBot="1"/>
    <row r="1079" s="34" customFormat="1" ht="15" thickTop="1" thickBot="1"/>
    <row r="1080" s="34" customFormat="1" ht="15" thickTop="1" thickBot="1"/>
    <row r="1081" s="34" customFormat="1" ht="15" thickTop="1" thickBot="1"/>
    <row r="1082" s="34" customFormat="1" ht="15" thickTop="1" thickBot="1"/>
    <row r="1083" s="34" customFormat="1" ht="15" thickTop="1" thickBot="1"/>
    <row r="1084" s="34" customFormat="1" ht="15" thickTop="1" thickBot="1"/>
    <row r="1085" s="34" customFormat="1" ht="15" thickTop="1" thickBot="1"/>
    <row r="1086" s="34" customFormat="1" ht="15" thickTop="1" thickBot="1"/>
    <row r="1087" s="34" customFormat="1" ht="15" thickTop="1" thickBot="1"/>
    <row r="1088" s="34" customFormat="1" ht="15" thickTop="1" thickBot="1"/>
    <row r="1089" s="34" customFormat="1" ht="15" thickTop="1" thickBot="1"/>
    <row r="1090" s="34" customFormat="1" ht="15" thickTop="1" thickBot="1"/>
    <row r="1091" s="34" customFormat="1" ht="15" thickTop="1" thickBot="1"/>
    <row r="1092" s="34" customFormat="1" ht="15" thickTop="1" thickBot="1"/>
    <row r="1093" s="34" customFormat="1" ht="15" thickTop="1" thickBot="1"/>
    <row r="1094" s="34" customFormat="1" ht="15" thickTop="1" thickBot="1"/>
    <row r="1095" s="34" customFormat="1" ht="15" thickTop="1" thickBot="1"/>
    <row r="1096" s="34" customFormat="1" ht="15" thickTop="1" thickBot="1"/>
    <row r="1097" s="34" customFormat="1" ht="15" thickTop="1" thickBot="1"/>
    <row r="1098" s="34" customFormat="1" ht="15" thickTop="1" thickBot="1"/>
    <row r="1099" s="34" customFormat="1" ht="15" thickTop="1" thickBot="1"/>
    <row r="1100" s="34" customFormat="1" ht="15" thickTop="1" thickBot="1"/>
    <row r="1101" s="34" customFormat="1" ht="15" thickTop="1" thickBot="1"/>
    <row r="1102" s="34" customFormat="1" ht="15" thickTop="1" thickBot="1"/>
    <row r="1103" s="34" customFormat="1" ht="15" thickTop="1" thickBot="1"/>
    <row r="1104" s="34" customFormat="1" ht="15" thickTop="1" thickBot="1"/>
    <row r="1105" s="34" customFormat="1" ht="15" thickTop="1" thickBot="1"/>
    <row r="1106" s="34" customFormat="1" ht="15" thickTop="1" thickBot="1"/>
    <row r="1107" s="34" customFormat="1" ht="15" thickTop="1" thickBot="1"/>
    <row r="1108" s="34" customFormat="1" ht="15" thickTop="1" thickBot="1"/>
    <row r="1109" s="34" customFormat="1" ht="15" thickTop="1" thickBot="1"/>
    <row r="1110" s="34" customFormat="1" ht="15" thickTop="1" thickBot="1"/>
    <row r="1111" s="34" customFormat="1" ht="15" thickTop="1" thickBot="1"/>
    <row r="1112" s="34" customFormat="1" ht="15" thickTop="1" thickBot="1"/>
    <row r="1113" s="34" customFormat="1" ht="15" thickTop="1" thickBot="1"/>
    <row r="1114" s="34" customFormat="1" ht="15" thickTop="1" thickBot="1"/>
    <row r="1115" s="34" customFormat="1" ht="15" thickTop="1" thickBot="1"/>
    <row r="1116" s="34" customFormat="1" ht="15" thickTop="1" thickBot="1"/>
    <row r="1117" s="34" customFormat="1" ht="15" thickTop="1" thickBot="1"/>
    <row r="1118" s="34" customFormat="1" ht="14" thickTop="1"/>
    <row r="1119" s="34" customFormat="1"/>
    <row r="1120" s="34" customFormat="1"/>
    <row r="1121" s="34" customFormat="1"/>
    <row r="1122" s="34" customFormat="1"/>
    <row r="1123" s="34" customFormat="1"/>
    <row r="1124" s="34" customFormat="1"/>
    <row r="1125" s="34" customFormat="1"/>
    <row r="1126" s="34" customFormat="1"/>
    <row r="1127" s="34" customFormat="1"/>
    <row r="1128" s="34" customFormat="1"/>
    <row r="1129" s="34" customFormat="1"/>
    <row r="1130" s="34" customFormat="1"/>
    <row r="1131" s="34" customFormat="1" ht="14" thickBot="1"/>
    <row r="1132" s="34" customFormat="1" ht="15" thickTop="1" thickBot="1"/>
    <row r="1133" s="34" customFormat="1" ht="15" thickTop="1" thickBot="1"/>
    <row r="1134" s="34" customFormat="1" ht="15" thickTop="1" thickBot="1"/>
    <row r="1135" s="34" customFormat="1" ht="15" thickTop="1" thickBot="1"/>
    <row r="1136" s="34" customFormat="1" ht="15" thickTop="1" thickBot="1"/>
    <row r="1137" s="34" customFormat="1" ht="15" thickTop="1" thickBot="1"/>
    <row r="1138" s="34" customFormat="1" ht="15" thickTop="1" thickBot="1"/>
    <row r="1139" s="34" customFormat="1" ht="15" thickTop="1" thickBot="1"/>
    <row r="1140" s="34" customFormat="1" ht="15" thickTop="1" thickBot="1"/>
    <row r="1141" s="34" customFormat="1" ht="15" thickTop="1" thickBot="1"/>
    <row r="1142" s="34" customFormat="1" ht="15" thickTop="1" thickBot="1"/>
    <row r="1143" s="34" customFormat="1" ht="15" thickTop="1" thickBot="1"/>
    <row r="1144" s="34" customFormat="1" ht="15" thickTop="1" thickBot="1"/>
    <row r="1145" s="34" customFormat="1" ht="15" thickTop="1" thickBot="1"/>
    <row r="1146" s="34" customFormat="1" ht="15" thickTop="1" thickBot="1"/>
    <row r="1147" s="34" customFormat="1" ht="15" thickTop="1" thickBot="1"/>
    <row r="1148" s="34" customFormat="1" ht="15" thickTop="1" thickBot="1"/>
    <row r="1149" s="34" customFormat="1" ht="15" thickTop="1" thickBot="1"/>
    <row r="1150" s="34" customFormat="1" ht="15" thickTop="1" thickBot="1"/>
    <row r="1151" s="34" customFormat="1" ht="15" thickTop="1" thickBot="1"/>
    <row r="1152" s="34" customFormat="1" ht="15" thickTop="1" thickBot="1"/>
    <row r="1153" s="34" customFormat="1" ht="15" thickTop="1" thickBot="1"/>
    <row r="1154" s="34" customFormat="1" ht="15" thickTop="1" thickBot="1"/>
    <row r="1155" s="34" customFormat="1" ht="15" thickTop="1" thickBot="1"/>
    <row r="1156" s="34" customFormat="1" ht="15" thickTop="1" thickBot="1"/>
    <row r="1157" s="34" customFormat="1" ht="15" thickTop="1" thickBot="1"/>
    <row r="1158" s="34" customFormat="1" ht="15" thickTop="1" thickBot="1"/>
    <row r="1159" s="34" customFormat="1" ht="15" thickTop="1" thickBot="1"/>
    <row r="1160" s="34" customFormat="1" ht="15" thickTop="1" thickBot="1"/>
    <row r="1161" s="34" customFormat="1" ht="15" thickTop="1" thickBot="1"/>
    <row r="1162" s="34" customFormat="1" ht="15" thickTop="1" thickBot="1"/>
    <row r="1163" s="34" customFormat="1" ht="15" thickTop="1" thickBot="1"/>
    <row r="1164" s="34" customFormat="1" ht="15" thickTop="1" thickBot="1"/>
    <row r="1165" s="34" customFormat="1" ht="15" thickTop="1" thickBot="1"/>
    <row r="1166" s="34" customFormat="1" ht="15" thickTop="1" thickBot="1"/>
    <row r="1167" s="34" customFormat="1" ht="15" thickTop="1" thickBot="1"/>
    <row r="1168" s="34" customFormat="1" ht="15" thickTop="1" thickBot="1"/>
    <row r="1169" s="34" customFormat="1" ht="15" thickTop="1" thickBot="1"/>
    <row r="1170" s="34" customFormat="1" ht="15" thickTop="1" thickBot="1"/>
    <row r="1171" s="34" customFormat="1" ht="15" thickTop="1" thickBot="1"/>
    <row r="1172" s="34" customFormat="1" ht="15" thickTop="1" thickBot="1"/>
    <row r="1173" s="34" customFormat="1" ht="15" thickTop="1" thickBot="1"/>
    <row r="1174" s="34" customFormat="1" ht="15" thickTop="1" thickBot="1"/>
    <row r="1175" s="34" customFormat="1" ht="15" thickTop="1" thickBot="1"/>
    <row r="1176" s="34" customFormat="1" ht="15" thickTop="1" thickBot="1"/>
    <row r="1177" s="34" customFormat="1" ht="15" thickTop="1" thickBot="1"/>
    <row r="1178" s="34" customFormat="1" ht="15" thickTop="1" thickBot="1"/>
    <row r="1179" s="34" customFormat="1" ht="15" thickTop="1" thickBot="1"/>
    <row r="1180" s="34" customFormat="1" ht="15" thickTop="1" thickBot="1"/>
    <row r="1181" s="34" customFormat="1" ht="15" thickTop="1" thickBot="1"/>
    <row r="1182" s="34" customFormat="1" ht="15" thickTop="1" thickBot="1"/>
    <row r="1183" s="34" customFormat="1" ht="15" thickTop="1" thickBot="1"/>
    <row r="1184" s="34" customFormat="1" ht="15" thickTop="1" thickBot="1"/>
    <row r="1185" s="34" customFormat="1" ht="15" thickTop="1" thickBot="1"/>
    <row r="1186" s="34" customFormat="1" ht="15" thickTop="1" thickBot="1"/>
    <row r="1187" s="34" customFormat="1" ht="15" thickTop="1" thickBot="1"/>
    <row r="1188" s="34" customFormat="1" ht="14" thickTop="1"/>
    <row r="1189" s="34" customFormat="1"/>
    <row r="1190" s="34" customFormat="1"/>
    <row r="1191" s="34" customFormat="1"/>
    <row r="1192" s="34" customFormat="1"/>
    <row r="1193" s="34" customFormat="1"/>
    <row r="1194" s="34" customFormat="1"/>
    <row r="1195" s="34" customFormat="1"/>
    <row r="1196" s="34" customFormat="1"/>
    <row r="1197" s="34" customFormat="1"/>
    <row r="1198" s="34" customFormat="1"/>
    <row r="1199" s="34" customFormat="1"/>
    <row r="1200" s="34" customFormat="1"/>
    <row r="1201" s="34" customFormat="1" ht="14" thickBot="1"/>
    <row r="1202" s="34" customFormat="1" ht="15" thickTop="1" thickBot="1"/>
    <row r="1203" s="34" customFormat="1" ht="15" thickTop="1" thickBot="1"/>
    <row r="1204" s="34" customFormat="1" ht="15" thickTop="1" thickBot="1"/>
    <row r="1205" s="34" customFormat="1" ht="15" thickTop="1" thickBot="1"/>
    <row r="1206" s="34" customFormat="1" ht="15" thickTop="1" thickBot="1"/>
    <row r="1207" s="34" customFormat="1" ht="15" thickTop="1" thickBot="1"/>
    <row r="1208" s="34" customFormat="1" ht="15" thickTop="1" thickBot="1"/>
    <row r="1209" s="34" customFormat="1" ht="15" thickTop="1" thickBot="1"/>
    <row r="1210" s="34" customFormat="1" ht="15" thickTop="1" thickBot="1"/>
    <row r="1211" s="34" customFormat="1" ht="15" thickTop="1" thickBot="1"/>
    <row r="1212" s="34" customFormat="1" ht="15" thickTop="1" thickBot="1"/>
    <row r="1213" s="34" customFormat="1" ht="15" thickTop="1" thickBot="1"/>
    <row r="1214" s="34" customFormat="1" ht="15" thickTop="1" thickBot="1"/>
    <row r="1215" s="34" customFormat="1" ht="15" thickTop="1" thickBot="1"/>
    <row r="1216" s="34" customFormat="1" ht="15" thickTop="1" thickBot="1"/>
    <row r="1217" s="34" customFormat="1" ht="15" thickTop="1" thickBot="1"/>
    <row r="1218" s="34" customFormat="1" ht="15" thickTop="1" thickBot="1"/>
    <row r="1219" s="34" customFormat="1" ht="15" thickTop="1" thickBot="1"/>
    <row r="1220" s="34" customFormat="1" ht="15" thickTop="1" thickBot="1"/>
    <row r="1221" s="34" customFormat="1" ht="15" thickTop="1" thickBot="1"/>
    <row r="1222" s="34" customFormat="1" ht="15" thickTop="1" thickBot="1"/>
    <row r="1223" s="34" customFormat="1" ht="15" thickTop="1" thickBot="1"/>
    <row r="1224" s="34" customFormat="1" ht="15" thickTop="1" thickBot="1"/>
    <row r="1225" s="34" customFormat="1" ht="15" thickTop="1" thickBot="1"/>
    <row r="1226" s="34" customFormat="1" ht="15" thickTop="1" thickBot="1"/>
    <row r="1227" s="34" customFormat="1" ht="15" thickTop="1" thickBot="1"/>
    <row r="1228" s="34" customFormat="1" ht="15" thickTop="1" thickBot="1"/>
    <row r="1229" s="34" customFormat="1" ht="15" thickTop="1" thickBot="1"/>
    <row r="1230" s="34" customFormat="1" ht="15" thickTop="1" thickBot="1"/>
    <row r="1231" s="34" customFormat="1" ht="15" thickTop="1" thickBot="1"/>
    <row r="1232" s="34" customFormat="1" ht="15" thickTop="1" thickBot="1"/>
    <row r="1233" s="34" customFormat="1" ht="15" thickTop="1" thickBot="1"/>
    <row r="1234" s="34" customFormat="1" ht="15" thickTop="1" thickBot="1"/>
    <row r="1235" s="34" customFormat="1" ht="15" thickTop="1" thickBot="1"/>
    <row r="1236" s="34" customFormat="1" ht="15" thickTop="1" thickBot="1"/>
    <row r="1237" s="34" customFormat="1" ht="15" thickTop="1" thickBot="1"/>
    <row r="1238" s="34" customFormat="1" ht="15" thickTop="1" thickBot="1"/>
    <row r="1239" s="34" customFormat="1" ht="15" thickTop="1" thickBot="1"/>
    <row r="1240" s="34" customFormat="1" ht="15" thickTop="1" thickBot="1"/>
    <row r="1241" s="34" customFormat="1" ht="15" thickTop="1" thickBot="1"/>
    <row r="1242" s="34" customFormat="1" ht="15" thickTop="1" thickBot="1"/>
    <row r="1243" s="34" customFormat="1" ht="15" thickTop="1" thickBot="1"/>
    <row r="1244" s="34" customFormat="1" ht="15" thickTop="1" thickBot="1"/>
    <row r="1245" s="34" customFormat="1" ht="15" thickTop="1" thickBot="1"/>
    <row r="1246" s="34" customFormat="1" ht="15" thickTop="1" thickBot="1"/>
    <row r="1247" s="34" customFormat="1" ht="15" thickTop="1" thickBot="1"/>
    <row r="1248" s="34" customFormat="1" ht="15" thickTop="1" thickBot="1"/>
    <row r="1249" s="34" customFormat="1" ht="15" thickTop="1" thickBot="1"/>
    <row r="1250" s="34" customFormat="1" ht="15" thickTop="1" thickBot="1"/>
    <row r="1251" s="34" customFormat="1" ht="15" thickTop="1" thickBot="1"/>
    <row r="1252" s="34" customFormat="1" ht="15" thickTop="1" thickBot="1"/>
    <row r="1253" s="34" customFormat="1" ht="15" thickTop="1" thickBot="1"/>
    <row r="1254" s="34" customFormat="1" ht="15" thickTop="1" thickBot="1"/>
    <row r="1255" s="34" customFormat="1" ht="15" thickTop="1" thickBot="1"/>
    <row r="1256" s="34" customFormat="1" ht="15" thickTop="1" thickBot="1"/>
    <row r="1257" s="34" customFormat="1" ht="15" thickTop="1" thickBot="1"/>
    <row r="1258" s="34" customFormat="1" ht="14" thickTop="1"/>
    <row r="1259" s="34" customFormat="1"/>
    <row r="1260" s="34" customFormat="1"/>
    <row r="1261" s="34" customFormat="1"/>
    <row r="1262" s="34" customFormat="1"/>
    <row r="1263" s="34" customFormat="1"/>
    <row r="1264" s="34" customFormat="1"/>
    <row r="1265" s="34" customFormat="1"/>
    <row r="1266" s="34" customFormat="1"/>
    <row r="1267" s="34" customFormat="1"/>
    <row r="1268" s="34" customFormat="1"/>
    <row r="1269" s="34" customFormat="1"/>
    <row r="1270" s="34" customFormat="1"/>
    <row r="1271" s="34" customFormat="1" ht="14" thickBot="1"/>
    <row r="1272" s="34" customFormat="1" ht="15" thickTop="1" thickBot="1"/>
    <row r="1273" s="34" customFormat="1" ht="15" thickTop="1" thickBot="1"/>
    <row r="1274" s="34" customFormat="1" ht="15" thickTop="1" thickBot="1"/>
    <row r="1275" s="34" customFormat="1" ht="15" thickTop="1" thickBot="1"/>
    <row r="1276" s="34" customFormat="1" ht="15" thickTop="1" thickBot="1"/>
    <row r="1277" s="34" customFormat="1" ht="15" thickTop="1" thickBot="1"/>
    <row r="1278" s="34" customFormat="1" ht="15" thickTop="1" thickBot="1"/>
    <row r="1279" s="34" customFormat="1" ht="15" thickTop="1" thickBot="1"/>
    <row r="1280" s="34" customFormat="1" ht="15" thickTop="1" thickBot="1"/>
    <row r="1281" s="34" customFormat="1" ht="15" thickTop="1" thickBot="1"/>
    <row r="1282" s="34" customFormat="1" ht="15" thickTop="1" thickBot="1"/>
    <row r="1283" s="34" customFormat="1" ht="15" thickTop="1" thickBot="1"/>
    <row r="1284" s="34" customFormat="1" ht="15" thickTop="1" thickBot="1"/>
    <row r="1285" s="34" customFormat="1" ht="15" thickTop="1" thickBot="1"/>
    <row r="1286" s="34" customFormat="1" ht="15" thickTop="1" thickBot="1"/>
    <row r="1287" s="34" customFormat="1" ht="15" thickTop="1" thickBot="1"/>
    <row r="1288" s="34" customFormat="1" ht="15" thickTop="1" thickBot="1"/>
    <row r="1289" s="34" customFormat="1" ht="15" thickTop="1" thickBot="1"/>
    <row r="1290" s="34" customFormat="1" ht="15" thickTop="1" thickBot="1"/>
    <row r="1291" s="34" customFormat="1" ht="15" thickTop="1" thickBot="1"/>
    <row r="1292" s="34" customFormat="1" ht="15" thickTop="1" thickBot="1"/>
    <row r="1293" s="34" customFormat="1" ht="15" thickTop="1" thickBot="1"/>
    <row r="1294" s="34" customFormat="1" ht="15" thickTop="1" thickBot="1"/>
    <row r="1295" s="34" customFormat="1" ht="15" thickTop="1" thickBot="1"/>
    <row r="1296" s="34" customFormat="1" ht="15" thickTop="1" thickBot="1"/>
    <row r="1297" s="34" customFormat="1" ht="15" thickTop="1" thickBot="1"/>
    <row r="1298" s="34" customFormat="1" ht="15" thickTop="1" thickBot="1"/>
    <row r="1299" s="34" customFormat="1" ht="15" thickTop="1" thickBot="1"/>
    <row r="1300" s="34" customFormat="1" ht="15" thickTop="1" thickBot="1"/>
    <row r="1301" s="34" customFormat="1" ht="15" thickTop="1" thickBot="1"/>
    <row r="1302" s="34" customFormat="1" ht="15" thickTop="1" thickBot="1"/>
    <row r="1303" s="34" customFormat="1" ht="15" thickTop="1" thickBot="1"/>
    <row r="1304" s="34" customFormat="1" ht="15" thickTop="1" thickBot="1"/>
    <row r="1305" s="34" customFormat="1" ht="15" thickTop="1" thickBot="1"/>
    <row r="1306" s="34" customFormat="1" ht="15" thickTop="1" thickBot="1"/>
    <row r="1307" s="34" customFormat="1" ht="15" thickTop="1" thickBot="1"/>
    <row r="1308" s="34" customFormat="1" ht="15" thickTop="1" thickBot="1"/>
    <row r="1309" s="34" customFormat="1" ht="15" thickTop="1" thickBot="1"/>
    <row r="1310" s="34" customFormat="1" ht="15" thickTop="1" thickBot="1"/>
    <row r="1311" s="34" customFormat="1" ht="15" thickTop="1" thickBot="1"/>
    <row r="1312" s="34" customFormat="1" ht="15" thickTop="1" thickBot="1"/>
    <row r="1313" s="34" customFormat="1" ht="15" thickTop="1" thickBot="1"/>
    <row r="1314" s="34" customFormat="1" ht="15" thickTop="1" thickBot="1"/>
    <row r="1315" s="34" customFormat="1" ht="15" thickTop="1" thickBot="1"/>
    <row r="1316" s="34" customFormat="1" ht="15" thickTop="1" thickBot="1"/>
    <row r="1317" s="34" customFormat="1" ht="15" thickTop="1" thickBot="1"/>
    <row r="1318" s="34" customFormat="1" ht="15" thickTop="1" thickBot="1"/>
    <row r="1319" s="34" customFormat="1" ht="15" thickTop="1" thickBot="1"/>
    <row r="1320" s="34" customFormat="1" ht="15" thickTop="1" thickBot="1"/>
    <row r="1321" s="34" customFormat="1" ht="15" thickTop="1" thickBot="1"/>
    <row r="1322" s="34" customFormat="1" ht="15" thickTop="1" thickBot="1"/>
    <row r="1323" s="34" customFormat="1" ht="15" thickTop="1" thickBot="1"/>
    <row r="1324" s="34" customFormat="1" ht="15" thickTop="1" thickBot="1"/>
    <row r="1325" s="34" customFormat="1" ht="15" thickTop="1" thickBot="1"/>
    <row r="1326" s="34" customFormat="1" ht="15" thickTop="1" thickBot="1"/>
    <row r="1327" s="34" customFormat="1" ht="15" thickTop="1" thickBot="1"/>
    <row r="1328" s="34" customFormat="1" ht="14" thickTop="1"/>
    <row r="1329" s="34" customFormat="1"/>
    <row r="1330" s="34" customFormat="1"/>
    <row r="1331" s="34" customFormat="1"/>
    <row r="1332" s="34" customFormat="1"/>
    <row r="1333" s="34" customFormat="1"/>
    <row r="1334" s="34" customFormat="1"/>
    <row r="1335" s="34" customFormat="1"/>
    <row r="1336" s="34" customFormat="1"/>
    <row r="1337" s="34" customFormat="1"/>
    <row r="1338" s="34" customFormat="1"/>
    <row r="1339" s="34" customFormat="1"/>
    <row r="1340" s="34" customFormat="1"/>
    <row r="1341" s="34" customFormat="1" ht="14" thickBot="1"/>
    <row r="1342" s="34" customFormat="1" ht="15" thickTop="1" thickBot="1"/>
    <row r="1343" s="34" customFormat="1" ht="15" thickTop="1" thickBot="1"/>
    <row r="1344" s="34" customFormat="1" ht="15" thickTop="1" thickBot="1"/>
    <row r="1345" s="34" customFormat="1" ht="15" thickTop="1" thickBot="1"/>
    <row r="1346" s="34" customFormat="1" ht="15" thickTop="1" thickBot="1"/>
    <row r="1347" s="34" customFormat="1" ht="15" thickTop="1" thickBot="1"/>
    <row r="1348" s="34" customFormat="1" ht="15" thickTop="1" thickBot="1"/>
    <row r="1349" s="34" customFormat="1" ht="15" thickTop="1" thickBot="1"/>
    <row r="1350" s="34" customFormat="1" ht="15" thickTop="1" thickBot="1"/>
    <row r="1351" s="34" customFormat="1" ht="15" thickTop="1" thickBot="1"/>
    <row r="1352" s="34" customFormat="1" ht="15" thickTop="1" thickBot="1"/>
    <row r="1353" s="34" customFormat="1" ht="15" thickTop="1" thickBot="1"/>
    <row r="1354" s="34" customFormat="1" ht="15" thickTop="1" thickBot="1"/>
    <row r="1355" s="34" customFormat="1" ht="15" thickTop="1" thickBot="1"/>
    <row r="1356" s="34" customFormat="1" ht="15" thickTop="1" thickBot="1"/>
    <row r="1357" s="34" customFormat="1" ht="15" thickTop="1" thickBot="1"/>
    <row r="1358" s="34" customFormat="1" ht="15" thickTop="1" thickBot="1"/>
    <row r="1359" s="34" customFormat="1" ht="15" thickTop="1" thickBot="1"/>
    <row r="1360" s="34" customFormat="1" ht="15" thickTop="1" thickBot="1"/>
    <row r="1361" s="34" customFormat="1" ht="15" thickTop="1" thickBot="1"/>
    <row r="1362" s="34" customFormat="1" ht="15" thickTop="1" thickBot="1"/>
    <row r="1363" s="34" customFormat="1" ht="15" thickTop="1" thickBot="1"/>
    <row r="1364" s="34" customFormat="1" ht="15" thickTop="1" thickBot="1"/>
    <row r="1365" s="34" customFormat="1" ht="15" thickTop="1" thickBot="1"/>
    <row r="1366" s="34" customFormat="1" ht="15" thickTop="1" thickBot="1"/>
    <row r="1367" s="34" customFormat="1" ht="15" thickTop="1" thickBot="1"/>
    <row r="1368" s="34" customFormat="1" ht="15" thickTop="1" thickBot="1"/>
    <row r="1369" s="34" customFormat="1" ht="15" thickTop="1" thickBot="1"/>
    <row r="1370" s="34" customFormat="1" ht="15" thickTop="1" thickBot="1"/>
    <row r="1371" s="34" customFormat="1" ht="15" thickTop="1" thickBot="1"/>
    <row r="1372" s="34" customFormat="1" ht="15" thickTop="1" thickBot="1"/>
    <row r="1373" s="34" customFormat="1" ht="15" thickTop="1" thickBot="1"/>
    <row r="1374" s="34" customFormat="1" ht="15" thickTop="1" thickBot="1"/>
    <row r="1375" s="34" customFormat="1" ht="15" thickTop="1" thickBot="1"/>
    <row r="1376" s="34" customFormat="1" ht="15" thickTop="1" thickBot="1"/>
    <row r="1377" s="34" customFormat="1" ht="15" thickTop="1" thickBot="1"/>
    <row r="1378" s="34" customFormat="1" ht="15" thickTop="1" thickBot="1"/>
    <row r="1379" s="34" customFormat="1" ht="15" thickTop="1" thickBot="1"/>
    <row r="1380" s="34" customFormat="1" ht="15" thickTop="1" thickBot="1"/>
    <row r="1381" s="34" customFormat="1" ht="15" thickTop="1" thickBot="1"/>
    <row r="1382" s="34" customFormat="1" ht="15" thickTop="1" thickBot="1"/>
    <row r="1383" s="34" customFormat="1" ht="15" thickTop="1" thickBot="1"/>
    <row r="1384" s="34" customFormat="1" ht="15" thickTop="1" thickBot="1"/>
    <row r="1385" s="34" customFormat="1" ht="15" thickTop="1" thickBot="1"/>
    <row r="1386" s="34" customFormat="1" ht="15" thickTop="1" thickBot="1"/>
    <row r="1387" s="34" customFormat="1" ht="15" thickTop="1" thickBot="1"/>
    <row r="1388" s="34" customFormat="1" ht="15" thickTop="1" thickBot="1"/>
    <row r="1389" s="34" customFormat="1" ht="15" thickTop="1" thickBot="1"/>
    <row r="1390" s="34" customFormat="1" ht="15" thickTop="1" thickBot="1"/>
    <row r="1391" s="34" customFormat="1" ht="15" thickTop="1" thickBot="1"/>
    <row r="1392" s="34" customFormat="1" ht="15" thickTop="1" thickBot="1"/>
    <row r="1393" s="34" customFormat="1" ht="15" thickTop="1" thickBot="1"/>
    <row r="1394" s="34" customFormat="1" ht="15" thickTop="1" thickBot="1"/>
    <row r="1395" s="34" customFormat="1" ht="15" thickTop="1" thickBot="1"/>
    <row r="1396" s="34" customFormat="1" ht="15" thickTop="1" thickBot="1"/>
    <row r="1397" s="34" customFormat="1" ht="15" thickTop="1" thickBot="1"/>
    <row r="1398" s="34" customFormat="1" ht="14" thickTop="1"/>
    <row r="1399" s="34" customFormat="1"/>
    <row r="1400" s="34" customFormat="1"/>
    <row r="1401" s="34" customFormat="1"/>
    <row r="1402" s="34" customFormat="1"/>
    <row r="1403" s="34" customFormat="1"/>
    <row r="1404" s="34" customFormat="1"/>
    <row r="1405" s="34" customFormat="1"/>
    <row r="1406" s="34" customFormat="1"/>
    <row r="1407" s="34" customFormat="1"/>
    <row r="1408" s="34" customFormat="1"/>
    <row r="1409" s="34" customFormat="1"/>
    <row r="1410" s="34" customFormat="1"/>
    <row r="1411" s="34" customFormat="1" ht="14" thickBot="1"/>
    <row r="1412" s="34" customFormat="1" ht="15" thickTop="1" thickBot="1"/>
    <row r="1413" s="34" customFormat="1" ht="15" thickTop="1" thickBot="1"/>
    <row r="1414" s="34" customFormat="1" ht="15" thickTop="1" thickBot="1"/>
    <row r="1415" s="34" customFormat="1" ht="15" thickTop="1" thickBot="1"/>
    <row r="1416" s="34" customFormat="1" ht="15" thickTop="1" thickBot="1"/>
    <row r="1417" s="34" customFormat="1" ht="15" thickTop="1" thickBot="1"/>
    <row r="1418" s="34" customFormat="1" ht="15" thickTop="1" thickBot="1"/>
    <row r="1419" s="34" customFormat="1" ht="15" thickTop="1" thickBot="1"/>
    <row r="1420" s="34" customFormat="1" ht="15" thickTop="1" thickBot="1"/>
    <row r="1421" s="34" customFormat="1" ht="15" thickTop="1" thickBot="1"/>
    <row r="1422" s="34" customFormat="1" ht="15" thickTop="1" thickBot="1"/>
    <row r="1423" s="34" customFormat="1" ht="15" thickTop="1" thickBot="1"/>
    <row r="1424" s="34" customFormat="1" ht="15" thickTop="1" thickBot="1"/>
    <row r="1425" s="34" customFormat="1" ht="15" thickTop="1" thickBot="1"/>
    <row r="1426" s="34" customFormat="1" ht="15" thickTop="1" thickBot="1"/>
    <row r="1427" s="34" customFormat="1" ht="15" thickTop="1" thickBot="1"/>
    <row r="1428" s="34" customFormat="1" ht="15" thickTop="1" thickBot="1"/>
    <row r="1429" s="34" customFormat="1" ht="15" thickTop="1" thickBot="1"/>
    <row r="1430" s="34" customFormat="1" ht="15" thickTop="1" thickBot="1"/>
    <row r="1431" s="34" customFormat="1" ht="15" thickTop="1" thickBot="1"/>
    <row r="1432" s="34" customFormat="1" ht="15" thickTop="1" thickBot="1"/>
    <row r="1433" s="34" customFormat="1" ht="15" thickTop="1" thickBot="1"/>
    <row r="1434" s="34" customFormat="1" ht="15" thickTop="1" thickBot="1"/>
    <row r="1435" s="34" customFormat="1" ht="15" thickTop="1" thickBot="1"/>
    <row r="1436" s="34" customFormat="1" ht="15" thickTop="1" thickBot="1"/>
    <row r="1437" s="34" customFormat="1" ht="15" thickTop="1" thickBot="1"/>
    <row r="1438" s="34" customFormat="1" ht="15" thickTop="1" thickBot="1"/>
    <row r="1439" s="34" customFormat="1" ht="15" thickTop="1" thickBot="1"/>
    <row r="1440" s="34" customFormat="1" ht="15" thickTop="1" thickBot="1"/>
    <row r="1441" s="34" customFormat="1" ht="15" thickTop="1" thickBot="1"/>
    <row r="1442" s="34" customFormat="1" ht="15" thickTop="1" thickBot="1"/>
    <row r="1443" s="34" customFormat="1" ht="15" thickTop="1" thickBot="1"/>
    <row r="1444" s="34" customFormat="1" ht="15" thickTop="1" thickBot="1"/>
    <row r="1445" s="34" customFormat="1" ht="15" thickTop="1" thickBot="1"/>
    <row r="1446" s="34" customFormat="1" ht="15" thickTop="1" thickBot="1"/>
    <row r="1447" s="34" customFormat="1" ht="15" thickTop="1" thickBot="1"/>
    <row r="1448" s="34" customFormat="1" ht="15" thickTop="1" thickBot="1"/>
    <row r="1449" s="34" customFormat="1" ht="15" thickTop="1" thickBot="1"/>
    <row r="1450" s="34" customFormat="1" ht="15" thickTop="1" thickBot="1"/>
    <row r="1451" s="34" customFormat="1" ht="15" thickTop="1" thickBot="1"/>
    <row r="1452" s="34" customFormat="1" ht="15" thickTop="1" thickBot="1"/>
    <row r="1453" s="34" customFormat="1" ht="15" thickTop="1" thickBot="1"/>
    <row r="1454" s="34" customFormat="1" ht="15" thickTop="1" thickBot="1"/>
    <row r="1455" s="34" customFormat="1" ht="15" thickTop="1" thickBot="1"/>
    <row r="1456" s="34" customFormat="1" ht="15" thickTop="1" thickBot="1"/>
    <row r="1457" s="34" customFormat="1" ht="15" thickTop="1" thickBot="1"/>
    <row r="1458" s="34" customFormat="1" ht="15" thickTop="1" thickBot="1"/>
    <row r="1459" s="34" customFormat="1" ht="15" thickTop="1" thickBot="1"/>
    <row r="1460" s="34" customFormat="1" ht="15" thickTop="1" thickBot="1"/>
    <row r="1461" s="34" customFormat="1" ht="15" thickTop="1" thickBot="1"/>
    <row r="1462" s="34" customFormat="1" ht="15" thickTop="1" thickBot="1"/>
    <row r="1463" s="34" customFormat="1" ht="15" thickTop="1" thickBot="1"/>
    <row r="1464" s="34" customFormat="1" ht="15" thickTop="1" thickBot="1"/>
    <row r="1465" s="34" customFormat="1" ht="15" thickTop="1" thickBot="1"/>
    <row r="1466" s="34" customFormat="1" ht="15" thickTop="1" thickBot="1"/>
    <row r="1467" s="34" customFormat="1" ht="15" thickTop="1" thickBot="1"/>
    <row r="1468" s="34" customFormat="1" ht="14" thickTop="1"/>
    <row r="1469" s="34" customFormat="1"/>
    <row r="1470" s="34" customFormat="1"/>
    <row r="1471" s="34" customFormat="1"/>
    <row r="1472" s="34" customFormat="1"/>
    <row r="1473" s="34" customFormat="1"/>
    <row r="1474" s="34" customFormat="1"/>
    <row r="1475" s="34" customFormat="1"/>
    <row r="1476" s="34" customFormat="1"/>
    <row r="1477" s="34" customFormat="1"/>
    <row r="1478" s="34" customFormat="1"/>
    <row r="1479" s="34" customFormat="1"/>
    <row r="1480" s="34" customFormat="1"/>
    <row r="1481" s="34" customFormat="1" ht="14" thickBot="1"/>
    <row r="1482" s="34" customFormat="1" ht="15" thickTop="1" thickBot="1"/>
    <row r="1483" s="34" customFormat="1" ht="15" thickTop="1" thickBot="1"/>
    <row r="1484" s="34" customFormat="1" ht="15" thickTop="1" thickBot="1"/>
    <row r="1485" s="34" customFormat="1" ht="15" thickTop="1" thickBot="1"/>
    <row r="1486" s="34" customFormat="1" ht="15" thickTop="1" thickBot="1"/>
    <row r="1487" s="34" customFormat="1" ht="15" thickTop="1" thickBot="1"/>
    <row r="1488" s="34" customFormat="1" ht="15" thickTop="1" thickBot="1"/>
    <row r="1489" s="34" customFormat="1" ht="15" thickTop="1" thickBot="1"/>
    <row r="1490" s="34" customFormat="1" ht="15" thickTop="1" thickBot="1"/>
    <row r="1491" s="34" customFormat="1" ht="15" thickTop="1" thickBot="1"/>
    <row r="1492" s="34" customFormat="1" ht="15" thickTop="1" thickBot="1"/>
    <row r="1493" s="34" customFormat="1" ht="15" thickTop="1" thickBot="1"/>
    <row r="1494" s="34" customFormat="1" ht="15" thickTop="1" thickBot="1"/>
    <row r="1495" s="34" customFormat="1" ht="15" thickTop="1" thickBot="1"/>
    <row r="1496" s="34" customFormat="1" ht="15" thickTop="1" thickBot="1"/>
    <row r="1497" s="34" customFormat="1" ht="15" thickTop="1" thickBot="1"/>
    <row r="1498" s="34" customFormat="1" ht="15" thickTop="1" thickBot="1"/>
    <row r="1499" s="34" customFormat="1" ht="15" thickTop="1" thickBot="1"/>
    <row r="1500" s="34" customFormat="1" ht="15" thickTop="1" thickBot="1"/>
    <row r="1501" s="34" customFormat="1" ht="15" thickTop="1" thickBot="1"/>
    <row r="1502" s="34" customFormat="1" ht="15" thickTop="1" thickBot="1"/>
    <row r="1503" s="34" customFormat="1" ht="15" thickTop="1" thickBot="1"/>
    <row r="1504" s="34" customFormat="1" ht="15" thickTop="1" thickBot="1"/>
    <row r="1505" s="34" customFormat="1" ht="15" thickTop="1" thickBot="1"/>
    <row r="1506" s="34" customFormat="1" ht="15" thickTop="1" thickBot="1"/>
    <row r="1507" s="34" customFormat="1" ht="15" thickTop="1" thickBot="1"/>
    <row r="1508" s="34" customFormat="1" ht="15" thickTop="1" thickBot="1"/>
    <row r="1509" s="34" customFormat="1" ht="15" thickTop="1" thickBot="1"/>
    <row r="1510" s="34" customFormat="1" ht="15" thickTop="1" thickBot="1"/>
    <row r="1511" s="34" customFormat="1" ht="15" thickTop="1" thickBot="1"/>
    <row r="1512" s="34" customFormat="1" ht="15" thickTop="1" thickBot="1"/>
    <row r="1513" s="34" customFormat="1" ht="15" thickTop="1" thickBot="1"/>
    <row r="1514" s="34" customFormat="1" ht="15" thickTop="1" thickBot="1"/>
    <row r="1515" s="34" customFormat="1" ht="15" thickTop="1" thickBot="1"/>
    <row r="1516" s="34" customFormat="1" ht="15" thickTop="1" thickBot="1"/>
    <row r="1517" s="34" customFormat="1" ht="15" thickTop="1" thickBot="1"/>
    <row r="1518" s="34" customFormat="1" ht="15" thickTop="1" thickBot="1"/>
    <row r="1519" s="34" customFormat="1" ht="15" thickTop="1" thickBot="1"/>
    <row r="1520" s="34" customFormat="1" ht="15" thickTop="1" thickBot="1"/>
    <row r="1521" s="34" customFormat="1" ht="15" thickTop="1" thickBot="1"/>
    <row r="1522" s="34" customFormat="1" ht="15" thickTop="1" thickBot="1"/>
    <row r="1523" s="34" customFormat="1" ht="15" thickTop="1" thickBot="1"/>
    <row r="1524" s="34" customFormat="1" ht="15" thickTop="1" thickBot="1"/>
    <row r="1525" s="34" customFormat="1" ht="15" thickTop="1" thickBot="1"/>
    <row r="1526" s="34" customFormat="1" ht="15" thickTop="1" thickBot="1"/>
    <row r="1527" s="34" customFormat="1" ht="15" thickTop="1" thickBot="1"/>
    <row r="1528" s="34" customFormat="1" ht="15" thickTop="1" thickBot="1"/>
    <row r="1529" s="34" customFormat="1" ht="15" thickTop="1" thickBot="1"/>
    <row r="1530" s="34" customFormat="1" ht="15" thickTop="1" thickBot="1"/>
    <row r="1531" s="34" customFormat="1" ht="15" thickTop="1" thickBot="1"/>
    <row r="1532" s="34" customFormat="1" ht="15" thickTop="1" thickBot="1"/>
    <row r="1533" s="34" customFormat="1" ht="15" thickTop="1" thickBot="1"/>
    <row r="1534" s="34" customFormat="1" ht="15" thickTop="1" thickBot="1"/>
    <row r="1535" s="34" customFormat="1" ht="15" thickTop="1" thickBot="1"/>
    <row r="1536" s="34" customFormat="1" ht="15" thickTop="1" thickBot="1"/>
    <row r="1537" s="34" customFormat="1" ht="15" thickTop="1" thickBot="1"/>
    <row r="1538" s="34" customFormat="1" ht="14" thickTop="1"/>
    <row r="1539" s="34" customFormat="1"/>
    <row r="1540" s="34" customFormat="1"/>
    <row r="1541" s="34" customFormat="1"/>
    <row r="1542" s="34" customFormat="1"/>
    <row r="1543" s="34" customFormat="1"/>
    <row r="1544" s="34" customFormat="1"/>
    <row r="1545" s="34" customFormat="1"/>
    <row r="1546" s="34" customFormat="1"/>
    <row r="1547" s="34" customFormat="1"/>
    <row r="1548" s="34" customFormat="1"/>
    <row r="1549" s="34" customFormat="1"/>
    <row r="1550" s="34" customFormat="1"/>
    <row r="1551" s="34" customFormat="1" ht="14" thickBot="1"/>
    <row r="1552" s="34" customFormat="1" ht="15" thickTop="1" thickBot="1"/>
    <row r="1553" s="34" customFormat="1" ht="15" thickTop="1" thickBot="1"/>
    <row r="1554" s="34" customFormat="1" ht="15" thickTop="1" thickBot="1"/>
    <row r="1555" s="34" customFormat="1" ht="15" thickTop="1" thickBot="1"/>
    <row r="1556" s="34" customFormat="1" ht="15" thickTop="1" thickBot="1"/>
    <row r="1557" s="34" customFormat="1" ht="15" thickTop="1" thickBot="1"/>
    <row r="1558" s="34" customFormat="1" ht="15" thickTop="1" thickBot="1"/>
    <row r="1559" s="34" customFormat="1" ht="15" thickTop="1" thickBot="1"/>
    <row r="1560" s="34" customFormat="1" ht="15" thickTop="1" thickBot="1"/>
    <row r="1561" s="34" customFormat="1" ht="15" thickTop="1" thickBot="1"/>
    <row r="1562" s="34" customFormat="1" ht="15" thickTop="1" thickBot="1"/>
    <row r="1563" s="34" customFormat="1" ht="15" thickTop="1" thickBot="1"/>
    <row r="1564" s="34" customFormat="1" ht="15" thickTop="1" thickBot="1"/>
    <row r="1565" s="34" customFormat="1" ht="15" thickTop="1" thickBot="1"/>
    <row r="1566" s="34" customFormat="1" ht="15" thickTop="1" thickBot="1"/>
    <row r="1567" s="34" customFormat="1" ht="15" thickTop="1" thickBot="1"/>
    <row r="1568" s="34" customFormat="1" ht="15" thickTop="1" thickBot="1"/>
    <row r="1569" s="34" customFormat="1" ht="15" thickTop="1" thickBot="1"/>
    <row r="1570" s="34" customFormat="1" ht="15" thickTop="1" thickBot="1"/>
    <row r="1571" s="34" customFormat="1" ht="15" thickTop="1" thickBot="1"/>
    <row r="1572" s="34" customFormat="1" ht="15" thickTop="1" thickBot="1"/>
    <row r="1573" s="34" customFormat="1" ht="15" thickTop="1" thickBot="1"/>
    <row r="1574" s="34" customFormat="1" ht="15" thickTop="1" thickBot="1"/>
    <row r="1575" s="34" customFormat="1" ht="15" thickTop="1" thickBot="1"/>
    <row r="1576" s="34" customFormat="1" ht="15" thickTop="1" thickBot="1"/>
    <row r="1577" s="34" customFormat="1" ht="15" thickTop="1" thickBot="1"/>
    <row r="1578" s="34" customFormat="1" ht="15" thickTop="1" thickBot="1"/>
    <row r="1579" s="34" customFormat="1" ht="15" thickTop="1" thickBot="1"/>
    <row r="1580" s="34" customFormat="1" ht="15" thickTop="1" thickBot="1"/>
    <row r="1581" s="34" customFormat="1" ht="15" thickTop="1" thickBot="1"/>
    <row r="1582" s="34" customFormat="1" ht="15" thickTop="1" thickBot="1"/>
    <row r="1583" s="34" customFormat="1" ht="15" thickTop="1" thickBot="1"/>
    <row r="1584" s="34" customFormat="1" ht="15" thickTop="1" thickBot="1"/>
    <row r="1585" s="34" customFormat="1" ht="15" thickTop="1" thickBot="1"/>
    <row r="1586" s="34" customFormat="1" ht="15" thickTop="1" thickBot="1"/>
    <row r="1587" s="34" customFormat="1" ht="15" thickTop="1" thickBot="1"/>
    <row r="1588" s="34" customFormat="1" ht="15" thickTop="1" thickBot="1"/>
    <row r="1589" s="34" customFormat="1" ht="15" thickTop="1" thickBot="1"/>
    <row r="1590" s="34" customFormat="1" ht="15" thickTop="1" thickBot="1"/>
    <row r="1591" s="34" customFormat="1" ht="15" thickTop="1" thickBot="1"/>
    <row r="1592" s="34" customFormat="1" ht="15" thickTop="1" thickBot="1"/>
    <row r="1593" s="34" customFormat="1" ht="15" thickTop="1" thickBot="1"/>
    <row r="1594" s="34" customFormat="1" ht="15" thickTop="1" thickBot="1"/>
    <row r="1595" s="34" customFormat="1" ht="15" thickTop="1" thickBot="1"/>
    <row r="1596" s="34" customFormat="1" ht="15" thickTop="1" thickBot="1"/>
    <row r="1597" s="34" customFormat="1" ht="15" thickTop="1" thickBot="1"/>
    <row r="1598" s="34" customFormat="1" ht="15" thickTop="1" thickBot="1"/>
    <row r="1599" s="34" customFormat="1" ht="15" thickTop="1" thickBot="1"/>
    <row r="1600" s="34" customFormat="1" ht="15" thickTop="1" thickBot="1"/>
    <row r="1601" s="34" customFormat="1" ht="15" thickTop="1" thickBot="1"/>
    <row r="1602" s="34" customFormat="1" ht="15" thickTop="1" thickBot="1"/>
    <row r="1603" s="34" customFormat="1" ht="15" thickTop="1" thickBot="1"/>
    <row r="1604" s="34" customFormat="1" ht="15" thickTop="1" thickBot="1"/>
    <row r="1605" s="34" customFormat="1" ht="15" thickTop="1" thickBot="1"/>
    <row r="1606" s="34" customFormat="1" ht="15" thickTop="1" thickBot="1"/>
    <row r="1607" s="34" customFormat="1" ht="15" thickTop="1" thickBot="1"/>
    <row r="1608" s="34" customFormat="1" ht="14" thickTop="1"/>
    <row r="1609" s="34" customFormat="1"/>
    <row r="1610" s="34" customFormat="1"/>
    <row r="1611" s="34" customFormat="1"/>
    <row r="1612" s="34" customFormat="1"/>
    <row r="1613" s="34" customFormat="1"/>
    <row r="1614" s="34" customFormat="1"/>
    <row r="1615" s="34" customFormat="1"/>
    <row r="1616" s="34" customFormat="1"/>
    <row r="1617" s="34" customFormat="1"/>
    <row r="1618" s="34" customFormat="1"/>
    <row r="1619" s="34" customFormat="1"/>
    <row r="1620" s="34" customFormat="1"/>
    <row r="1621" s="34" customFormat="1" ht="14" thickBot="1"/>
    <row r="1622" s="34" customFormat="1" ht="15" thickTop="1" thickBot="1"/>
    <row r="1623" s="34" customFormat="1" ht="15" thickTop="1" thickBot="1"/>
    <row r="1624" s="34" customFormat="1" ht="15" thickTop="1" thickBot="1"/>
    <row r="1625" s="34" customFormat="1" ht="15" thickTop="1" thickBot="1"/>
    <row r="1626" s="34" customFormat="1" ht="15" thickTop="1" thickBot="1"/>
    <row r="1627" s="34" customFormat="1" ht="15" thickTop="1" thickBot="1"/>
    <row r="1628" s="34" customFormat="1" ht="15" thickTop="1" thickBot="1"/>
    <row r="1629" s="34" customFormat="1" ht="15" thickTop="1" thickBot="1"/>
    <row r="1630" s="34" customFormat="1" ht="15" thickTop="1" thickBot="1"/>
    <row r="1631" s="34" customFormat="1" ht="15" thickTop="1" thickBot="1"/>
    <row r="1632" s="34" customFormat="1" ht="15" thickTop="1" thickBot="1"/>
    <row r="1633" s="34" customFormat="1" ht="15" thickTop="1" thickBot="1"/>
    <row r="1634" s="34" customFormat="1" ht="15" thickTop="1" thickBot="1"/>
    <row r="1635" s="34" customFormat="1" ht="15" thickTop="1" thickBot="1"/>
    <row r="1636" s="34" customFormat="1" ht="15" thickTop="1" thickBot="1"/>
    <row r="1637" s="34" customFormat="1" ht="15" thickTop="1" thickBot="1"/>
    <row r="1638" s="34" customFormat="1" ht="15" thickTop="1" thickBot="1"/>
    <row r="1639" s="34" customFormat="1" ht="15" thickTop="1" thickBot="1"/>
    <row r="1640" s="34" customFormat="1" ht="15" thickTop="1" thickBot="1"/>
    <row r="1641" s="34" customFormat="1" ht="15" thickTop="1" thickBot="1"/>
    <row r="1642" s="34" customFormat="1" ht="15" thickTop="1" thickBot="1"/>
    <row r="1643" s="34" customFormat="1" ht="15" thickTop="1" thickBot="1"/>
    <row r="1644" s="34" customFormat="1" ht="15" thickTop="1" thickBot="1"/>
    <row r="1645" s="34" customFormat="1" ht="15" thickTop="1" thickBot="1"/>
    <row r="1646" s="34" customFormat="1" ht="15" thickTop="1" thickBot="1"/>
    <row r="1647" s="34" customFormat="1" ht="15" thickTop="1" thickBot="1"/>
    <row r="1648" s="34" customFormat="1" ht="15" thickTop="1" thickBot="1"/>
    <row r="1649" s="34" customFormat="1" ht="15" thickTop="1" thickBot="1"/>
    <row r="1650" s="34" customFormat="1" ht="15" thickTop="1" thickBot="1"/>
    <row r="1651" s="34" customFormat="1" ht="15" thickTop="1" thickBot="1"/>
    <row r="1652" s="34" customFormat="1" ht="15" thickTop="1" thickBot="1"/>
    <row r="1653" s="34" customFormat="1" ht="15" thickTop="1" thickBot="1"/>
    <row r="1654" s="34" customFormat="1" ht="15" thickTop="1" thickBot="1"/>
    <row r="1655" s="34" customFormat="1" ht="15" thickTop="1" thickBot="1"/>
    <row r="1656" s="34" customFormat="1" ht="15" thickTop="1" thickBot="1"/>
    <row r="1657" s="34" customFormat="1" ht="15" thickTop="1" thickBot="1"/>
    <row r="1658" s="34" customFormat="1" ht="15" thickTop="1" thickBot="1"/>
    <row r="1659" s="34" customFormat="1" ht="15" thickTop="1" thickBot="1"/>
    <row r="1660" s="34" customFormat="1" ht="15" thickTop="1" thickBot="1"/>
    <row r="1661" s="34" customFormat="1" ht="15" thickTop="1" thickBot="1"/>
    <row r="1662" s="34" customFormat="1" ht="15" thickTop="1" thickBot="1"/>
    <row r="1663" s="34" customFormat="1" ht="15" thickTop="1" thickBot="1"/>
    <row r="1664" s="34" customFormat="1" ht="15" thickTop="1" thickBot="1"/>
    <row r="1665" s="34" customFormat="1" ht="15" thickTop="1" thickBot="1"/>
    <row r="1666" s="34" customFormat="1" ht="15" thickTop="1" thickBot="1"/>
    <row r="1667" s="34" customFormat="1" ht="15" thickTop="1" thickBot="1"/>
    <row r="1668" s="34" customFormat="1" ht="15" thickTop="1" thickBot="1"/>
    <row r="1669" s="34" customFormat="1" ht="15" thickTop="1" thickBot="1"/>
    <row r="1670" s="34" customFormat="1" ht="15" thickTop="1" thickBot="1"/>
    <row r="1671" s="34" customFormat="1" ht="15" thickTop="1" thickBot="1"/>
    <row r="1672" s="34" customFormat="1" ht="15" thickTop="1" thickBot="1"/>
    <row r="1673" s="34" customFormat="1" ht="15" thickTop="1" thickBot="1"/>
    <row r="1674" s="34" customFormat="1" ht="15" thickTop="1" thickBot="1"/>
    <row r="1675" s="34" customFormat="1" ht="15" thickTop="1" thickBot="1"/>
    <row r="1676" s="34" customFormat="1" ht="15" thickTop="1" thickBot="1"/>
    <row r="1677" s="34" customFormat="1" ht="15" thickTop="1" thickBot="1"/>
    <row r="1678" s="34" customFormat="1" ht="14" thickTop="1"/>
    <row r="1679" s="34" customFormat="1"/>
    <row r="1680" s="34" customFormat="1"/>
    <row r="1681" s="34" customFormat="1"/>
    <row r="1682" s="34" customFormat="1"/>
    <row r="1683" s="34" customFormat="1"/>
    <row r="1684" s="34" customFormat="1"/>
    <row r="1685" s="34" customFormat="1"/>
    <row r="1686" s="34" customFormat="1"/>
    <row r="1687" s="34" customFormat="1"/>
    <row r="1688" s="34" customFormat="1"/>
    <row r="1689" s="34" customFormat="1"/>
    <row r="1690" s="34" customFormat="1"/>
    <row r="1691" s="34" customFormat="1" ht="14" thickBot="1"/>
    <row r="1692" s="34" customFormat="1" ht="15" thickTop="1" thickBot="1"/>
    <row r="1693" s="34" customFormat="1" ht="15" thickTop="1" thickBot="1"/>
    <row r="1694" s="34" customFormat="1" ht="15" thickTop="1" thickBot="1"/>
    <row r="1695" s="34" customFormat="1" ht="15" thickTop="1" thickBot="1"/>
    <row r="1696" s="34" customFormat="1" ht="15" thickTop="1" thickBot="1"/>
    <row r="1697" s="34" customFormat="1" ht="15" thickTop="1" thickBot="1"/>
    <row r="1698" s="34" customFormat="1" ht="15" thickTop="1" thickBot="1"/>
    <row r="1699" s="34" customFormat="1" ht="15" thickTop="1" thickBot="1"/>
    <row r="1700" s="34" customFormat="1" ht="15" thickTop="1" thickBot="1"/>
    <row r="1701" s="34" customFormat="1" ht="15" thickTop="1" thickBot="1"/>
    <row r="1702" s="34" customFormat="1" ht="15" thickTop="1" thickBot="1"/>
    <row r="1703" s="34" customFormat="1" ht="15" thickTop="1" thickBot="1"/>
    <row r="1704" s="34" customFormat="1" ht="15" thickTop="1" thickBot="1"/>
    <row r="1705" s="34" customFormat="1" ht="15" thickTop="1" thickBot="1"/>
    <row r="1706" s="34" customFormat="1" ht="15" thickTop="1" thickBot="1"/>
    <row r="1707" s="34" customFormat="1" ht="15" thickTop="1" thickBot="1"/>
    <row r="1708" s="34" customFormat="1" ht="15" thickTop="1" thickBot="1"/>
    <row r="1709" s="34" customFormat="1" ht="15" thickTop="1" thickBot="1"/>
    <row r="1710" s="34" customFormat="1" ht="15" thickTop="1" thickBot="1"/>
    <row r="1711" s="34" customFormat="1" ht="15" thickTop="1" thickBot="1"/>
    <row r="1712" s="34" customFormat="1" ht="15" thickTop="1" thickBot="1"/>
    <row r="1713" s="34" customFormat="1" ht="15" thickTop="1" thickBot="1"/>
    <row r="1714" s="34" customFormat="1" ht="15" thickTop="1" thickBot="1"/>
    <row r="1715" s="34" customFormat="1" ht="15" thickTop="1" thickBot="1"/>
    <row r="1716" s="34" customFormat="1" ht="15" thickTop="1" thickBot="1"/>
    <row r="1717" s="34" customFormat="1" ht="15" thickTop="1" thickBot="1"/>
    <row r="1718" s="34" customFormat="1" ht="15" thickTop="1" thickBot="1"/>
    <row r="1719" s="34" customFormat="1" ht="15" thickTop="1" thickBot="1"/>
    <row r="1720" s="34" customFormat="1" ht="15" thickTop="1" thickBot="1"/>
    <row r="1721" s="34" customFormat="1" ht="15" thickTop="1" thickBot="1"/>
    <row r="1722" s="34" customFormat="1" ht="15" thickTop="1" thickBot="1"/>
    <row r="1723" s="34" customFormat="1" ht="15" thickTop="1" thickBot="1"/>
    <row r="1724" s="34" customFormat="1" ht="15" thickTop="1" thickBot="1"/>
    <row r="1725" s="34" customFormat="1" ht="15" thickTop="1" thickBot="1"/>
    <row r="1726" s="34" customFormat="1" ht="15" thickTop="1" thickBot="1"/>
    <row r="1727" s="34" customFormat="1" ht="15" thickTop="1" thickBot="1"/>
    <row r="1728" s="34" customFormat="1" ht="15" thickTop="1" thickBot="1"/>
    <row r="1729" s="34" customFormat="1" ht="15" thickTop="1" thickBot="1"/>
    <row r="1730" s="34" customFormat="1" ht="15" thickTop="1" thickBot="1"/>
    <row r="1731" s="34" customFormat="1" ht="15" thickTop="1" thickBot="1"/>
    <row r="1732" s="34" customFormat="1" ht="15" thickTop="1" thickBot="1"/>
    <row r="1733" s="34" customFormat="1" ht="15" thickTop="1" thickBot="1"/>
    <row r="1734" s="34" customFormat="1" ht="15" thickTop="1" thickBot="1"/>
    <row r="1735" s="34" customFormat="1" ht="15" thickTop="1" thickBot="1"/>
    <row r="1736" s="34" customFormat="1" ht="15" thickTop="1" thickBot="1"/>
    <row r="1737" s="34" customFormat="1" ht="15" thickTop="1" thickBot="1"/>
    <row r="1738" s="34" customFormat="1" ht="15" thickTop="1" thickBot="1"/>
    <row r="1739" s="34" customFormat="1" ht="15" thickTop="1" thickBot="1"/>
    <row r="1740" s="34" customFormat="1" ht="15" thickTop="1" thickBot="1"/>
    <row r="1741" s="34" customFormat="1" ht="15" thickTop="1" thickBot="1"/>
    <row r="1742" s="34" customFormat="1" ht="15" thickTop="1" thickBot="1"/>
    <row r="1743" s="34" customFormat="1" ht="15" thickTop="1" thickBot="1"/>
    <row r="1744" s="34" customFormat="1" ht="15" thickTop="1" thickBot="1"/>
    <row r="1745" s="34" customFormat="1" ht="15" thickTop="1" thickBot="1"/>
    <row r="1746" s="34" customFormat="1" ht="15" thickTop="1" thickBot="1"/>
    <row r="1747" s="34" customFormat="1" ht="15" thickTop="1" thickBot="1"/>
    <row r="1748" s="34" customFormat="1" ht="14" thickTop="1"/>
    <row r="1749" s="34" customFormat="1"/>
    <row r="1750" s="34" customFormat="1"/>
    <row r="1751" s="34" customFormat="1"/>
    <row r="1752" s="34" customFormat="1"/>
    <row r="1753" s="34" customFormat="1"/>
    <row r="1754" s="34" customFormat="1"/>
    <row r="1755" s="34" customFormat="1"/>
    <row r="1756" s="34" customFormat="1"/>
    <row r="1757" s="34" customFormat="1"/>
    <row r="1758" s="34" customFormat="1"/>
    <row r="1759" s="34" customFormat="1"/>
    <row r="1760" s="34" customFormat="1"/>
    <row r="1761" s="34" customFormat="1" ht="14" thickBot="1"/>
    <row r="1762" s="34" customFormat="1" ht="15" thickTop="1" thickBot="1"/>
    <row r="1763" s="34" customFormat="1" ht="15" thickTop="1" thickBot="1"/>
    <row r="1764" s="34" customFormat="1" ht="15" thickTop="1" thickBot="1"/>
    <row r="1765" s="34" customFormat="1" ht="15" thickTop="1" thickBot="1"/>
    <row r="1766" s="34" customFormat="1" ht="15" thickTop="1" thickBot="1"/>
    <row r="1767" s="34" customFormat="1" ht="15" thickTop="1" thickBot="1"/>
    <row r="1768" s="34" customFormat="1" ht="15" thickTop="1" thickBot="1"/>
    <row r="1769" s="34" customFormat="1" ht="15" thickTop="1" thickBot="1"/>
    <row r="1770" s="34" customFormat="1" ht="15" thickTop="1" thickBot="1"/>
    <row r="1771" s="34" customFormat="1" ht="15" thickTop="1" thickBot="1"/>
    <row r="1772" s="34" customFormat="1" ht="15" thickTop="1" thickBot="1"/>
    <row r="1773" s="34" customFormat="1" ht="15" thickTop="1" thickBot="1"/>
    <row r="1774" s="34" customFormat="1" ht="15" thickTop="1" thickBot="1"/>
    <row r="1775" s="34" customFormat="1" ht="15" thickTop="1" thickBot="1"/>
    <row r="1776" s="34" customFormat="1" ht="15" thickTop="1" thickBot="1"/>
    <row r="1777" s="34" customFormat="1" ht="15" thickTop="1" thickBot="1"/>
    <row r="1778" s="34" customFormat="1" ht="15" thickTop="1" thickBot="1"/>
    <row r="1779" s="34" customFormat="1" ht="15" thickTop="1" thickBot="1"/>
    <row r="1780" s="34" customFormat="1" ht="15" thickTop="1" thickBot="1"/>
    <row r="1781" s="34" customFormat="1" ht="15" thickTop="1" thickBot="1"/>
    <row r="1782" s="34" customFormat="1" ht="15" thickTop="1" thickBot="1"/>
    <row r="1783" s="34" customFormat="1" ht="15" thickTop="1" thickBot="1"/>
    <row r="1784" s="34" customFormat="1" ht="15" thickTop="1" thickBot="1"/>
    <row r="1785" s="34" customFormat="1" ht="15" thickTop="1" thickBot="1"/>
    <row r="1786" s="34" customFormat="1" ht="15" thickTop="1" thickBot="1"/>
    <row r="1787" s="34" customFormat="1" ht="15" thickTop="1" thickBot="1"/>
    <row r="1788" s="34" customFormat="1" ht="15" thickTop="1" thickBot="1"/>
    <row r="1789" s="34" customFormat="1" ht="15" thickTop="1" thickBot="1"/>
    <row r="1790" s="34" customFormat="1" ht="15" thickTop="1" thickBot="1"/>
    <row r="1791" s="34" customFormat="1" ht="15" thickTop="1" thickBot="1"/>
    <row r="1792" s="34" customFormat="1" ht="15" thickTop="1" thickBot="1"/>
    <row r="1793" s="34" customFormat="1" ht="15" thickTop="1" thickBot="1"/>
    <row r="1794" s="34" customFormat="1" ht="15" thickTop="1" thickBot="1"/>
    <row r="1795" s="34" customFormat="1" ht="15" thickTop="1" thickBot="1"/>
    <row r="1796" s="34" customFormat="1" ht="15" thickTop="1" thickBot="1"/>
    <row r="1797" s="34" customFormat="1" ht="15" thickTop="1" thickBot="1"/>
    <row r="1798" s="34" customFormat="1" ht="15" thickTop="1" thickBot="1"/>
    <row r="1799" s="34" customFormat="1" ht="15" thickTop="1" thickBot="1"/>
    <row r="1800" s="34" customFormat="1" ht="15" thickTop="1" thickBot="1"/>
    <row r="1801" s="34" customFormat="1" ht="15" thickTop="1" thickBot="1"/>
    <row r="1802" s="34" customFormat="1" ht="15" thickTop="1" thickBot="1"/>
    <row r="1803" s="34" customFormat="1" ht="15" thickTop="1" thickBot="1"/>
    <row r="1804" s="34" customFormat="1" ht="15" thickTop="1" thickBot="1"/>
    <row r="1805" s="34" customFormat="1" ht="15" thickTop="1" thickBot="1"/>
    <row r="1806" s="34" customFormat="1" ht="15" thickTop="1" thickBot="1"/>
    <row r="1807" s="34" customFormat="1" ht="15" thickTop="1" thickBot="1"/>
    <row r="1808" s="34" customFormat="1" ht="15" thickTop="1" thickBot="1"/>
    <row r="1809" s="34" customFormat="1" ht="15" thickTop="1" thickBot="1"/>
    <row r="1810" s="34" customFormat="1" ht="15" thickTop="1" thickBot="1"/>
    <row r="1811" s="34" customFormat="1" ht="15" thickTop="1" thickBot="1"/>
    <row r="1812" s="34" customFormat="1" ht="15" thickTop="1" thickBot="1"/>
    <row r="1813" s="34" customFormat="1" ht="15" thickTop="1" thickBot="1"/>
    <row r="1814" s="34" customFormat="1" ht="15" thickTop="1" thickBot="1"/>
    <row r="1815" s="34" customFormat="1" ht="15" thickTop="1" thickBot="1"/>
    <row r="1816" s="34" customFormat="1" ht="15" thickTop="1" thickBot="1"/>
    <row r="1817" s="34" customFormat="1" ht="15" thickTop="1" thickBot="1"/>
    <row r="1818" s="34" customFormat="1" ht="14" thickTop="1"/>
    <row r="1819" s="34" customFormat="1"/>
    <row r="1820" s="34" customFormat="1"/>
    <row r="1821" s="34" customFormat="1"/>
    <row r="1822" s="34" customFormat="1"/>
    <row r="1823" s="34" customFormat="1"/>
    <row r="1824" s="34" customFormat="1"/>
    <row r="1825" s="34" customFormat="1"/>
    <row r="1826" s="34" customFormat="1"/>
    <row r="1827" s="34" customFormat="1"/>
    <row r="1828" s="34" customFormat="1"/>
    <row r="1829" s="34" customFormat="1"/>
    <row r="1830" s="34" customFormat="1"/>
    <row r="1831" s="34" customFormat="1" ht="14" thickBot="1"/>
    <row r="1832" s="34" customFormat="1" ht="15" thickTop="1" thickBot="1"/>
    <row r="1833" s="34" customFormat="1" ht="15" thickTop="1" thickBot="1"/>
    <row r="1834" s="34" customFormat="1" ht="15" thickTop="1" thickBot="1"/>
    <row r="1835" s="34" customFormat="1" ht="15" thickTop="1" thickBot="1"/>
    <row r="1836" s="34" customFormat="1" ht="15" thickTop="1" thickBot="1"/>
    <row r="1837" s="34" customFormat="1" ht="15" thickTop="1" thickBot="1"/>
    <row r="1838" s="34" customFormat="1" ht="15" thickTop="1" thickBot="1"/>
    <row r="1839" s="34" customFormat="1" ht="15" thickTop="1" thickBot="1"/>
    <row r="1840" s="34" customFormat="1" ht="15" thickTop="1" thickBot="1"/>
    <row r="1841" s="34" customFormat="1" ht="15" thickTop="1" thickBot="1"/>
    <row r="1842" s="34" customFormat="1" ht="15" thickTop="1" thickBot="1"/>
    <row r="1843" s="34" customFormat="1" ht="15" thickTop="1" thickBot="1"/>
    <row r="1844" s="34" customFormat="1" ht="15" thickTop="1" thickBot="1"/>
    <row r="1845" s="34" customFormat="1" ht="15" thickTop="1" thickBot="1"/>
    <row r="1846" s="34" customFormat="1" ht="15" thickTop="1" thickBot="1"/>
    <row r="1847" s="34" customFormat="1" ht="15" thickTop="1" thickBot="1"/>
    <row r="1848" s="34" customFormat="1" ht="15" thickTop="1" thickBot="1"/>
    <row r="1849" s="34" customFormat="1" ht="15" thickTop="1" thickBot="1"/>
    <row r="1850" s="34" customFormat="1" ht="15" thickTop="1" thickBot="1"/>
    <row r="1851" s="34" customFormat="1" ht="15" thickTop="1" thickBot="1"/>
    <row r="1852" s="34" customFormat="1" ht="15" thickTop="1" thickBot="1"/>
    <row r="1853" s="34" customFormat="1" ht="15" thickTop="1" thickBot="1"/>
    <row r="1854" s="34" customFormat="1" ht="15" thickTop="1" thickBot="1"/>
    <row r="1855" s="34" customFormat="1" ht="15" thickTop="1" thickBot="1"/>
    <row r="1856" s="34" customFormat="1" ht="15" thickTop="1" thickBot="1"/>
    <row r="1857" s="34" customFormat="1" ht="15" thickTop="1" thickBot="1"/>
    <row r="1858" s="34" customFormat="1" ht="15" thickTop="1" thickBot="1"/>
    <row r="1859" s="34" customFormat="1" ht="15" thickTop="1" thickBot="1"/>
    <row r="1860" s="34" customFormat="1" ht="15" thickTop="1" thickBot="1"/>
    <row r="1861" s="34" customFormat="1" ht="15" thickTop="1" thickBot="1"/>
    <row r="1862" s="34" customFormat="1" ht="15" thickTop="1" thickBot="1"/>
    <row r="1863" s="34" customFormat="1" ht="15" thickTop="1" thickBot="1"/>
    <row r="1864" s="34" customFormat="1" ht="15" thickTop="1" thickBot="1"/>
    <row r="1865" s="34" customFormat="1" ht="15" thickTop="1" thickBot="1"/>
    <row r="1866" s="34" customFormat="1" ht="15" thickTop="1" thickBot="1"/>
    <row r="1867" s="34" customFormat="1" ht="15" thickTop="1" thickBot="1"/>
    <row r="1868" s="34" customFormat="1" ht="15" thickTop="1" thickBot="1"/>
    <row r="1869" s="34" customFormat="1" ht="15" thickTop="1" thickBot="1"/>
    <row r="1870" s="34" customFormat="1" ht="15" thickTop="1" thickBot="1"/>
    <row r="1871" s="34" customFormat="1" ht="15" thickTop="1" thickBot="1"/>
    <row r="1872" s="34" customFormat="1" ht="15" thickTop="1" thickBot="1"/>
    <row r="1873" s="34" customFormat="1" ht="15" thickTop="1" thickBot="1"/>
    <row r="1874" s="34" customFormat="1" ht="15" thickTop="1" thickBot="1"/>
    <row r="1875" s="34" customFormat="1" ht="15" thickTop="1" thickBot="1"/>
    <row r="1876" s="34" customFormat="1" ht="15" thickTop="1" thickBot="1"/>
    <row r="1877" s="34" customFormat="1" ht="15" thickTop="1" thickBot="1"/>
    <row r="1878" s="34" customFormat="1" ht="15" thickTop="1" thickBot="1"/>
    <row r="1879" s="34" customFormat="1" ht="15" thickTop="1" thickBot="1"/>
    <row r="1880" s="34" customFormat="1" ht="15" thickTop="1" thickBot="1"/>
    <row r="1881" s="34" customFormat="1" ht="15" thickTop="1" thickBot="1"/>
    <row r="1882" s="34" customFormat="1" ht="15" thickTop="1" thickBot="1"/>
    <row r="1883" s="34" customFormat="1" ht="15" thickTop="1" thickBot="1"/>
    <row r="1884" s="34" customFormat="1" ht="15" thickTop="1" thickBot="1"/>
    <row r="1885" s="34" customFormat="1" ht="15" thickTop="1" thickBot="1"/>
    <row r="1886" s="34" customFormat="1" ht="15" thickTop="1" thickBot="1"/>
    <row r="1887" s="34" customFormat="1" ht="15" thickTop="1" thickBot="1"/>
    <row r="1888" s="34" customFormat="1" ht="14" thickTop="1"/>
    <row r="1889" s="34" customFormat="1"/>
    <row r="1890" s="34" customFormat="1"/>
    <row r="1891" s="34" customFormat="1"/>
    <row r="1892" s="34" customFormat="1"/>
    <row r="1893" s="34" customFormat="1"/>
    <row r="1894" s="34" customFormat="1"/>
    <row r="1895" s="34" customFormat="1"/>
    <row r="1896" s="34" customFormat="1"/>
    <row r="1897" s="34" customFormat="1"/>
    <row r="1898" s="34" customFormat="1"/>
    <row r="1899" s="34" customFormat="1"/>
    <row r="1900" s="34" customFormat="1"/>
    <row r="1901" s="34" customFormat="1" ht="14" thickBot="1"/>
    <row r="1902" s="34" customFormat="1" ht="15" thickTop="1" thickBot="1"/>
    <row r="1903" s="34" customFormat="1" ht="15" thickTop="1" thickBot="1"/>
    <row r="1904" s="34" customFormat="1" ht="15" thickTop="1" thickBot="1"/>
    <row r="1905" s="34" customFormat="1" ht="15" thickTop="1" thickBot="1"/>
    <row r="1906" s="34" customFormat="1" ht="15" thickTop="1" thickBot="1"/>
    <row r="1907" s="34" customFormat="1" ht="15" thickTop="1" thickBot="1"/>
    <row r="1908" s="34" customFormat="1" ht="15" thickTop="1" thickBot="1"/>
    <row r="1909" s="34" customFormat="1" ht="15" thickTop="1" thickBot="1"/>
    <row r="1910" s="34" customFormat="1" ht="15" thickTop="1" thickBot="1"/>
    <row r="1911" s="34" customFormat="1" ht="15" thickTop="1" thickBot="1"/>
    <row r="1912" s="34" customFormat="1" ht="15" thickTop="1" thickBot="1"/>
    <row r="1913" s="34" customFormat="1" ht="15" thickTop="1" thickBot="1"/>
    <row r="1914" s="34" customFormat="1" ht="15" thickTop="1" thickBot="1"/>
    <row r="1915" s="34" customFormat="1" ht="15" thickTop="1" thickBot="1"/>
    <row r="1916" s="34" customFormat="1" ht="15" thickTop="1" thickBot="1"/>
    <row r="1917" s="34" customFormat="1" ht="15" thickTop="1" thickBot="1"/>
    <row r="1918" s="34" customFormat="1" ht="15" thickTop="1" thickBot="1"/>
    <row r="1919" s="34" customFormat="1" ht="15" thickTop="1" thickBot="1"/>
    <row r="1920" s="34" customFormat="1" ht="15" thickTop="1" thickBot="1"/>
    <row r="1921" s="34" customFormat="1" ht="15" thickTop="1" thickBot="1"/>
    <row r="1922" s="34" customFormat="1" ht="15" thickTop="1" thickBot="1"/>
    <row r="1923" s="34" customFormat="1" ht="15" thickTop="1" thickBot="1"/>
    <row r="1924" s="34" customFormat="1" ht="15" thickTop="1" thickBot="1"/>
    <row r="1925" s="34" customFormat="1" ht="15" thickTop="1" thickBot="1"/>
    <row r="1926" s="34" customFormat="1" ht="15" thickTop="1" thickBot="1"/>
    <row r="1927" s="34" customFormat="1" ht="15" thickTop="1" thickBot="1"/>
    <row r="1928" s="34" customFormat="1" ht="15" thickTop="1" thickBot="1"/>
    <row r="1929" s="34" customFormat="1" ht="15" thickTop="1" thickBot="1"/>
    <row r="1930" s="34" customFormat="1" ht="15" thickTop="1" thickBot="1"/>
    <row r="1931" s="34" customFormat="1" ht="15" thickTop="1" thickBot="1"/>
    <row r="1932" s="34" customFormat="1" ht="15" thickTop="1" thickBot="1"/>
    <row r="1933" s="34" customFormat="1" ht="15" thickTop="1" thickBot="1"/>
    <row r="1934" s="34" customFormat="1" ht="15" thickTop="1" thickBot="1"/>
    <row r="1935" s="34" customFormat="1" ht="15" thickTop="1" thickBot="1"/>
    <row r="1936" s="34" customFormat="1" ht="15" thickTop="1" thickBot="1"/>
    <row r="1937" s="34" customFormat="1" ht="15" thickTop="1" thickBot="1"/>
    <row r="1938" s="34" customFormat="1" ht="15" thickTop="1" thickBot="1"/>
    <row r="1939" s="34" customFormat="1" ht="15" thickTop="1" thickBot="1"/>
    <row r="1940" s="34" customFormat="1" ht="15" thickTop="1" thickBot="1"/>
    <row r="1941" s="34" customFormat="1" ht="15" thickTop="1" thickBot="1"/>
    <row r="1942" s="34" customFormat="1" ht="15" thickTop="1" thickBot="1"/>
    <row r="1943" s="34" customFormat="1" ht="15" thickTop="1" thickBot="1"/>
    <row r="1944" s="34" customFormat="1" ht="15" thickTop="1" thickBot="1"/>
    <row r="1945" s="34" customFormat="1" ht="15" thickTop="1" thickBot="1"/>
    <row r="1946" s="34" customFormat="1" ht="15" thickTop="1" thickBot="1"/>
    <row r="1947" s="34" customFormat="1" ht="15" thickTop="1" thickBot="1"/>
    <row r="1948" s="34" customFormat="1" ht="15" thickTop="1" thickBot="1"/>
    <row r="1949" s="34" customFormat="1" ht="15" thickTop="1" thickBot="1"/>
    <row r="1950" s="34" customFormat="1" ht="15" thickTop="1" thickBot="1"/>
    <row r="1951" s="34" customFormat="1" ht="15" thickTop="1" thickBot="1"/>
    <row r="1952" s="34" customFormat="1" ht="15" thickTop="1" thickBot="1"/>
    <row r="1953" s="34" customFormat="1" ht="15" thickTop="1" thickBot="1"/>
    <row r="1954" s="34" customFormat="1" ht="15" thickTop="1" thickBot="1"/>
    <row r="1955" s="34" customFormat="1" ht="15" thickTop="1" thickBot="1"/>
    <row r="1956" s="34" customFormat="1" ht="15" thickTop="1" thickBot="1"/>
    <row r="1957" s="34" customFormat="1" ht="15" thickTop="1" thickBot="1"/>
    <row r="1958" s="34" customFormat="1" ht="14" thickTop="1"/>
    <row r="1959" s="34" customFormat="1"/>
    <row r="1960" s="34" customFormat="1"/>
    <row r="1961" s="34" customFormat="1"/>
    <row r="1962" s="34" customFormat="1"/>
    <row r="1963" s="34" customFormat="1"/>
    <row r="1964" s="34" customFormat="1"/>
    <row r="1965" s="34" customFormat="1"/>
    <row r="1966" s="34" customFormat="1"/>
    <row r="1967" s="34" customFormat="1"/>
    <row r="1968" s="34" customFormat="1"/>
    <row r="1969" s="34" customFormat="1"/>
    <row r="1970" s="34" customFormat="1"/>
    <row r="1971" s="34" customFormat="1" ht="14" thickBot="1"/>
    <row r="1972" s="34" customFormat="1" ht="15" thickTop="1" thickBot="1"/>
    <row r="1973" s="34" customFormat="1" ht="15" thickTop="1" thickBot="1"/>
    <row r="1974" s="34" customFormat="1" ht="15" thickTop="1" thickBot="1"/>
    <row r="1975" s="34" customFormat="1" ht="15" thickTop="1" thickBot="1"/>
    <row r="1976" s="34" customFormat="1" ht="15" thickTop="1" thickBot="1"/>
    <row r="1977" s="34" customFormat="1" ht="15" thickTop="1" thickBot="1"/>
    <row r="1978" s="34" customFormat="1" ht="15" thickTop="1" thickBot="1"/>
    <row r="1979" s="34" customFormat="1" ht="15" thickTop="1" thickBot="1"/>
    <row r="1980" s="34" customFormat="1" ht="15" thickTop="1" thickBot="1"/>
    <row r="1981" s="34" customFormat="1" ht="15" thickTop="1" thickBot="1"/>
    <row r="1982" s="34" customFormat="1" ht="15" thickTop="1" thickBot="1"/>
    <row r="1983" s="34" customFormat="1" ht="15" thickTop="1" thickBot="1"/>
    <row r="1984" s="34" customFormat="1" ht="15" thickTop="1" thickBot="1"/>
    <row r="1985" s="34" customFormat="1" ht="15" thickTop="1" thickBot="1"/>
    <row r="1986" s="34" customFormat="1" ht="15" thickTop="1" thickBot="1"/>
    <row r="1987" s="34" customFormat="1" ht="15" thickTop="1" thickBot="1"/>
    <row r="1988" s="34" customFormat="1" ht="15" thickTop="1" thickBot="1"/>
    <row r="1989" s="34" customFormat="1" ht="15" thickTop="1" thickBot="1"/>
    <row r="1990" s="34" customFormat="1" ht="15" thickTop="1" thickBot="1"/>
    <row r="1991" s="34" customFormat="1" ht="15" thickTop="1" thickBot="1"/>
    <row r="1992" s="34" customFormat="1" ht="15" thickTop="1" thickBot="1"/>
    <row r="1993" s="34" customFormat="1" ht="15" thickTop="1" thickBot="1"/>
    <row r="1994" s="34" customFormat="1" ht="15" thickTop="1" thickBot="1"/>
    <row r="1995" s="34" customFormat="1" ht="15" thickTop="1" thickBot="1"/>
    <row r="1996" s="34" customFormat="1" ht="15" thickTop="1" thickBot="1"/>
    <row r="1997" s="34" customFormat="1" ht="15" thickTop="1" thickBot="1"/>
    <row r="1998" s="34" customFormat="1" ht="15" thickTop="1" thickBot="1"/>
    <row r="1999" s="34" customFormat="1" ht="15" thickTop="1" thickBot="1"/>
    <row r="2000" s="34" customFormat="1" ht="15" thickTop="1" thickBot="1"/>
    <row r="2001" s="34" customFormat="1" ht="15" thickTop="1" thickBot="1"/>
    <row r="2002" s="34" customFormat="1" ht="15" thickTop="1" thickBot="1"/>
    <row r="2003" s="34" customFormat="1" ht="15" thickTop="1" thickBot="1"/>
    <row r="2004" s="34" customFormat="1" ht="15" thickTop="1" thickBot="1"/>
    <row r="2005" s="34" customFormat="1" ht="15" thickTop="1" thickBot="1"/>
    <row r="2006" s="34" customFormat="1" ht="15" thickTop="1" thickBot="1"/>
    <row r="2007" s="34" customFormat="1" ht="15" thickTop="1" thickBot="1"/>
    <row r="2008" s="34" customFormat="1" ht="15" thickTop="1" thickBot="1"/>
    <row r="2009" s="34" customFormat="1" ht="15" thickTop="1" thickBot="1"/>
    <row r="2010" s="34" customFormat="1" ht="15" thickTop="1" thickBot="1"/>
    <row r="2011" s="34" customFormat="1" ht="15" thickTop="1" thickBot="1"/>
    <row r="2012" s="34" customFormat="1" ht="15" thickTop="1" thickBot="1"/>
    <row r="2013" s="34" customFormat="1" ht="15" thickTop="1" thickBot="1"/>
    <row r="2014" s="34" customFormat="1" ht="15" thickTop="1" thickBot="1"/>
    <row r="2015" s="34" customFormat="1" ht="15" thickTop="1" thickBot="1"/>
    <row r="2016" s="34" customFormat="1" ht="15" thickTop="1" thickBot="1"/>
    <row r="2017" s="34" customFormat="1" ht="15" thickTop="1" thickBot="1"/>
    <row r="2018" s="34" customFormat="1" ht="15" thickTop="1" thickBot="1"/>
    <row r="2019" s="34" customFormat="1" ht="15" thickTop="1" thickBot="1"/>
    <row r="2020" s="34" customFormat="1" ht="15" thickTop="1" thickBot="1"/>
    <row r="2021" s="34" customFormat="1" ht="15" thickTop="1" thickBot="1"/>
    <row r="2022" s="34" customFormat="1" ht="15" thickTop="1" thickBot="1"/>
    <row r="2023" s="34" customFormat="1" ht="15" thickTop="1" thickBot="1"/>
    <row r="2024" s="34" customFormat="1" ht="15" thickTop="1" thickBot="1"/>
    <row r="2025" s="34" customFormat="1" ht="15" thickTop="1" thickBot="1"/>
    <row r="2026" s="34" customFormat="1" ht="15" thickTop="1" thickBot="1"/>
    <row r="2027" s="34" customFormat="1" ht="15" thickTop="1" thickBot="1"/>
    <row r="2028" s="34" customFormat="1" ht="14" thickTop="1"/>
    <row r="2029" s="34" customFormat="1"/>
    <row r="2030" s="34" customFormat="1"/>
    <row r="2031" s="34" customFormat="1"/>
    <row r="2032" s="34" customFormat="1"/>
    <row r="2033" s="34" customFormat="1"/>
    <row r="2034" s="34" customFormat="1"/>
    <row r="2035" s="34" customFormat="1"/>
    <row r="2036" s="34" customFormat="1"/>
    <row r="2037" s="34" customFormat="1"/>
    <row r="2038" s="34" customFormat="1"/>
    <row r="2039" s="34" customFormat="1"/>
    <row r="2040" s="34" customFormat="1"/>
    <row r="2041" s="34" customFormat="1" ht="14" thickBot="1"/>
    <row r="2042" s="34" customFormat="1" ht="15" thickTop="1" thickBot="1"/>
    <row r="2043" s="34" customFormat="1" ht="15" thickTop="1" thickBot="1"/>
    <row r="2044" s="34" customFormat="1" ht="15" thickTop="1" thickBot="1"/>
    <row r="2045" s="34" customFormat="1" ht="15" thickTop="1" thickBot="1"/>
    <row r="2046" s="34" customFormat="1" ht="15" thickTop="1" thickBot="1"/>
    <row r="2047" s="34" customFormat="1" ht="15" thickTop="1" thickBot="1"/>
    <row r="2048" s="34" customFormat="1" ht="15" thickTop="1" thickBot="1"/>
    <row r="2049" s="34" customFormat="1" ht="15" thickTop="1" thickBot="1"/>
    <row r="2050" s="34" customFormat="1" ht="15" thickTop="1" thickBot="1"/>
    <row r="2051" s="34" customFormat="1" ht="15" thickTop="1" thickBot="1"/>
    <row r="2052" s="34" customFormat="1" ht="15" thickTop="1" thickBot="1"/>
    <row r="2053" s="34" customFormat="1" ht="15" thickTop="1" thickBot="1"/>
    <row r="2054" s="34" customFormat="1" ht="15" thickTop="1" thickBot="1"/>
    <row r="2055" s="34" customFormat="1" ht="15" thickTop="1" thickBot="1"/>
    <row r="2056" s="34" customFormat="1" ht="15" thickTop="1" thickBot="1"/>
    <row r="2057" s="34" customFormat="1" ht="15" thickTop="1" thickBot="1"/>
    <row r="2058" s="34" customFormat="1" ht="15" thickTop="1" thickBot="1"/>
    <row r="2059" s="34" customFormat="1" ht="15" thickTop="1" thickBot="1"/>
    <row r="2060" s="34" customFormat="1" ht="15" thickTop="1" thickBot="1"/>
    <row r="2061" s="34" customFormat="1" ht="15" thickTop="1" thickBot="1"/>
    <row r="2062" s="34" customFormat="1" ht="15" thickTop="1" thickBot="1"/>
    <row r="2063" s="34" customFormat="1" ht="15" thickTop="1" thickBot="1"/>
    <row r="2064" s="34" customFormat="1" ht="15" thickTop="1" thickBot="1"/>
    <row r="2065" s="34" customFormat="1" ht="15" thickTop="1" thickBot="1"/>
    <row r="2066" s="34" customFormat="1" ht="15" thickTop="1" thickBot="1"/>
    <row r="2067" s="34" customFormat="1" ht="15" thickTop="1" thickBot="1"/>
    <row r="2068" s="34" customFormat="1" ht="15" thickTop="1" thickBot="1"/>
    <row r="2069" s="34" customFormat="1" ht="15" thickTop="1" thickBot="1"/>
    <row r="2070" s="34" customFormat="1" ht="15" thickTop="1" thickBot="1"/>
    <row r="2071" s="34" customFormat="1" ht="15" thickTop="1" thickBot="1"/>
    <row r="2072" s="34" customFormat="1" ht="15" thickTop="1" thickBot="1"/>
    <row r="2073" s="34" customFormat="1" ht="15" thickTop="1" thickBot="1"/>
    <row r="2074" s="34" customFormat="1" ht="15" thickTop="1" thickBot="1"/>
    <row r="2075" s="34" customFormat="1" ht="15" thickTop="1" thickBot="1"/>
    <row r="2076" s="34" customFormat="1" ht="15" thickTop="1" thickBot="1"/>
    <row r="2077" s="34" customFormat="1" ht="15" thickTop="1" thickBot="1"/>
    <row r="2078" s="34" customFormat="1" ht="15" thickTop="1" thickBot="1"/>
    <row r="2079" s="34" customFormat="1" ht="15" thickTop="1" thickBot="1"/>
    <row r="2080" s="34" customFormat="1" ht="15" thickTop="1" thickBot="1"/>
    <row r="2081" s="34" customFormat="1" ht="15" thickTop="1" thickBot="1"/>
    <row r="2082" s="34" customFormat="1" ht="15" thickTop="1" thickBot="1"/>
    <row r="2083" s="34" customFormat="1" ht="15" thickTop="1" thickBot="1"/>
    <row r="2084" s="34" customFormat="1" ht="15" thickTop="1" thickBot="1"/>
    <row r="2085" s="34" customFormat="1" ht="15" thickTop="1" thickBot="1"/>
    <row r="2086" s="34" customFormat="1" ht="15" thickTop="1" thickBot="1"/>
    <row r="2087" s="34" customFormat="1" ht="15" thickTop="1" thickBot="1"/>
    <row r="2088" s="34" customFormat="1" ht="15" thickTop="1" thickBot="1"/>
    <row r="2089" s="34" customFormat="1" ht="15" thickTop="1" thickBot="1"/>
    <row r="2090" s="34" customFormat="1" ht="15" thickTop="1" thickBot="1"/>
    <row r="2091" s="34" customFormat="1" ht="15" thickTop="1" thickBot="1"/>
    <row r="2092" s="34" customFormat="1" ht="15" thickTop="1" thickBot="1"/>
    <row r="2093" s="34" customFormat="1" ht="15" thickTop="1" thickBot="1"/>
    <row r="2094" s="34" customFormat="1" ht="15" thickTop="1" thickBot="1"/>
    <row r="2095" s="34" customFormat="1" ht="15" thickTop="1" thickBot="1"/>
    <row r="2096" s="34" customFormat="1" ht="15" thickTop="1" thickBot="1"/>
    <row r="2097" s="34" customFormat="1" ht="15" thickTop="1" thickBot="1"/>
    <row r="2098" s="34" customFormat="1" ht="14" thickTop="1"/>
    <row r="2099" s="34" customFormat="1"/>
    <row r="2100" s="34" customFormat="1"/>
    <row r="2101" s="34" customFormat="1"/>
    <row r="2102" s="34" customFormat="1"/>
    <row r="2103" s="34" customFormat="1"/>
    <row r="2104" s="34" customFormat="1"/>
    <row r="2105" s="34" customFormat="1"/>
    <row r="2106" s="34" customFormat="1"/>
    <row r="2107" s="34" customFormat="1"/>
    <row r="2108" s="34" customFormat="1"/>
    <row r="2109" s="34" customFormat="1"/>
    <row r="2110" s="34" customFormat="1"/>
    <row r="2111" s="34" customFormat="1" ht="14" thickBot="1"/>
    <row r="2112" s="34" customFormat="1" ht="15" thickTop="1" thickBot="1"/>
    <row r="2113" s="34" customFormat="1" ht="15" thickTop="1" thickBot="1"/>
    <row r="2114" s="34" customFormat="1" ht="15" thickTop="1" thickBot="1"/>
    <row r="2115" s="34" customFormat="1" ht="15" thickTop="1" thickBot="1"/>
    <row r="2116" s="34" customFormat="1" ht="15" thickTop="1" thickBot="1"/>
    <row r="2117" s="34" customFormat="1" ht="15" thickTop="1" thickBot="1"/>
    <row r="2118" s="34" customFormat="1" ht="15" thickTop="1" thickBot="1"/>
    <row r="2119" s="34" customFormat="1" ht="15" thickTop="1" thickBot="1"/>
    <row r="2120" s="34" customFormat="1" ht="15" thickTop="1" thickBot="1"/>
    <row r="2121" s="34" customFormat="1" ht="15" thickTop="1" thickBot="1"/>
    <row r="2122" s="34" customFormat="1" ht="15" thickTop="1" thickBot="1"/>
    <row r="2123" s="34" customFormat="1" ht="15" thickTop="1" thickBot="1"/>
    <row r="2124" s="34" customFormat="1" ht="15" thickTop="1" thickBot="1"/>
    <row r="2125" s="34" customFormat="1" ht="15" thickTop="1" thickBot="1"/>
    <row r="2126" s="34" customFormat="1" ht="15" thickTop="1" thickBot="1"/>
    <row r="2127" s="34" customFormat="1" ht="15" thickTop="1" thickBot="1"/>
    <row r="2128" s="34" customFormat="1" ht="15" thickTop="1" thickBot="1"/>
    <row r="2129" s="34" customFormat="1" ht="15" thickTop="1" thickBot="1"/>
    <row r="2130" s="34" customFormat="1" ht="15" thickTop="1" thickBot="1"/>
    <row r="2131" s="34" customFormat="1" ht="15" thickTop="1" thickBot="1"/>
    <row r="2132" s="34" customFormat="1" ht="15" thickTop="1" thickBot="1"/>
    <row r="2133" s="34" customFormat="1" ht="15" thickTop="1" thickBot="1"/>
    <row r="2134" s="34" customFormat="1" ht="15" thickTop="1" thickBot="1"/>
    <row r="2135" s="34" customFormat="1" ht="15" thickTop="1" thickBot="1"/>
    <row r="2136" s="34" customFormat="1" ht="15" thickTop="1" thickBot="1"/>
    <row r="2137" s="34" customFormat="1" ht="15" thickTop="1" thickBot="1"/>
    <row r="2138" s="34" customFormat="1" ht="15" thickTop="1" thickBot="1"/>
    <row r="2139" s="34" customFormat="1" ht="15" thickTop="1" thickBot="1"/>
    <row r="2140" s="34" customFormat="1" ht="15" thickTop="1" thickBot="1"/>
    <row r="2141" s="34" customFormat="1" ht="15" thickTop="1" thickBot="1"/>
    <row r="2142" s="34" customFormat="1" ht="15" thickTop="1" thickBot="1"/>
    <row r="2143" s="34" customFormat="1" ht="15" thickTop="1" thickBot="1"/>
    <row r="2144" s="34" customFormat="1" ht="15" thickTop="1" thickBot="1"/>
    <row r="2145" s="34" customFormat="1" ht="15" thickTop="1" thickBot="1"/>
    <row r="2146" s="34" customFormat="1" ht="15" thickTop="1" thickBot="1"/>
    <row r="2147" s="34" customFormat="1" ht="15" thickTop="1" thickBot="1"/>
    <row r="2148" s="34" customFormat="1" ht="15" thickTop="1" thickBot="1"/>
    <row r="2149" s="34" customFormat="1" ht="15" thickTop="1" thickBot="1"/>
    <row r="2150" s="34" customFormat="1" ht="15" thickTop="1" thickBot="1"/>
    <row r="2151" s="34" customFormat="1" ht="15" thickTop="1" thickBot="1"/>
    <row r="2152" s="34" customFormat="1" ht="15" thickTop="1" thickBot="1"/>
    <row r="2153" s="34" customFormat="1" ht="15" thickTop="1" thickBot="1"/>
    <row r="2154" s="34" customFormat="1" ht="15" thickTop="1" thickBot="1"/>
    <row r="2155" s="34" customFormat="1" ht="15" thickTop="1" thickBot="1"/>
    <row r="2156" s="34" customFormat="1" ht="15" thickTop="1" thickBot="1"/>
    <row r="2157" s="34" customFormat="1" ht="15" thickTop="1" thickBot="1"/>
    <row r="2158" s="34" customFormat="1" ht="15" thickTop="1" thickBot="1"/>
    <row r="2159" s="34" customFormat="1" ht="15" thickTop="1" thickBot="1"/>
    <row r="2160" s="34" customFormat="1" ht="15" thickTop="1" thickBot="1"/>
    <row r="2161" s="34" customFormat="1" ht="15" thickTop="1" thickBot="1"/>
    <row r="2162" s="34" customFormat="1" ht="15" thickTop="1" thickBot="1"/>
    <row r="2163" s="34" customFormat="1" ht="15" thickTop="1" thickBot="1"/>
    <row r="2164" s="34" customFormat="1" ht="15" thickTop="1" thickBot="1"/>
    <row r="2165" s="34" customFormat="1" ht="15" thickTop="1" thickBot="1"/>
    <row r="2166" s="34" customFormat="1" ht="15" thickTop="1" thickBot="1"/>
    <row r="2167" s="34" customFormat="1" ht="15" thickTop="1" thickBot="1"/>
    <row r="2168" s="34" customFormat="1" ht="14" thickTop="1"/>
    <row r="2169" s="34" customFormat="1"/>
    <row r="2170" s="34" customFormat="1"/>
    <row r="2171" s="34" customFormat="1"/>
    <row r="2172" s="34" customFormat="1"/>
    <row r="2173" s="34" customFormat="1"/>
    <row r="2174" s="34" customFormat="1"/>
    <row r="2175" s="34" customFormat="1"/>
    <row r="2176" s="34" customFormat="1"/>
    <row r="2177" s="34" customFormat="1"/>
    <row r="2178" s="34" customFormat="1"/>
    <row r="2179" s="34" customFormat="1"/>
    <row r="2180" s="34" customFormat="1"/>
    <row r="2181" s="34" customFormat="1" ht="14" thickBot="1"/>
    <row r="2182" s="34" customFormat="1" ht="15" thickTop="1" thickBot="1"/>
    <row r="2183" s="34" customFormat="1" ht="15" thickTop="1" thickBot="1"/>
    <row r="2184" s="34" customFormat="1" ht="15" thickTop="1" thickBot="1"/>
    <row r="2185" s="34" customFormat="1" ht="15" thickTop="1" thickBot="1"/>
    <row r="2186" s="34" customFormat="1" ht="15" thickTop="1" thickBot="1"/>
    <row r="2187" s="34" customFormat="1" ht="15" thickTop="1" thickBot="1"/>
    <row r="2188" s="34" customFormat="1" ht="15" thickTop="1" thickBot="1"/>
    <row r="2189" s="34" customFormat="1" ht="15" thickTop="1" thickBot="1"/>
    <row r="2190" s="34" customFormat="1" ht="15" thickTop="1" thickBot="1"/>
    <row r="2191" s="34" customFormat="1" ht="15" thickTop="1" thickBot="1"/>
    <row r="2192" s="34" customFormat="1" ht="15" thickTop="1" thickBot="1"/>
    <row r="2193" s="34" customFormat="1" ht="15" thickTop="1" thickBot="1"/>
    <row r="2194" s="34" customFormat="1" ht="15" thickTop="1" thickBot="1"/>
    <row r="2195" s="34" customFormat="1" ht="15" thickTop="1" thickBot="1"/>
    <row r="2196" s="34" customFormat="1" ht="15" thickTop="1" thickBot="1"/>
    <row r="2197" s="34" customFormat="1" ht="15" thickTop="1" thickBot="1"/>
    <row r="2198" s="34" customFormat="1" ht="15" thickTop="1" thickBot="1"/>
    <row r="2199" s="34" customFormat="1" ht="15" thickTop="1" thickBot="1"/>
    <row r="2200" s="34" customFormat="1" ht="15" thickTop="1" thickBot="1"/>
    <row r="2201" s="34" customFormat="1" ht="15" thickTop="1" thickBot="1"/>
    <row r="2202" s="34" customFormat="1" ht="15" thickTop="1" thickBot="1"/>
    <row r="2203" s="34" customFormat="1" ht="15" thickTop="1" thickBot="1"/>
    <row r="2204" s="34" customFormat="1" ht="15" thickTop="1" thickBot="1"/>
    <row r="2205" s="34" customFormat="1" ht="15" thickTop="1" thickBot="1"/>
    <row r="2206" s="34" customFormat="1" ht="15" thickTop="1" thickBot="1"/>
    <row r="2207" s="34" customFormat="1" ht="15" thickTop="1" thickBot="1"/>
    <row r="2208" s="34" customFormat="1" ht="15" thickTop="1" thickBot="1"/>
    <row r="2209" s="34" customFormat="1" ht="15" thickTop="1" thickBot="1"/>
    <row r="2210" s="34" customFormat="1" ht="15" thickTop="1" thickBot="1"/>
    <row r="2211" s="34" customFormat="1" ht="15" thickTop="1" thickBot="1"/>
    <row r="2212" s="34" customFormat="1" ht="15" thickTop="1" thickBot="1"/>
    <row r="2213" s="34" customFormat="1" ht="15" thickTop="1" thickBot="1"/>
    <row r="2214" s="34" customFormat="1" ht="15" thickTop="1" thickBot="1"/>
    <row r="2215" s="34" customFormat="1" ht="15" thickTop="1" thickBot="1"/>
    <row r="2216" s="34" customFormat="1" ht="15" thickTop="1" thickBot="1"/>
    <row r="2217" s="34" customFormat="1" ht="15" thickTop="1" thickBot="1"/>
    <row r="2218" s="34" customFormat="1" ht="15" thickTop="1" thickBot="1"/>
    <row r="2219" s="34" customFormat="1" ht="15" thickTop="1" thickBot="1"/>
    <row r="2220" s="34" customFormat="1" ht="15" thickTop="1" thickBot="1"/>
    <row r="2221" s="34" customFormat="1" ht="15" thickTop="1" thickBot="1"/>
    <row r="2222" s="34" customFormat="1" ht="15" thickTop="1" thickBot="1"/>
    <row r="2223" s="34" customFormat="1" ht="15" thickTop="1" thickBot="1"/>
    <row r="2224" s="34" customFormat="1" ht="15" thickTop="1" thickBot="1"/>
    <row r="2225" s="34" customFormat="1" ht="15" thickTop="1" thickBot="1"/>
    <row r="2226" s="34" customFormat="1" ht="15" thickTop="1" thickBot="1"/>
    <row r="2227" s="34" customFormat="1" ht="15" thickTop="1" thickBot="1"/>
    <row r="2228" s="34" customFormat="1" ht="15" thickTop="1" thickBot="1"/>
    <row r="2229" s="34" customFormat="1" ht="15" thickTop="1" thickBot="1"/>
    <row r="2230" s="34" customFormat="1" ht="15" thickTop="1" thickBot="1"/>
    <row r="2231" s="34" customFormat="1" ht="15" thickTop="1" thickBot="1"/>
    <row r="2232" s="34" customFormat="1" ht="15" thickTop="1" thickBot="1"/>
    <row r="2233" s="34" customFormat="1" ht="15" thickTop="1" thickBot="1"/>
    <row r="2234" s="34" customFormat="1" ht="15" thickTop="1" thickBot="1"/>
    <row r="2235" s="34" customFormat="1" ht="15" thickTop="1" thickBot="1"/>
    <row r="2236" s="34" customFormat="1" ht="15" thickTop="1" thickBot="1"/>
    <row r="2237" s="34" customFormat="1" ht="15" thickTop="1" thickBot="1"/>
    <row r="2238" s="34" customFormat="1" ht="14" thickTop="1"/>
    <row r="2239" s="34" customFormat="1"/>
    <row r="2240" s="34" customFormat="1"/>
    <row r="2241" s="34" customFormat="1"/>
    <row r="2242" s="34" customFormat="1"/>
    <row r="2243" s="34" customFormat="1"/>
    <row r="2244" s="34" customFormat="1"/>
    <row r="2245" s="34" customFormat="1"/>
    <row r="2246" s="34" customFormat="1"/>
    <row r="2247" s="34" customFormat="1"/>
    <row r="2248" s="34" customFormat="1"/>
    <row r="2249" s="34" customFormat="1"/>
    <row r="2250" s="34" customFormat="1"/>
    <row r="2251" s="34" customFormat="1" ht="14" thickBot="1"/>
    <row r="2252" s="34" customFormat="1" ht="15" thickTop="1" thickBot="1"/>
    <row r="2253" s="34" customFormat="1" ht="15" thickTop="1" thickBot="1"/>
    <row r="2254" s="34" customFormat="1" ht="15" thickTop="1" thickBot="1"/>
    <row r="2255" s="34" customFormat="1" ht="15" thickTop="1" thickBot="1"/>
    <row r="2256" s="34" customFormat="1" ht="15" thickTop="1" thickBot="1"/>
    <row r="2257" s="34" customFormat="1" ht="15" thickTop="1" thickBot="1"/>
    <row r="2258" s="34" customFormat="1" ht="15" thickTop="1" thickBot="1"/>
    <row r="2259" s="34" customFormat="1" ht="15" thickTop="1" thickBot="1"/>
    <row r="2260" s="34" customFormat="1" ht="15" thickTop="1" thickBot="1"/>
    <row r="2261" s="34" customFormat="1" ht="15" thickTop="1" thickBot="1"/>
    <row r="2262" s="34" customFormat="1" ht="15" thickTop="1" thickBot="1"/>
    <row r="2263" s="34" customFormat="1" ht="15" thickTop="1" thickBot="1"/>
    <row r="2264" s="34" customFormat="1" ht="15" thickTop="1" thickBot="1"/>
    <row r="2265" s="34" customFormat="1" ht="15" thickTop="1" thickBot="1"/>
    <row r="2266" s="34" customFormat="1" ht="15" thickTop="1" thickBot="1"/>
    <row r="2267" s="34" customFormat="1" ht="15" thickTop="1" thickBot="1"/>
    <row r="2268" s="34" customFormat="1" ht="15" thickTop="1" thickBot="1"/>
    <row r="2269" s="34" customFormat="1" ht="15" thickTop="1" thickBot="1"/>
    <row r="2270" s="34" customFormat="1" ht="15" thickTop="1" thickBot="1"/>
    <row r="2271" s="34" customFormat="1" ht="15" thickTop="1" thickBot="1"/>
    <row r="2272" s="34" customFormat="1" ht="15" thickTop="1" thickBot="1"/>
    <row r="2273" s="34" customFormat="1" ht="15" thickTop="1" thickBot="1"/>
    <row r="2274" s="34" customFormat="1" ht="15" thickTop="1" thickBot="1"/>
    <row r="2275" s="34" customFormat="1" ht="15" thickTop="1" thickBot="1"/>
    <row r="2276" s="34" customFormat="1" ht="15" thickTop="1" thickBot="1"/>
    <row r="2277" s="34" customFormat="1" ht="15" thickTop="1" thickBot="1"/>
    <row r="2278" s="34" customFormat="1" ht="15" thickTop="1" thickBot="1"/>
    <row r="2279" s="34" customFormat="1" ht="15" thickTop="1" thickBot="1"/>
    <row r="2280" s="34" customFormat="1" ht="15" thickTop="1" thickBot="1"/>
    <row r="2281" s="34" customFormat="1" ht="15" thickTop="1" thickBot="1"/>
    <row r="2282" s="34" customFormat="1" ht="15" thickTop="1" thickBot="1"/>
    <row r="2283" s="34" customFormat="1" ht="15" thickTop="1" thickBot="1"/>
    <row r="2284" s="34" customFormat="1" ht="15" thickTop="1" thickBot="1"/>
    <row r="2285" s="34" customFormat="1" ht="15" thickTop="1" thickBot="1"/>
    <row r="2286" s="34" customFormat="1" ht="15" thickTop="1" thickBot="1"/>
    <row r="2287" s="34" customFormat="1" ht="15" thickTop="1" thickBot="1"/>
    <row r="2288" s="34" customFormat="1" ht="15" thickTop="1" thickBot="1"/>
    <row r="2289" s="34" customFormat="1" ht="15" thickTop="1" thickBot="1"/>
    <row r="2290" s="34" customFormat="1" ht="15" thickTop="1" thickBot="1"/>
    <row r="2291" s="34" customFormat="1" ht="15" thickTop="1" thickBot="1"/>
    <row r="2292" s="34" customFormat="1" ht="15" thickTop="1" thickBot="1"/>
    <row r="2293" s="34" customFormat="1" ht="15" thickTop="1" thickBot="1"/>
    <row r="2294" s="34" customFormat="1" ht="15" thickTop="1" thickBot="1"/>
    <row r="2295" s="34" customFormat="1" ht="15" thickTop="1" thickBot="1"/>
    <row r="2296" s="34" customFormat="1" ht="15" thickTop="1" thickBot="1"/>
    <row r="2297" s="34" customFormat="1" ht="15" thickTop="1" thickBot="1"/>
    <row r="2298" s="34" customFormat="1" ht="15" thickTop="1" thickBot="1"/>
    <row r="2299" s="34" customFormat="1" ht="15" thickTop="1" thickBot="1"/>
    <row r="2300" s="34" customFormat="1" ht="15" thickTop="1" thickBot="1"/>
    <row r="2301" s="34" customFormat="1" ht="15" thickTop="1" thickBot="1"/>
    <row r="2302" s="34" customFormat="1" ht="15" thickTop="1" thickBot="1"/>
    <row r="2303" s="34" customFormat="1" ht="15" thickTop="1" thickBot="1"/>
    <row r="2304" s="34" customFormat="1" ht="15" thickTop="1" thickBot="1"/>
    <row r="2305" s="34" customFormat="1" ht="15" thickTop="1" thickBot="1"/>
    <row r="2306" s="34" customFormat="1" ht="15" thickTop="1" thickBot="1"/>
    <row r="2307" s="34" customFormat="1" ht="15" thickTop="1" thickBot="1"/>
    <row r="2308" s="34" customFormat="1" ht="14" thickTop="1"/>
    <row r="2309" s="34" customFormat="1"/>
    <row r="2310" s="34" customFormat="1"/>
    <row r="2311" s="34" customFormat="1"/>
    <row r="2312" s="34" customFormat="1"/>
    <row r="2313" s="34" customFormat="1"/>
    <row r="2314" s="34" customFormat="1"/>
    <row r="2315" s="34" customFormat="1"/>
    <row r="2316" s="34" customFormat="1"/>
    <row r="2317" s="34" customFormat="1"/>
    <row r="2318" s="34" customFormat="1"/>
    <row r="2319" s="34" customFormat="1"/>
    <row r="2320" s="34" customFormat="1"/>
    <row r="2321" s="34" customFormat="1" ht="14" thickBot="1"/>
    <row r="2322" s="34" customFormat="1" ht="15" thickTop="1" thickBot="1"/>
    <row r="2323" s="34" customFormat="1" ht="15" thickTop="1" thickBot="1"/>
    <row r="2324" s="34" customFormat="1" ht="15" thickTop="1" thickBot="1"/>
    <row r="2325" s="34" customFormat="1" ht="15" thickTop="1" thickBot="1"/>
    <row r="2326" s="34" customFormat="1" ht="15" thickTop="1" thickBot="1"/>
    <row r="2327" s="34" customFormat="1" ht="15" thickTop="1" thickBot="1"/>
    <row r="2328" s="34" customFormat="1" ht="15" thickTop="1" thickBot="1"/>
    <row r="2329" s="34" customFormat="1" ht="15" thickTop="1" thickBot="1"/>
    <row r="2330" s="34" customFormat="1" ht="15" thickTop="1" thickBot="1"/>
    <row r="2331" s="34" customFormat="1" ht="15" thickTop="1" thickBot="1"/>
    <row r="2332" s="34" customFormat="1" ht="15" thickTop="1" thickBot="1"/>
    <row r="2333" s="34" customFormat="1" ht="15" thickTop="1" thickBot="1"/>
    <row r="2334" s="34" customFormat="1" ht="15" thickTop="1" thickBot="1"/>
    <row r="2335" s="34" customFormat="1" ht="15" thickTop="1" thickBot="1"/>
    <row r="2336" s="34" customFormat="1" ht="15" thickTop="1" thickBot="1"/>
    <row r="2337" s="34" customFormat="1" ht="15" thickTop="1" thickBot="1"/>
    <row r="2338" s="34" customFormat="1" ht="15" thickTop="1" thickBot="1"/>
    <row r="2339" s="34" customFormat="1" ht="15" thickTop="1" thickBot="1"/>
    <row r="2340" s="34" customFormat="1" ht="15" thickTop="1" thickBot="1"/>
    <row r="2341" s="34" customFormat="1" ht="15" thickTop="1" thickBot="1"/>
    <row r="2342" s="34" customFormat="1" ht="15" thickTop="1" thickBot="1"/>
    <row r="2343" s="34" customFormat="1" ht="15" thickTop="1" thickBot="1"/>
    <row r="2344" s="34" customFormat="1" ht="15" thickTop="1" thickBot="1"/>
    <row r="2345" s="34" customFormat="1" ht="15" thickTop="1" thickBot="1"/>
    <row r="2346" s="34" customFormat="1" ht="15" thickTop="1" thickBot="1"/>
    <row r="2347" s="34" customFormat="1" ht="15" thickTop="1" thickBot="1"/>
    <row r="2348" s="34" customFormat="1" ht="15" thickTop="1" thickBot="1"/>
    <row r="2349" s="34" customFormat="1" ht="15" thickTop="1" thickBot="1"/>
    <row r="2350" s="34" customFormat="1" ht="15" thickTop="1" thickBot="1"/>
    <row r="2351" s="34" customFormat="1" ht="15" thickTop="1" thickBot="1"/>
    <row r="2352" s="34" customFormat="1" ht="15" thickTop="1" thickBot="1"/>
    <row r="2353" s="34" customFormat="1" ht="15" thickTop="1" thickBot="1"/>
    <row r="2354" s="34" customFormat="1" ht="15" thickTop="1" thickBot="1"/>
    <row r="2355" s="34" customFormat="1" ht="15" thickTop="1" thickBot="1"/>
    <row r="2356" s="34" customFormat="1" ht="15" thickTop="1" thickBot="1"/>
    <row r="2357" s="34" customFormat="1" ht="15" thickTop="1" thickBot="1"/>
    <row r="2358" s="34" customFormat="1" ht="15" thickTop="1" thickBot="1"/>
    <row r="2359" s="34" customFormat="1" ht="15" thickTop="1" thickBot="1"/>
    <row r="2360" s="34" customFormat="1" ht="15" thickTop="1" thickBot="1"/>
    <row r="2361" s="34" customFormat="1" ht="15" thickTop="1" thickBot="1"/>
    <row r="2362" s="34" customFormat="1" ht="15" thickTop="1" thickBot="1"/>
    <row r="2363" s="34" customFormat="1" ht="15" thickTop="1" thickBot="1"/>
    <row r="2364" s="34" customFormat="1" ht="15" thickTop="1" thickBot="1"/>
    <row r="2365" s="34" customFormat="1" ht="15" thickTop="1" thickBot="1"/>
    <row r="2366" s="34" customFormat="1" ht="15" thickTop="1" thickBot="1"/>
    <row r="2367" s="34" customFormat="1" ht="15" thickTop="1" thickBot="1"/>
    <row r="2368" s="34" customFormat="1" ht="15" thickTop="1" thickBot="1"/>
    <row r="2369" s="34" customFormat="1" ht="15" thickTop="1" thickBot="1"/>
    <row r="2370" s="34" customFormat="1" ht="15" thickTop="1" thickBot="1"/>
    <row r="2371" s="34" customFormat="1" ht="15" thickTop="1" thickBot="1"/>
    <row r="2372" s="34" customFormat="1" ht="15" thickTop="1" thickBot="1"/>
    <row r="2373" s="34" customFormat="1" ht="15" thickTop="1" thickBot="1"/>
    <row r="2374" s="34" customFormat="1" ht="15" thickTop="1" thickBot="1"/>
    <row r="2375" s="34" customFormat="1" ht="15" thickTop="1" thickBot="1"/>
    <row r="2376" s="34" customFormat="1" ht="15" thickTop="1" thickBot="1"/>
    <row r="2377" s="34" customFormat="1" ht="15" thickTop="1" thickBot="1"/>
    <row r="2378" s="34" customFormat="1" ht="14" thickTop="1"/>
    <row r="2379" s="34" customFormat="1"/>
    <row r="2380" s="34" customFormat="1"/>
    <row r="2381" s="34" customFormat="1"/>
    <row r="2382" s="34" customFormat="1"/>
    <row r="2383" s="34" customFormat="1"/>
    <row r="2384" s="34" customFormat="1"/>
    <row r="2385" s="34" customFormat="1"/>
    <row r="2386" s="34" customFormat="1"/>
    <row r="2387" s="34" customFormat="1"/>
    <row r="2388" s="34" customFormat="1"/>
    <row r="2389" s="34" customFormat="1"/>
    <row r="2390" s="34" customFormat="1"/>
    <row r="2391" s="34" customFormat="1" ht="14" thickBot="1"/>
    <row r="2392" s="34" customFormat="1" ht="15" thickTop="1" thickBot="1"/>
    <row r="2393" s="34" customFormat="1" ht="15" thickTop="1" thickBot="1"/>
    <row r="2394" s="34" customFormat="1" ht="15" thickTop="1" thickBot="1"/>
    <row r="2395" s="34" customFormat="1" ht="15" thickTop="1" thickBot="1"/>
    <row r="2396" s="34" customFormat="1" ht="15" thickTop="1" thickBot="1"/>
    <row r="2397" s="34" customFormat="1" ht="15" thickTop="1" thickBot="1"/>
    <row r="2398" s="34" customFormat="1" ht="15" thickTop="1" thickBot="1"/>
    <row r="2399" s="34" customFormat="1" ht="15" thickTop="1" thickBot="1"/>
    <row r="2400" s="34" customFormat="1" ht="15" thickTop="1" thickBot="1"/>
    <row r="2401" s="34" customFormat="1" ht="15" thickTop="1" thickBot="1"/>
    <row r="2402" s="34" customFormat="1" ht="15" thickTop="1" thickBot="1"/>
    <row r="2403" s="34" customFormat="1" ht="15" thickTop="1" thickBot="1"/>
    <row r="2404" s="34" customFormat="1" ht="15" thickTop="1" thickBot="1"/>
    <row r="2405" s="34" customFormat="1" ht="15" thickTop="1" thickBot="1"/>
    <row r="2406" s="34" customFormat="1" ht="15" thickTop="1" thickBot="1"/>
    <row r="2407" s="34" customFormat="1" ht="15" thickTop="1" thickBot="1"/>
    <row r="2408" s="34" customFormat="1" ht="15" thickTop="1" thickBot="1"/>
    <row r="2409" s="34" customFormat="1" ht="15" thickTop="1" thickBot="1"/>
    <row r="2410" s="34" customFormat="1" ht="15" thickTop="1" thickBot="1"/>
    <row r="2411" s="34" customFormat="1" ht="15" thickTop="1" thickBot="1"/>
    <row r="2412" s="34" customFormat="1" ht="15" thickTop="1" thickBot="1"/>
    <row r="2413" s="34" customFormat="1" ht="15" thickTop="1" thickBot="1"/>
    <row r="2414" s="34" customFormat="1" ht="15" thickTop="1" thickBot="1"/>
    <row r="2415" s="34" customFormat="1" ht="15" thickTop="1" thickBot="1"/>
    <row r="2416" s="34" customFormat="1" ht="15" thickTop="1" thickBot="1"/>
    <row r="2417" s="34" customFormat="1" ht="15" thickTop="1" thickBot="1"/>
    <row r="2418" s="34" customFormat="1" ht="15" thickTop="1" thickBot="1"/>
    <row r="2419" s="34" customFormat="1" ht="15" thickTop="1" thickBot="1"/>
    <row r="2420" s="34" customFormat="1" ht="15" thickTop="1" thickBot="1"/>
    <row r="2421" s="34" customFormat="1" ht="15" thickTop="1" thickBot="1"/>
    <row r="2422" s="34" customFormat="1" ht="15" thickTop="1" thickBot="1"/>
    <row r="2423" s="34" customFormat="1" ht="15" thickTop="1" thickBot="1"/>
    <row r="2424" s="34" customFormat="1" ht="15" thickTop="1" thickBot="1"/>
    <row r="2425" s="34" customFormat="1" ht="15" thickTop="1" thickBot="1"/>
    <row r="2426" s="34" customFormat="1" ht="15" thickTop="1" thickBot="1"/>
    <row r="2427" s="34" customFormat="1" ht="15" thickTop="1" thickBot="1"/>
    <row r="2428" s="34" customFormat="1" ht="15" thickTop="1" thickBot="1"/>
    <row r="2429" s="34" customFormat="1" ht="15" thickTop="1" thickBot="1"/>
    <row r="2430" s="34" customFormat="1" ht="15" thickTop="1" thickBot="1"/>
    <row r="2431" s="34" customFormat="1" ht="15" thickTop="1" thickBot="1"/>
    <row r="2432" s="34" customFormat="1" ht="15" thickTop="1" thickBot="1"/>
    <row r="2433" s="34" customFormat="1" ht="15" thickTop="1" thickBot="1"/>
    <row r="2434" s="34" customFormat="1" ht="15" thickTop="1" thickBot="1"/>
    <row r="2435" s="34" customFormat="1" ht="15" thickTop="1" thickBot="1"/>
    <row r="2436" s="34" customFormat="1" ht="15" thickTop="1" thickBot="1"/>
    <row r="2437" s="34" customFormat="1" ht="15" thickTop="1" thickBot="1"/>
    <row r="2438" s="34" customFormat="1" ht="15" thickTop="1" thickBot="1"/>
    <row r="2439" s="34" customFormat="1" ht="15" thickTop="1" thickBot="1"/>
    <row r="2440" s="34" customFormat="1" ht="15" thickTop="1" thickBot="1"/>
    <row r="2441" s="34" customFormat="1" ht="15" thickTop="1" thickBot="1"/>
    <row r="2442" s="34" customFormat="1" ht="15" thickTop="1" thickBot="1"/>
    <row r="2443" s="34" customFormat="1" ht="15" thickTop="1" thickBot="1"/>
    <row r="2444" s="34" customFormat="1" ht="15" thickTop="1" thickBot="1"/>
    <row r="2445" s="34" customFormat="1" ht="15" thickTop="1" thickBot="1"/>
    <row r="2446" s="34" customFormat="1" ht="15" thickTop="1" thickBot="1"/>
    <row r="2447" s="34" customFormat="1" ht="15" thickTop="1" thickBot="1"/>
    <row r="2448" s="34" customFormat="1" ht="14" thickTop="1"/>
    <row r="2449" s="34" customFormat="1"/>
    <row r="2450" s="34" customFormat="1"/>
    <row r="2451" s="34" customFormat="1"/>
    <row r="2452" s="34" customFormat="1"/>
    <row r="2453" s="34" customFormat="1"/>
    <row r="2454" s="34" customFormat="1"/>
    <row r="2455" s="34" customFormat="1"/>
    <row r="2456" s="34" customFormat="1"/>
    <row r="2457" s="34" customFormat="1"/>
    <row r="2458" s="34" customFormat="1"/>
    <row r="2459" s="34" customFormat="1"/>
    <row r="2460" s="34" customFormat="1"/>
    <row r="2461" s="34" customFormat="1" ht="14" thickBot="1"/>
    <row r="2462" s="34" customFormat="1" ht="15" thickTop="1" thickBot="1"/>
    <row r="2463" s="34" customFormat="1" ht="15" thickTop="1" thickBot="1"/>
    <row r="2464" s="34" customFormat="1" ht="15" thickTop="1" thickBot="1"/>
    <row r="2465" s="34" customFormat="1" ht="15" thickTop="1" thickBot="1"/>
    <row r="2466" s="34" customFormat="1" ht="15" thickTop="1" thickBot="1"/>
    <row r="2467" s="34" customFormat="1" ht="15" thickTop="1" thickBot="1"/>
    <row r="2468" s="34" customFormat="1" ht="15" thickTop="1" thickBot="1"/>
    <row r="2469" s="34" customFormat="1" ht="15" thickTop="1" thickBot="1"/>
    <row r="2470" s="34" customFormat="1" ht="15" thickTop="1" thickBot="1"/>
    <row r="2471" s="34" customFormat="1" ht="15" thickTop="1" thickBot="1"/>
    <row r="2472" s="34" customFormat="1" ht="15" thickTop="1" thickBot="1"/>
    <row r="2473" s="34" customFormat="1" ht="15" thickTop="1" thickBot="1"/>
    <row r="2474" s="34" customFormat="1" ht="15" thickTop="1" thickBot="1"/>
    <row r="2475" s="34" customFormat="1" ht="15" thickTop="1" thickBot="1"/>
    <row r="2476" s="34" customFormat="1" ht="15" thickTop="1" thickBot="1"/>
    <row r="2477" s="34" customFormat="1" ht="15" thickTop="1" thickBot="1"/>
    <row r="2478" s="34" customFormat="1" ht="15" thickTop="1" thickBot="1"/>
    <row r="2479" s="34" customFormat="1" ht="15" thickTop="1" thickBot="1"/>
    <row r="2480" s="34" customFormat="1" ht="15" thickTop="1" thickBot="1"/>
    <row r="2481" s="34" customFormat="1" ht="15" thickTop="1" thickBot="1"/>
    <row r="2482" s="34" customFormat="1" ht="15" thickTop="1" thickBot="1"/>
    <row r="2483" s="34" customFormat="1" ht="15" thickTop="1" thickBot="1"/>
    <row r="2484" s="34" customFormat="1" ht="15" thickTop="1" thickBot="1"/>
    <row r="2485" s="34" customFormat="1" ht="15" thickTop="1" thickBot="1"/>
    <row r="2486" s="34" customFormat="1" ht="15" thickTop="1" thickBot="1"/>
    <row r="2487" s="34" customFormat="1" ht="15" thickTop="1" thickBot="1"/>
    <row r="2488" s="34" customFormat="1" ht="15" thickTop="1" thickBot="1"/>
    <row r="2489" s="34" customFormat="1" ht="15" thickTop="1" thickBot="1"/>
    <row r="2490" s="34" customFormat="1" ht="15" thickTop="1" thickBot="1"/>
    <row r="2491" s="34" customFormat="1" ht="15" thickTop="1" thickBot="1"/>
    <row r="2492" s="34" customFormat="1" ht="15" thickTop="1" thickBot="1"/>
    <row r="2493" s="34" customFormat="1" ht="15" thickTop="1" thickBot="1"/>
    <row r="2494" s="34" customFormat="1" ht="15" thickTop="1" thickBot="1"/>
    <row r="2495" s="34" customFormat="1" ht="15" thickTop="1" thickBot="1"/>
    <row r="2496" s="34" customFormat="1" ht="15" thickTop="1" thickBot="1"/>
    <row r="2497" s="34" customFormat="1" ht="15" thickTop="1" thickBot="1"/>
    <row r="2498" s="34" customFormat="1" ht="15" thickTop="1" thickBot="1"/>
    <row r="2499" s="34" customFormat="1" ht="15" thickTop="1" thickBot="1"/>
    <row r="2500" s="34" customFormat="1" ht="15" thickTop="1" thickBot="1"/>
    <row r="2501" s="34" customFormat="1" ht="15" thickTop="1" thickBot="1"/>
    <row r="2502" s="34" customFormat="1" ht="15" thickTop="1" thickBot="1"/>
    <row r="2503" s="34" customFormat="1" ht="15" thickTop="1" thickBot="1"/>
    <row r="2504" s="34" customFormat="1" ht="15" thickTop="1" thickBot="1"/>
    <row r="2505" s="34" customFormat="1" ht="15" thickTop="1" thickBot="1"/>
    <row r="2506" s="34" customFormat="1" ht="15" thickTop="1" thickBot="1"/>
    <row r="2507" s="34" customFormat="1" ht="15" thickTop="1" thickBot="1"/>
    <row r="2508" s="34" customFormat="1" ht="15" thickTop="1" thickBot="1"/>
    <row r="2509" s="34" customFormat="1" ht="15" thickTop="1" thickBot="1"/>
    <row r="2510" s="34" customFormat="1" ht="15" thickTop="1" thickBot="1"/>
    <row r="2511" s="34" customFormat="1" ht="15" thickTop="1" thickBot="1"/>
    <row r="2512" s="34" customFormat="1" ht="15" thickTop="1" thickBot="1"/>
    <row r="2513" s="34" customFormat="1" ht="15" thickTop="1" thickBot="1"/>
    <row r="2514" s="34" customFormat="1" ht="15" thickTop="1" thickBot="1"/>
    <row r="2515" s="34" customFormat="1" ht="15" thickTop="1" thickBot="1"/>
    <row r="2516" s="34" customFormat="1" ht="15" thickTop="1" thickBot="1"/>
    <row r="2517" s="34" customFormat="1" ht="15" thickTop="1" thickBot="1"/>
    <row r="2518" s="34" customFormat="1" ht="14" thickTop="1"/>
    <row r="2519" s="34" customFormat="1"/>
    <row r="2520" s="34" customFormat="1"/>
    <row r="2521" s="34" customFormat="1"/>
    <row r="2522" s="34" customFormat="1"/>
    <row r="2523" s="34" customFormat="1"/>
    <row r="2524" s="34" customFormat="1"/>
    <row r="2525" s="34" customFormat="1"/>
    <row r="2526" s="34" customFormat="1"/>
    <row r="2527" s="34" customFormat="1"/>
    <row r="2528" s="34" customFormat="1"/>
    <row r="2529" s="34" customFormat="1"/>
    <row r="2530" s="34" customFormat="1"/>
    <row r="2531" s="34" customFormat="1" ht="14" thickBot="1"/>
    <row r="2532" s="34" customFormat="1" ht="15" thickTop="1" thickBot="1"/>
    <row r="2533" s="34" customFormat="1" ht="15" thickTop="1" thickBot="1"/>
    <row r="2534" s="34" customFormat="1" ht="15" thickTop="1" thickBot="1"/>
    <row r="2535" s="34" customFormat="1" ht="15" thickTop="1" thickBot="1"/>
    <row r="2536" s="34" customFormat="1" ht="15" thickTop="1" thickBot="1"/>
    <row r="2537" s="34" customFormat="1" ht="15" thickTop="1" thickBot="1"/>
    <row r="2538" s="34" customFormat="1" ht="15" thickTop="1" thickBot="1"/>
    <row r="2539" s="34" customFormat="1" ht="15" thickTop="1" thickBot="1"/>
    <row r="2540" s="34" customFormat="1" ht="15" thickTop="1" thickBot="1"/>
    <row r="2541" s="34" customFormat="1" ht="15" thickTop="1" thickBot="1"/>
    <row r="2542" s="34" customFormat="1" ht="15" thickTop="1" thickBot="1"/>
    <row r="2543" s="34" customFormat="1" ht="15" thickTop="1" thickBot="1"/>
    <row r="2544" s="34" customFormat="1" ht="15" thickTop="1" thickBot="1"/>
    <row r="2545" s="34" customFormat="1" ht="15" thickTop="1" thickBot="1"/>
    <row r="2546" s="34" customFormat="1" ht="15" thickTop="1" thickBot="1"/>
    <row r="2547" s="34" customFormat="1" ht="15" thickTop="1" thickBot="1"/>
    <row r="2548" s="34" customFormat="1" ht="15" thickTop="1" thickBot="1"/>
    <row r="2549" s="34" customFormat="1" ht="15" thickTop="1" thickBot="1"/>
    <row r="2550" s="34" customFormat="1" ht="15" thickTop="1" thickBot="1"/>
    <row r="2551" s="34" customFormat="1" ht="15" thickTop="1" thickBot="1"/>
    <row r="2552" s="34" customFormat="1" ht="15" thickTop="1" thickBot="1"/>
    <row r="2553" s="34" customFormat="1" ht="15" thickTop="1" thickBot="1"/>
    <row r="2554" s="34" customFormat="1" ht="15" thickTop="1" thickBot="1"/>
    <row r="2555" s="34" customFormat="1" ht="15" thickTop="1" thickBot="1"/>
    <row r="2556" s="34" customFormat="1" ht="15" thickTop="1" thickBot="1"/>
    <row r="2557" s="34" customFormat="1" ht="15" thickTop="1" thickBot="1"/>
    <row r="2558" s="34" customFormat="1" ht="15" thickTop="1" thickBot="1"/>
    <row r="2559" s="34" customFormat="1" ht="15" thickTop="1" thickBot="1"/>
    <row r="2560" s="34" customFormat="1" ht="15" thickTop="1" thickBot="1"/>
    <row r="2561" s="34" customFormat="1" ht="15" thickTop="1" thickBot="1"/>
    <row r="2562" s="34" customFormat="1" ht="15" thickTop="1" thickBot="1"/>
    <row r="2563" s="34" customFormat="1" ht="15" thickTop="1" thickBot="1"/>
    <row r="2564" s="34" customFormat="1" ht="15" thickTop="1" thickBot="1"/>
    <row r="2565" s="34" customFormat="1" ht="15" thickTop="1" thickBot="1"/>
    <row r="2566" s="34" customFormat="1" ht="15" thickTop="1" thickBot="1"/>
    <row r="2567" s="34" customFormat="1" ht="15" thickTop="1" thickBot="1"/>
    <row r="2568" s="34" customFormat="1" ht="15" thickTop="1" thickBot="1"/>
    <row r="2569" s="34" customFormat="1" ht="15" thickTop="1" thickBot="1"/>
    <row r="2570" s="34" customFormat="1" ht="15" thickTop="1" thickBot="1"/>
    <row r="2571" s="34" customFormat="1" ht="15" thickTop="1" thickBot="1"/>
    <row r="2572" s="34" customFormat="1" ht="15" thickTop="1" thickBot="1"/>
    <row r="2573" s="34" customFormat="1" ht="15" thickTop="1" thickBot="1"/>
    <row r="2574" s="34" customFormat="1" ht="15" thickTop="1" thickBot="1"/>
    <row r="2575" s="34" customFormat="1" ht="15" thickTop="1" thickBot="1"/>
    <row r="2576" s="34" customFormat="1" ht="15" thickTop="1" thickBot="1"/>
    <row r="2577" s="34" customFormat="1" ht="15" thickTop="1" thickBot="1"/>
    <row r="2578" s="34" customFormat="1" ht="15" thickTop="1" thickBot="1"/>
    <row r="2579" s="34" customFormat="1" ht="15" thickTop="1" thickBot="1"/>
    <row r="2580" s="34" customFormat="1" ht="15" thickTop="1" thickBot="1"/>
    <row r="2581" s="34" customFormat="1" ht="15" thickTop="1" thickBot="1"/>
    <row r="2582" s="34" customFormat="1" ht="15" thickTop="1" thickBot="1"/>
    <row r="2583" s="34" customFormat="1" ht="15" thickTop="1" thickBot="1"/>
    <row r="2584" s="34" customFormat="1" ht="15" thickTop="1" thickBot="1"/>
    <row r="2585" s="34" customFormat="1" ht="15" thickTop="1" thickBot="1"/>
    <row r="2586" s="34" customFormat="1" ht="15" thickTop="1" thickBot="1"/>
    <row r="2587" s="34" customFormat="1" ht="15" thickTop="1" thickBot="1"/>
    <row r="2588" s="34" customFormat="1" ht="14" thickTop="1"/>
    <row r="2589" s="34" customFormat="1"/>
    <row r="2590" s="34" customFormat="1"/>
    <row r="2591" s="34" customFormat="1"/>
    <row r="2592" s="34" customFormat="1"/>
    <row r="2593" s="34" customFormat="1"/>
    <row r="2594" s="34" customFormat="1"/>
    <row r="2595" s="34" customFormat="1"/>
    <row r="2596" s="34" customFormat="1"/>
    <row r="2597" s="34" customFormat="1"/>
    <row r="2598" s="34" customFormat="1"/>
    <row r="2599" s="34" customFormat="1"/>
    <row r="2600" s="34" customFormat="1"/>
    <row r="2601" s="34" customFormat="1" ht="14" thickBot="1"/>
    <row r="2602" s="34" customFormat="1" ht="15" thickTop="1" thickBot="1"/>
    <row r="2603" s="34" customFormat="1" ht="15" thickTop="1" thickBot="1"/>
    <row r="2604" s="34" customFormat="1" ht="15" thickTop="1" thickBot="1"/>
    <row r="2605" s="34" customFormat="1" ht="15" thickTop="1" thickBot="1"/>
    <row r="2606" s="34" customFormat="1" ht="15" thickTop="1" thickBot="1"/>
    <row r="2607" s="34" customFormat="1" ht="15" thickTop="1" thickBot="1"/>
    <row r="2608" s="34" customFormat="1" ht="15" thickTop="1" thickBot="1"/>
    <row r="2609" s="34" customFormat="1" ht="15" thickTop="1" thickBot="1"/>
    <row r="2610" s="34" customFormat="1" ht="15" thickTop="1" thickBot="1"/>
    <row r="2611" s="34" customFormat="1" ht="15" thickTop="1" thickBot="1"/>
    <row r="2612" s="34" customFormat="1" ht="15" thickTop="1" thickBot="1"/>
    <row r="2613" s="34" customFormat="1" ht="15" thickTop="1" thickBot="1"/>
    <row r="2614" s="34" customFormat="1" ht="15" thickTop="1" thickBot="1"/>
    <row r="2615" s="34" customFormat="1" ht="15" thickTop="1" thickBot="1"/>
    <row r="2616" s="34" customFormat="1" ht="15" thickTop="1" thickBot="1"/>
    <row r="2617" s="34" customFormat="1" ht="15" thickTop="1" thickBot="1"/>
    <row r="2618" s="34" customFormat="1" ht="15" thickTop="1" thickBot="1"/>
    <row r="2619" s="34" customFormat="1" ht="15" thickTop="1" thickBot="1"/>
    <row r="2620" s="34" customFormat="1" ht="15" thickTop="1" thickBot="1"/>
    <row r="2621" s="34" customFormat="1" ht="15" thickTop="1" thickBot="1"/>
    <row r="2622" s="34" customFormat="1" ht="15" thickTop="1" thickBot="1"/>
    <row r="2623" s="34" customFormat="1" ht="15" thickTop="1" thickBot="1"/>
    <row r="2624" s="34" customFormat="1" ht="15" thickTop="1" thickBot="1"/>
    <row r="2625" s="34" customFormat="1" ht="15" thickTop="1" thickBot="1"/>
    <row r="2626" s="34" customFormat="1" ht="15" thickTop="1" thickBot="1"/>
    <row r="2627" s="34" customFormat="1" ht="15" thickTop="1" thickBot="1"/>
    <row r="2628" s="34" customFormat="1" ht="15" thickTop="1" thickBot="1"/>
    <row r="2629" s="34" customFormat="1" ht="15" thickTop="1" thickBot="1"/>
    <row r="2630" s="34" customFormat="1" ht="15" thickTop="1" thickBot="1"/>
    <row r="2631" s="34" customFormat="1" ht="15" thickTop="1" thickBot="1"/>
    <row r="2632" s="34" customFormat="1" ht="15" thickTop="1" thickBot="1"/>
    <row r="2633" s="34" customFormat="1" ht="15" thickTop="1" thickBot="1"/>
    <row r="2634" s="34" customFormat="1" ht="15" thickTop="1" thickBot="1"/>
    <row r="2635" s="34" customFormat="1" ht="15" thickTop="1" thickBot="1"/>
    <row r="2636" s="34" customFormat="1" ht="15" thickTop="1" thickBot="1"/>
    <row r="2637" s="34" customFormat="1" ht="15" thickTop="1" thickBot="1"/>
    <row r="2638" s="34" customFormat="1" ht="15" thickTop="1" thickBot="1"/>
    <row r="2639" s="34" customFormat="1" ht="15" thickTop="1" thickBot="1"/>
    <row r="2640" s="34" customFormat="1" ht="15" thickTop="1" thickBot="1"/>
    <row r="2641" s="34" customFormat="1" ht="15" thickTop="1" thickBot="1"/>
    <row r="2642" s="34" customFormat="1" ht="15" thickTop="1" thickBot="1"/>
    <row r="2643" s="34" customFormat="1" ht="15" thickTop="1" thickBot="1"/>
    <row r="2644" s="34" customFormat="1" ht="15" thickTop="1" thickBot="1"/>
    <row r="2645" s="34" customFormat="1" ht="15" thickTop="1" thickBot="1"/>
    <row r="2646" s="34" customFormat="1" ht="15" thickTop="1" thickBot="1"/>
    <row r="2647" s="34" customFormat="1" ht="15" thickTop="1" thickBot="1"/>
    <row r="2648" s="34" customFormat="1" ht="15" thickTop="1" thickBot="1"/>
    <row r="2649" s="34" customFormat="1" ht="15" thickTop="1" thickBot="1"/>
    <row r="2650" s="34" customFormat="1" ht="15" thickTop="1" thickBot="1"/>
    <row r="2651" s="34" customFormat="1" ht="15" thickTop="1" thickBot="1"/>
    <row r="2652" s="34" customFormat="1" ht="15" thickTop="1" thickBot="1"/>
    <row r="2653" s="34" customFormat="1" ht="15" thickTop="1" thickBot="1"/>
    <row r="2654" s="34" customFormat="1" ht="15" thickTop="1" thickBot="1"/>
    <row r="2655" s="34" customFormat="1" ht="15" thickTop="1" thickBot="1"/>
    <row r="2656" s="34" customFormat="1" ht="15" thickTop="1" thickBot="1"/>
    <row r="2657" s="34" customFormat="1" ht="15" thickTop="1" thickBot="1"/>
    <row r="2658" s="34" customFormat="1" ht="14" thickTop="1"/>
    <row r="2659" s="34" customFormat="1"/>
    <row r="2660" s="34" customFormat="1"/>
    <row r="2661" s="34" customFormat="1"/>
    <row r="2662" s="34" customFormat="1"/>
    <row r="2663" s="34" customFormat="1"/>
    <row r="2664" s="34" customFormat="1"/>
    <row r="2665" s="34" customFormat="1"/>
    <row r="2666" s="34" customFormat="1"/>
    <row r="2667" s="34" customFormat="1"/>
    <row r="2668" s="34" customFormat="1"/>
    <row r="2669" s="34" customFormat="1"/>
    <row r="2670" s="34" customFormat="1"/>
    <row r="2671" s="34" customFormat="1" ht="14" thickBot="1"/>
    <row r="2672" s="34" customFormat="1" ht="15" thickTop="1" thickBot="1"/>
    <row r="2673" s="34" customFormat="1" ht="15" thickTop="1" thickBot="1"/>
    <row r="2674" s="34" customFormat="1" ht="15" thickTop="1" thickBot="1"/>
    <row r="2675" s="34" customFormat="1" ht="15" thickTop="1" thickBot="1"/>
    <row r="2676" s="34" customFormat="1" ht="15" thickTop="1" thickBot="1"/>
    <row r="2677" s="34" customFormat="1" ht="15" thickTop="1" thickBot="1"/>
    <row r="2678" s="34" customFormat="1" ht="15" thickTop="1" thickBot="1"/>
    <row r="2679" s="34" customFormat="1" ht="15" thickTop="1" thickBot="1"/>
    <row r="2680" s="34" customFormat="1" ht="15" thickTop="1" thickBot="1"/>
    <row r="2681" s="34" customFormat="1" ht="15" thickTop="1" thickBot="1"/>
    <row r="2682" s="34" customFormat="1" ht="15" thickTop="1" thickBot="1"/>
    <row r="2683" s="34" customFormat="1" ht="15" thickTop="1" thickBot="1"/>
    <row r="2684" s="34" customFormat="1" ht="15" thickTop="1" thickBot="1"/>
    <row r="2685" s="34" customFormat="1" ht="15" thickTop="1" thickBot="1"/>
    <row r="2686" s="34" customFormat="1" ht="15" thickTop="1" thickBot="1"/>
    <row r="2687" s="34" customFormat="1" ht="15" thickTop="1" thickBot="1"/>
    <row r="2688" s="34" customFormat="1" ht="15" thickTop="1" thickBot="1"/>
    <row r="2689" s="34" customFormat="1" ht="15" thickTop="1" thickBot="1"/>
    <row r="2690" s="34" customFormat="1" ht="15" thickTop="1" thickBot="1"/>
    <row r="2691" s="34" customFormat="1" ht="15" thickTop="1" thickBot="1"/>
    <row r="2692" s="34" customFormat="1" ht="15" thickTop="1" thickBot="1"/>
    <row r="2693" s="34" customFormat="1" ht="15" thickTop="1" thickBot="1"/>
    <row r="2694" s="34" customFormat="1" ht="15" thickTop="1" thickBot="1"/>
    <row r="2695" s="34" customFormat="1" ht="15" thickTop="1" thickBot="1"/>
    <row r="2696" s="34" customFormat="1" ht="15" thickTop="1" thickBot="1"/>
    <row r="2697" s="34" customFormat="1" ht="15" thickTop="1" thickBot="1"/>
    <row r="2698" s="34" customFormat="1" ht="15" thickTop="1" thickBot="1"/>
    <row r="2699" s="34" customFormat="1" ht="15" thickTop="1" thickBot="1"/>
    <row r="2700" s="34" customFormat="1" ht="15" thickTop="1" thickBot="1"/>
    <row r="2701" s="34" customFormat="1" ht="15" thickTop="1" thickBot="1"/>
    <row r="2702" s="34" customFormat="1" ht="15" thickTop="1" thickBot="1"/>
    <row r="2703" s="34" customFormat="1" ht="15" thickTop="1" thickBot="1"/>
    <row r="2704" s="34" customFormat="1" ht="15" thickTop="1" thickBot="1"/>
    <row r="2705" s="34" customFormat="1" ht="15" thickTop="1" thickBot="1"/>
    <row r="2706" s="34" customFormat="1" ht="15" thickTop="1" thickBot="1"/>
    <row r="2707" s="34" customFormat="1" ht="15" thickTop="1" thickBot="1"/>
    <row r="2708" s="34" customFormat="1" ht="15" thickTop="1" thickBot="1"/>
    <row r="2709" s="34" customFormat="1" ht="15" thickTop="1" thickBot="1"/>
    <row r="2710" s="34" customFormat="1" ht="15" thickTop="1" thickBot="1"/>
    <row r="2711" s="34" customFormat="1" ht="15" thickTop="1" thickBot="1"/>
    <row r="2712" s="34" customFormat="1" ht="15" thickTop="1" thickBot="1"/>
    <row r="2713" s="34" customFormat="1" ht="15" thickTop="1" thickBot="1"/>
    <row r="2714" s="34" customFormat="1" ht="15" thickTop="1" thickBot="1"/>
    <row r="2715" s="34" customFormat="1" ht="15" thickTop="1" thickBot="1"/>
    <row r="2716" s="34" customFormat="1" ht="15" thickTop="1" thickBot="1"/>
    <row r="2717" s="34" customFormat="1" ht="15" thickTop="1" thickBot="1"/>
    <row r="2718" s="34" customFormat="1" ht="15" thickTop="1" thickBot="1"/>
    <row r="2719" s="34" customFormat="1" ht="15" thickTop="1" thickBot="1"/>
    <row r="2720" s="34" customFormat="1" ht="15" thickTop="1" thickBot="1"/>
    <row r="2721" s="34" customFormat="1" ht="15" thickTop="1" thickBot="1"/>
    <row r="2722" s="34" customFormat="1" ht="15" thickTop="1" thickBot="1"/>
    <row r="2723" s="34" customFormat="1" ht="15" thickTop="1" thickBot="1"/>
    <row r="2724" s="34" customFormat="1" ht="15" thickTop="1" thickBot="1"/>
    <row r="2725" s="34" customFormat="1" ht="15" thickTop="1" thickBot="1"/>
    <row r="2726" s="34" customFormat="1" ht="15" thickTop="1" thickBot="1"/>
    <row r="2727" s="34" customFormat="1" ht="15" thickTop="1" thickBot="1"/>
    <row r="2728" s="34" customFormat="1" ht="14" thickTop="1"/>
    <row r="2729" s="34" customFormat="1"/>
    <row r="2730" s="34" customFormat="1"/>
    <row r="2731" s="34" customFormat="1"/>
    <row r="2732" s="34" customFormat="1"/>
    <row r="2733" s="34" customFormat="1"/>
    <row r="2734" s="34" customFormat="1"/>
    <row r="2735" s="34" customFormat="1"/>
    <row r="2736" s="34" customFormat="1"/>
    <row r="2737" s="34" customFormat="1"/>
    <row r="2738" s="34" customFormat="1"/>
    <row r="2739" s="34" customFormat="1"/>
    <row r="2740" s="34" customFormat="1"/>
    <row r="2741" s="34" customFormat="1" ht="14" thickBot="1"/>
    <row r="2742" s="34" customFormat="1" ht="15" thickTop="1" thickBot="1"/>
    <row r="2743" s="34" customFormat="1" ht="15" thickTop="1" thickBot="1"/>
    <row r="2744" s="34" customFormat="1" ht="15" thickTop="1" thickBot="1"/>
    <row r="2745" s="34" customFormat="1" ht="15" thickTop="1" thickBot="1"/>
    <row r="2746" s="34" customFormat="1" ht="15" thickTop="1" thickBot="1"/>
    <row r="2747" s="34" customFormat="1" ht="15" thickTop="1" thickBot="1"/>
    <row r="2748" s="34" customFormat="1" ht="15" thickTop="1" thickBot="1"/>
    <row r="2749" s="34" customFormat="1" ht="15" thickTop="1" thickBot="1"/>
    <row r="2750" s="34" customFormat="1" ht="15" thickTop="1" thickBot="1"/>
    <row r="2751" s="34" customFormat="1" ht="15" thickTop="1" thickBot="1"/>
    <row r="2752" s="34" customFormat="1" ht="15" thickTop="1" thickBot="1"/>
    <row r="2753" s="34" customFormat="1" ht="15" thickTop="1" thickBot="1"/>
    <row r="2754" s="34" customFormat="1" ht="15" thickTop="1" thickBot="1"/>
    <row r="2755" s="34" customFormat="1" ht="15" thickTop="1" thickBot="1"/>
    <row r="2756" s="34" customFormat="1" ht="15" thickTop="1" thickBot="1"/>
    <row r="2757" s="34" customFormat="1" ht="15" thickTop="1" thickBot="1"/>
    <row r="2758" s="34" customFormat="1" ht="15" thickTop="1" thickBot="1"/>
    <row r="2759" s="34" customFormat="1" ht="15" thickTop="1" thickBot="1"/>
    <row r="2760" s="34" customFormat="1" ht="15" thickTop="1" thickBot="1"/>
    <row r="2761" s="34" customFormat="1" ht="15" thickTop="1" thickBot="1"/>
    <row r="2762" s="34" customFormat="1" ht="15" thickTop="1" thickBot="1"/>
    <row r="2763" s="34" customFormat="1" ht="15" thickTop="1" thickBot="1"/>
    <row r="2764" s="34" customFormat="1" ht="15" thickTop="1" thickBot="1"/>
    <row r="2765" s="34" customFormat="1" ht="15" thickTop="1" thickBot="1"/>
    <row r="2766" s="34" customFormat="1" ht="15" thickTop="1" thickBot="1"/>
    <row r="2767" s="34" customFormat="1" ht="15" thickTop="1" thickBot="1"/>
    <row r="2768" s="34" customFormat="1" ht="15" thickTop="1" thickBot="1"/>
    <row r="2769" s="34" customFormat="1" ht="15" thickTop="1" thickBot="1"/>
    <row r="2770" s="34" customFormat="1" ht="15" thickTop="1" thickBot="1"/>
    <row r="2771" s="34" customFormat="1" ht="15" thickTop="1" thickBot="1"/>
    <row r="2772" s="34" customFormat="1" ht="15" thickTop="1" thickBot="1"/>
    <row r="2773" s="34" customFormat="1" ht="15" thickTop="1" thickBot="1"/>
    <row r="2774" s="34" customFormat="1" ht="15" thickTop="1" thickBot="1"/>
    <row r="2775" s="34" customFormat="1" ht="15" thickTop="1" thickBot="1"/>
    <row r="2776" s="34" customFormat="1" ht="15" thickTop="1" thickBot="1"/>
    <row r="2777" s="34" customFormat="1" ht="15" thickTop="1" thickBot="1"/>
    <row r="2778" s="34" customFormat="1" ht="15" thickTop="1" thickBot="1"/>
    <row r="2779" s="34" customFormat="1" ht="15" thickTop="1" thickBot="1"/>
    <row r="2780" s="34" customFormat="1" ht="15" thickTop="1" thickBot="1"/>
    <row r="2781" s="34" customFormat="1" ht="15" thickTop="1" thickBot="1"/>
    <row r="2782" s="34" customFormat="1" ht="15" thickTop="1" thickBot="1"/>
    <row r="2783" s="34" customFormat="1" ht="15" thickTop="1" thickBot="1"/>
    <row r="2784" s="34" customFormat="1" ht="15" thickTop="1" thickBot="1"/>
    <row r="2785" s="34" customFormat="1" ht="15" thickTop="1" thickBot="1"/>
    <row r="2786" s="34" customFormat="1" ht="15" thickTop="1" thickBot="1"/>
    <row r="2787" s="34" customFormat="1" ht="15" thickTop="1" thickBot="1"/>
    <row r="2788" s="34" customFormat="1" ht="15" thickTop="1" thickBot="1"/>
    <row r="2789" s="34" customFormat="1" ht="15" thickTop="1" thickBot="1"/>
    <row r="2790" s="34" customFormat="1" ht="15" thickTop="1" thickBot="1"/>
    <row r="2791" s="34" customFormat="1" ht="15" thickTop="1" thickBot="1"/>
    <row r="2792" s="34" customFormat="1" ht="15" thickTop="1" thickBot="1"/>
    <row r="2793" s="34" customFormat="1" ht="15" thickTop="1" thickBot="1"/>
    <row r="2794" s="34" customFormat="1" ht="15" thickTop="1" thickBot="1"/>
    <row r="2795" s="34" customFormat="1" ht="15" thickTop="1" thickBot="1"/>
    <row r="2796" s="34" customFormat="1" ht="15" thickTop="1" thickBot="1"/>
    <row r="2797" s="34" customFormat="1" ht="15" thickTop="1" thickBot="1"/>
    <row r="2798" s="34" customFormat="1" ht="14" thickTop="1"/>
    <row r="2799" s="34" customFormat="1"/>
    <row r="2800" s="34" customFormat="1"/>
    <row r="2801" s="34" customFormat="1"/>
    <row r="2802" s="34" customFormat="1"/>
    <row r="2803" s="34" customFormat="1"/>
    <row r="2804" s="34" customFormat="1"/>
    <row r="2805" s="34" customFormat="1"/>
    <row r="2806" s="34" customFormat="1"/>
    <row r="2807" s="34" customFormat="1"/>
    <row r="2808" s="34" customFormat="1"/>
    <row r="2809" s="34" customFormat="1"/>
    <row r="2810" s="34" customFormat="1"/>
    <row r="2811" s="34" customFormat="1" ht="14" thickBot="1"/>
    <row r="2812" s="34" customFormat="1" ht="15" thickTop="1" thickBot="1"/>
    <row r="2813" s="34" customFormat="1" ht="15" thickTop="1" thickBot="1"/>
    <row r="2814" s="34" customFormat="1" ht="15" thickTop="1" thickBot="1"/>
    <row r="2815" s="34" customFormat="1" ht="15" thickTop="1" thickBot="1"/>
    <row r="2816" s="34" customFormat="1" ht="15" thickTop="1" thickBot="1"/>
    <row r="2817" s="34" customFormat="1" ht="15" thickTop="1" thickBot="1"/>
    <row r="2818" s="34" customFormat="1" ht="15" thickTop="1" thickBot="1"/>
    <row r="2819" s="34" customFormat="1" ht="15" thickTop="1" thickBot="1"/>
    <row r="2820" s="34" customFormat="1" ht="15" thickTop="1" thickBot="1"/>
    <row r="2821" s="34" customFormat="1" ht="15" thickTop="1" thickBot="1"/>
    <row r="2822" s="34" customFormat="1" ht="15" thickTop="1" thickBot="1"/>
    <row r="2823" s="34" customFormat="1" ht="15" thickTop="1" thickBot="1"/>
    <row r="2824" s="34" customFormat="1" ht="15" thickTop="1" thickBot="1"/>
    <row r="2825" s="34" customFormat="1" ht="15" thickTop="1" thickBot="1"/>
    <row r="2826" s="34" customFormat="1" ht="15" thickTop="1" thickBot="1"/>
    <row r="2827" s="34" customFormat="1" ht="15" thickTop="1" thickBot="1"/>
    <row r="2828" s="34" customFormat="1" ht="15" thickTop="1" thickBot="1"/>
    <row r="2829" s="34" customFormat="1" ht="15" thickTop="1" thickBot="1"/>
    <row r="2830" s="34" customFormat="1" ht="15" thickTop="1" thickBot="1"/>
    <row r="2831" s="34" customFormat="1" ht="15" thickTop="1" thickBot="1"/>
    <row r="2832" s="34" customFormat="1" ht="15" thickTop="1" thickBot="1"/>
    <row r="2833" s="34" customFormat="1" ht="15" thickTop="1" thickBot="1"/>
    <row r="2834" s="34" customFormat="1" ht="15" thickTop="1" thickBot="1"/>
    <row r="2835" s="34" customFormat="1" ht="15" thickTop="1" thickBot="1"/>
    <row r="2836" s="34" customFormat="1" ht="15" thickTop="1" thickBot="1"/>
    <row r="2837" s="34" customFormat="1" ht="15" thickTop="1" thickBot="1"/>
    <row r="2838" s="34" customFormat="1" ht="15" thickTop="1" thickBot="1"/>
    <row r="2839" s="34" customFormat="1" ht="15" thickTop="1" thickBot="1"/>
    <row r="2840" s="34" customFormat="1" ht="15" thickTop="1" thickBot="1"/>
    <row r="2841" s="34" customFormat="1" ht="15" thickTop="1" thickBot="1"/>
    <row r="2842" s="34" customFormat="1" ht="15" thickTop="1" thickBot="1"/>
    <row r="2843" s="34" customFormat="1" ht="15" thickTop="1" thickBot="1"/>
    <row r="2844" s="34" customFormat="1" ht="15" thickTop="1" thickBot="1"/>
    <row r="2845" s="34" customFormat="1" ht="15" thickTop="1" thickBot="1"/>
    <row r="2846" s="34" customFormat="1" ht="15" thickTop="1" thickBot="1"/>
    <row r="2847" s="34" customFormat="1" ht="15" thickTop="1" thickBot="1"/>
    <row r="2848" s="34" customFormat="1" ht="15" thickTop="1" thickBot="1"/>
    <row r="2849" s="34" customFormat="1" ht="15" thickTop="1" thickBot="1"/>
    <row r="2850" s="34" customFormat="1" ht="15" thickTop="1" thickBot="1"/>
    <row r="2851" s="34" customFormat="1" ht="15" thickTop="1" thickBot="1"/>
    <row r="2852" s="34" customFormat="1" ht="15" thickTop="1" thickBot="1"/>
    <row r="2853" s="34" customFormat="1" ht="15" thickTop="1" thickBot="1"/>
    <row r="2854" s="34" customFormat="1" ht="15" thickTop="1" thickBot="1"/>
    <row r="2855" s="34" customFormat="1" ht="15" thickTop="1" thickBot="1"/>
    <row r="2856" s="34" customFormat="1" ht="15" thickTop="1" thickBot="1"/>
    <row r="2857" s="34" customFormat="1" ht="15" thickTop="1" thickBot="1"/>
    <row r="2858" s="34" customFormat="1" ht="15" thickTop="1" thickBot="1"/>
    <row r="2859" s="34" customFormat="1" ht="15" thickTop="1" thickBot="1"/>
    <row r="2860" s="34" customFormat="1" ht="15" thickTop="1" thickBot="1"/>
    <row r="2861" s="34" customFormat="1" ht="15" thickTop="1" thickBot="1"/>
    <row r="2862" s="34" customFormat="1" ht="15" thickTop="1" thickBot="1"/>
    <row r="2863" s="34" customFormat="1" ht="15" thickTop="1" thickBot="1"/>
    <row r="2864" s="34" customFormat="1" ht="15" thickTop="1" thickBot="1"/>
    <row r="2865" s="34" customFormat="1" ht="15" thickTop="1" thickBot="1"/>
    <row r="2866" s="34" customFormat="1" ht="15" thickTop="1" thickBot="1"/>
    <row r="2867" s="34" customFormat="1" ht="15" thickTop="1" thickBot="1"/>
    <row r="2868" s="34" customFormat="1" ht="14" thickTop="1"/>
    <row r="2869" s="34" customFormat="1"/>
    <row r="2870" s="34" customFormat="1"/>
    <row r="2871" s="34" customFormat="1"/>
    <row r="2872" s="34" customFormat="1"/>
    <row r="2873" s="34" customFormat="1"/>
    <row r="2874" s="34" customFormat="1"/>
    <row r="2875" s="34" customFormat="1"/>
    <row r="2876" s="34" customFormat="1"/>
    <row r="2877" s="34" customFormat="1"/>
    <row r="2878" s="34" customFormat="1"/>
    <row r="2879" s="34" customFormat="1"/>
    <row r="2880" s="34" customFormat="1"/>
    <row r="2881" s="34" customFormat="1" ht="14" thickBot="1"/>
    <row r="2882" s="34" customFormat="1" ht="15" thickTop="1" thickBot="1"/>
    <row r="2883" s="34" customFormat="1" ht="15" thickTop="1" thickBot="1"/>
    <row r="2884" s="34" customFormat="1" ht="15" thickTop="1" thickBot="1"/>
    <row r="2885" s="34" customFormat="1" ht="15" thickTop="1" thickBot="1"/>
    <row r="2886" s="34" customFormat="1" ht="15" thickTop="1" thickBot="1"/>
    <row r="2887" s="34" customFormat="1" ht="15" thickTop="1" thickBot="1"/>
    <row r="2888" s="34" customFormat="1" ht="15" thickTop="1" thickBot="1"/>
    <row r="2889" s="34" customFormat="1" ht="15" thickTop="1" thickBot="1"/>
    <row r="2890" s="34" customFormat="1" ht="15" thickTop="1" thickBot="1"/>
    <row r="2891" s="34" customFormat="1" ht="15" thickTop="1" thickBot="1"/>
    <row r="2892" s="34" customFormat="1" ht="15" thickTop="1" thickBot="1"/>
    <row r="2893" s="34" customFormat="1" ht="15" thickTop="1" thickBot="1"/>
    <row r="2894" s="34" customFormat="1" ht="15" thickTop="1" thickBot="1"/>
    <row r="2895" s="34" customFormat="1" ht="15" thickTop="1" thickBot="1"/>
    <row r="2896" s="34" customFormat="1" ht="15" thickTop="1" thickBot="1"/>
    <row r="2897" s="34" customFormat="1" ht="15" thickTop="1" thickBot="1"/>
    <row r="2898" s="34" customFormat="1" ht="15" thickTop="1" thickBot="1"/>
    <row r="2899" s="34" customFormat="1" ht="15" thickTop="1" thickBot="1"/>
    <row r="2900" s="34" customFormat="1" ht="15" thickTop="1" thickBot="1"/>
    <row r="2901" s="34" customFormat="1" ht="15" thickTop="1" thickBot="1"/>
    <row r="2902" s="34" customFormat="1" ht="15" thickTop="1" thickBot="1"/>
    <row r="2903" s="34" customFormat="1" ht="15" thickTop="1" thickBot="1"/>
    <row r="2904" s="34" customFormat="1" ht="15" thickTop="1" thickBot="1"/>
    <row r="2905" s="34" customFormat="1" ht="15" thickTop="1" thickBot="1"/>
    <row r="2906" s="34" customFormat="1" ht="15" thickTop="1" thickBot="1"/>
    <row r="2907" s="34" customFormat="1" ht="15" thickTop="1" thickBot="1"/>
    <row r="2908" s="34" customFormat="1" ht="15" thickTop="1" thickBot="1"/>
    <row r="2909" s="34" customFormat="1" ht="15" thickTop="1" thickBot="1"/>
    <row r="2910" s="34" customFormat="1" ht="15" thickTop="1" thickBot="1"/>
    <row r="2911" s="34" customFormat="1" ht="15" thickTop="1" thickBot="1"/>
    <row r="2912" s="34" customFormat="1" ht="15" thickTop="1" thickBot="1"/>
    <row r="2913" s="34" customFormat="1" ht="15" thickTop="1" thickBot="1"/>
    <row r="2914" s="34" customFormat="1" ht="15" thickTop="1" thickBot="1"/>
    <row r="2915" s="34" customFormat="1" ht="15" thickTop="1" thickBot="1"/>
    <row r="2916" s="34" customFormat="1" ht="15" thickTop="1" thickBot="1"/>
    <row r="2917" s="34" customFormat="1" ht="15" thickTop="1" thickBot="1"/>
    <row r="2918" s="34" customFormat="1" ht="15" thickTop="1" thickBot="1"/>
    <row r="2919" s="34" customFormat="1" ht="15" thickTop="1" thickBot="1"/>
    <row r="2920" s="34" customFormat="1" ht="15" thickTop="1" thickBot="1"/>
    <row r="2921" s="34" customFormat="1" ht="15" thickTop="1" thickBot="1"/>
    <row r="2922" s="34" customFormat="1" ht="15" thickTop="1" thickBot="1"/>
    <row r="2923" s="34" customFormat="1" ht="15" thickTop="1" thickBot="1"/>
    <row r="2924" s="34" customFormat="1" ht="15" thickTop="1" thickBot="1"/>
    <row r="2925" s="34" customFormat="1" ht="15" thickTop="1" thickBot="1"/>
    <row r="2926" s="34" customFormat="1" ht="15" thickTop="1" thickBot="1"/>
    <row r="2927" s="34" customFormat="1" ht="15" thickTop="1" thickBot="1"/>
    <row r="2928" s="34" customFormat="1" ht="15" thickTop="1" thickBot="1"/>
    <row r="2929" s="34" customFormat="1" ht="15" thickTop="1" thickBot="1"/>
    <row r="2930" s="34" customFormat="1" ht="15" thickTop="1" thickBot="1"/>
    <row r="2931" s="34" customFormat="1" ht="15" thickTop="1" thickBot="1"/>
    <row r="2932" s="34" customFormat="1" ht="15" thickTop="1" thickBot="1"/>
    <row r="2933" s="34" customFormat="1" ht="15" thickTop="1" thickBot="1"/>
    <row r="2934" s="34" customFormat="1" ht="15" thickTop="1" thickBot="1"/>
    <row r="2935" s="34" customFormat="1" ht="15" thickTop="1" thickBot="1"/>
    <row r="2936" s="34" customFormat="1" ht="15" thickTop="1" thickBot="1"/>
    <row r="2937" s="34" customFormat="1" ht="15" thickTop="1" thickBot="1"/>
    <row r="2938" s="34" customFormat="1" ht="14" thickTop="1"/>
    <row r="2939" s="34" customFormat="1"/>
    <row r="2940" s="34" customFormat="1"/>
    <row r="2941" s="34" customFormat="1"/>
    <row r="2942" s="34" customFormat="1"/>
    <row r="2943" s="34" customFormat="1"/>
    <row r="2944" s="34" customFormat="1"/>
    <row r="2945" s="34" customFormat="1"/>
    <row r="2946" s="34" customFormat="1"/>
    <row r="2947" s="34" customFormat="1"/>
    <row r="2948" s="34" customFormat="1"/>
    <row r="2949" s="34" customFormat="1"/>
    <row r="2950" s="34" customFormat="1"/>
    <row r="2951" s="34" customFormat="1" ht="14" thickBot="1"/>
    <row r="2952" s="34" customFormat="1" ht="15" thickTop="1" thickBot="1"/>
    <row r="2953" s="34" customFormat="1" ht="15" thickTop="1" thickBot="1"/>
    <row r="2954" s="34" customFormat="1" ht="15" thickTop="1" thickBot="1"/>
    <row r="2955" s="34" customFormat="1" ht="15" thickTop="1" thickBot="1"/>
    <row r="2956" s="34" customFormat="1" ht="15" thickTop="1" thickBot="1"/>
    <row r="2957" s="34" customFormat="1" ht="15" thickTop="1" thickBot="1"/>
    <row r="2958" s="34" customFormat="1" ht="15" thickTop="1" thickBot="1"/>
    <row r="2959" s="34" customFormat="1" ht="15" thickTop="1" thickBot="1"/>
    <row r="2960" s="34" customFormat="1" ht="15" thickTop="1" thickBot="1"/>
    <row r="2961" s="34" customFormat="1" ht="15" thickTop="1" thickBot="1"/>
    <row r="2962" s="34" customFormat="1" ht="15" thickTop="1" thickBot="1"/>
    <row r="2963" s="34" customFormat="1" ht="15" thickTop="1" thickBot="1"/>
    <row r="2964" s="34" customFormat="1" ht="15" thickTop="1" thickBot="1"/>
    <row r="2965" s="34" customFormat="1" ht="15" thickTop="1" thickBot="1"/>
    <row r="2966" s="34" customFormat="1" ht="15" thickTop="1" thickBot="1"/>
    <row r="2967" s="34" customFormat="1" ht="15" thickTop="1" thickBot="1"/>
    <row r="2968" s="34" customFormat="1" ht="15" thickTop="1" thickBot="1"/>
    <row r="2969" s="34" customFormat="1" ht="15" thickTop="1" thickBot="1"/>
    <row r="2970" s="34" customFormat="1" ht="15" thickTop="1" thickBot="1"/>
    <row r="2971" s="34" customFormat="1" ht="15" thickTop="1" thickBot="1"/>
    <row r="2972" s="34" customFormat="1" ht="15" thickTop="1" thickBot="1"/>
    <row r="2973" s="34" customFormat="1" ht="15" thickTop="1" thickBot="1"/>
    <row r="2974" s="34" customFormat="1" ht="15" thickTop="1" thickBot="1"/>
    <row r="2975" s="34" customFormat="1" ht="15" thickTop="1" thickBot="1"/>
    <row r="2976" s="34" customFormat="1" ht="15" thickTop="1" thickBot="1"/>
    <row r="2977" s="34" customFormat="1" ht="15" thickTop="1" thickBot="1"/>
    <row r="2978" s="34" customFormat="1" ht="15" thickTop="1" thickBot="1"/>
    <row r="2979" s="34" customFormat="1" ht="15" thickTop="1" thickBot="1"/>
    <row r="2980" s="34" customFormat="1" ht="15" thickTop="1" thickBot="1"/>
    <row r="2981" s="34" customFormat="1" ht="15" thickTop="1" thickBot="1"/>
    <row r="2982" s="34" customFormat="1" ht="15" thickTop="1" thickBot="1"/>
    <row r="2983" s="34" customFormat="1" ht="15" thickTop="1" thickBot="1"/>
    <row r="2984" s="34" customFormat="1" ht="15" thickTop="1" thickBot="1"/>
    <row r="2985" s="34" customFormat="1" ht="15" thickTop="1" thickBot="1"/>
    <row r="2986" s="34" customFormat="1" ht="15" thickTop="1" thickBot="1"/>
    <row r="2987" s="34" customFormat="1" ht="15" thickTop="1" thickBot="1"/>
    <row r="2988" s="34" customFormat="1" ht="15" thickTop="1" thickBot="1"/>
    <row r="2989" s="34" customFormat="1" ht="15" thickTop="1" thickBot="1"/>
    <row r="2990" s="34" customFormat="1" ht="15" thickTop="1" thickBot="1"/>
    <row r="2991" s="34" customFormat="1" ht="15" thickTop="1" thickBot="1"/>
    <row r="2992" s="34" customFormat="1" ht="15" thickTop="1" thickBot="1"/>
    <row r="2993" s="34" customFormat="1" ht="15" thickTop="1" thickBot="1"/>
    <row r="2994" s="34" customFormat="1" ht="15" thickTop="1" thickBot="1"/>
    <row r="2995" s="34" customFormat="1" ht="15" thickTop="1" thickBot="1"/>
    <row r="2996" s="34" customFormat="1" ht="15" thickTop="1" thickBot="1"/>
    <row r="2997" s="34" customFormat="1" ht="15" thickTop="1" thickBot="1"/>
    <row r="2998" s="34" customFormat="1" ht="15" thickTop="1" thickBot="1"/>
    <row r="2999" s="34" customFormat="1" ht="15" thickTop="1" thickBot="1"/>
    <row r="3000" s="34" customFormat="1" ht="15" thickTop="1" thickBot="1"/>
    <row r="3001" s="34" customFormat="1" ht="15" thickTop="1" thickBot="1"/>
    <row r="3002" s="34" customFormat="1" ht="15" thickTop="1" thickBot="1"/>
    <row r="3003" s="34" customFormat="1" ht="15" thickTop="1" thickBot="1"/>
    <row r="3004" s="34" customFormat="1" ht="15" thickTop="1" thickBot="1"/>
    <row r="3005" s="34" customFormat="1" ht="15" thickTop="1" thickBot="1"/>
    <row r="3006" s="34" customFormat="1" ht="15" thickTop="1" thickBot="1"/>
    <row r="3007" s="34" customFormat="1" ht="15" thickTop="1" thickBot="1"/>
    <row r="3008" s="34" customFormat="1" ht="14" thickTop="1"/>
    <row r="3009" s="34" customFormat="1"/>
    <row r="3010" s="34" customFormat="1"/>
    <row r="3011" s="34" customFormat="1"/>
    <row r="3012" s="34" customFormat="1"/>
    <row r="3013" s="34" customFormat="1"/>
    <row r="3014" s="34" customFormat="1"/>
    <row r="3015" s="34" customFormat="1"/>
    <row r="3016" s="34" customFormat="1"/>
    <row r="3017" s="34" customFormat="1"/>
    <row r="3018" s="34" customFormat="1"/>
    <row r="3019" s="34" customFormat="1"/>
    <row r="3020" s="34" customFormat="1"/>
    <row r="3021" s="34" customFormat="1" ht="14" thickBot="1"/>
    <row r="3022" s="34" customFormat="1" ht="15" thickTop="1" thickBot="1"/>
    <row r="3023" s="34" customFormat="1" ht="15" thickTop="1" thickBot="1"/>
    <row r="3024" s="34" customFormat="1" ht="15" thickTop="1" thickBot="1"/>
    <row r="3025" s="34" customFormat="1" ht="15" thickTop="1" thickBot="1"/>
    <row r="3026" s="34" customFormat="1" ht="15" thickTop="1" thickBot="1"/>
    <row r="3027" s="34" customFormat="1" ht="15" thickTop="1" thickBot="1"/>
    <row r="3028" s="34" customFormat="1" ht="15" thickTop="1" thickBot="1"/>
    <row r="3029" s="34" customFormat="1" ht="15" thickTop="1" thickBot="1"/>
    <row r="3030" s="34" customFormat="1" ht="15" thickTop="1" thickBot="1"/>
    <row r="3031" s="34" customFormat="1" ht="15" thickTop="1" thickBot="1"/>
    <row r="3032" s="34" customFormat="1" ht="15" thickTop="1" thickBot="1"/>
    <row r="3033" s="34" customFormat="1" ht="15" thickTop="1" thickBot="1"/>
    <row r="3034" s="34" customFormat="1" ht="15" thickTop="1" thickBot="1"/>
    <row r="3035" s="34" customFormat="1" ht="15" thickTop="1" thickBot="1"/>
    <row r="3036" s="34" customFormat="1" ht="15" thickTop="1" thickBot="1"/>
    <row r="3037" s="34" customFormat="1" ht="15" thickTop="1" thickBot="1"/>
    <row r="3038" s="34" customFormat="1" ht="15" thickTop="1" thickBot="1"/>
    <row r="3039" s="34" customFormat="1" ht="15" thickTop="1" thickBot="1"/>
    <row r="3040" s="34" customFormat="1" ht="15" thickTop="1" thickBot="1"/>
    <row r="3041" s="34" customFormat="1" ht="15" thickTop="1" thickBot="1"/>
    <row r="3042" s="34" customFormat="1" ht="15" thickTop="1" thickBot="1"/>
    <row r="3043" s="34" customFormat="1" ht="15" thickTop="1" thickBot="1"/>
    <row r="3044" s="34" customFormat="1" ht="15" thickTop="1" thickBot="1"/>
    <row r="3045" s="34" customFormat="1" ht="15" thickTop="1" thickBot="1"/>
    <row r="3046" s="34" customFormat="1" ht="15" thickTop="1" thickBot="1"/>
    <row r="3047" s="34" customFormat="1" ht="15" thickTop="1" thickBot="1"/>
    <row r="3048" s="34" customFormat="1" ht="15" thickTop="1" thickBot="1"/>
    <row r="3049" s="34" customFormat="1" ht="15" thickTop="1" thickBot="1"/>
    <row r="3050" s="34" customFormat="1" ht="15" thickTop="1" thickBot="1"/>
    <row r="3051" s="34" customFormat="1" ht="15" thickTop="1" thickBot="1"/>
    <row r="3052" s="34" customFormat="1" ht="15" thickTop="1" thickBot="1"/>
    <row r="3053" s="34" customFormat="1" ht="15" thickTop="1" thickBot="1"/>
    <row r="3054" s="34" customFormat="1" ht="15" thickTop="1" thickBot="1"/>
    <row r="3055" s="34" customFormat="1" ht="15" thickTop="1" thickBot="1"/>
    <row r="3056" s="34" customFormat="1" ht="15" thickTop="1" thickBot="1"/>
    <row r="3057" s="34" customFormat="1" ht="15" thickTop="1" thickBot="1"/>
    <row r="3058" s="34" customFormat="1" ht="15" thickTop="1" thickBot="1"/>
    <row r="3059" s="34" customFormat="1" ht="15" thickTop="1" thickBot="1"/>
    <row r="3060" s="34" customFormat="1" ht="15" thickTop="1" thickBot="1"/>
    <row r="3061" s="34" customFormat="1" ht="15" thickTop="1" thickBot="1"/>
    <row r="3062" s="34" customFormat="1" ht="15" thickTop="1" thickBot="1"/>
    <row r="3063" s="34" customFormat="1" ht="15" thickTop="1" thickBot="1"/>
    <row r="3064" s="34" customFormat="1" ht="15" thickTop="1" thickBot="1"/>
    <row r="3065" s="34" customFormat="1" ht="15" thickTop="1" thickBot="1"/>
    <row r="3066" s="34" customFormat="1" ht="15" thickTop="1" thickBot="1"/>
    <row r="3067" s="34" customFormat="1" ht="15" thickTop="1" thickBot="1"/>
    <row r="3068" s="34" customFormat="1" ht="15" thickTop="1" thickBot="1"/>
    <row r="3069" s="34" customFormat="1" ht="15" thickTop="1" thickBot="1"/>
    <row r="3070" s="34" customFormat="1" ht="15" thickTop="1" thickBot="1"/>
    <row r="3071" s="34" customFormat="1" ht="15" thickTop="1" thickBot="1"/>
    <row r="3072" s="34" customFormat="1" ht="15" thickTop="1" thickBot="1"/>
    <row r="3073" s="34" customFormat="1" ht="15" thickTop="1" thickBot="1"/>
    <row r="3074" s="34" customFormat="1" ht="15" thickTop="1" thickBot="1"/>
    <row r="3075" s="34" customFormat="1" ht="15" thickTop="1" thickBot="1"/>
    <row r="3076" s="34" customFormat="1" ht="15" thickTop="1" thickBot="1"/>
    <row r="3077" s="34" customFormat="1" ht="15" thickTop="1" thickBot="1"/>
    <row r="3078" s="34" customFormat="1" ht="14" thickTop="1"/>
    <row r="3079" s="34" customFormat="1"/>
    <row r="3080" s="34" customFormat="1"/>
    <row r="3081" s="34" customFormat="1"/>
    <row r="3082" s="34" customFormat="1"/>
    <row r="3083" s="34" customFormat="1"/>
    <row r="3084" s="34" customFormat="1"/>
    <row r="3085" s="34" customFormat="1"/>
    <row r="3086" s="34" customFormat="1"/>
    <row r="3087" s="34" customFormat="1"/>
    <row r="3088" s="34" customFormat="1"/>
    <row r="3089" s="34" customFormat="1"/>
    <row r="3090" s="34" customFormat="1"/>
    <row r="3091" s="34" customFormat="1" ht="14" thickBot="1"/>
    <row r="3092" s="34" customFormat="1" ht="15" thickTop="1" thickBot="1"/>
    <row r="3093" s="34" customFormat="1" ht="15" thickTop="1" thickBot="1"/>
    <row r="3094" s="34" customFormat="1" ht="15" thickTop="1" thickBot="1"/>
    <row r="3095" s="34" customFormat="1" ht="15" thickTop="1" thickBot="1"/>
    <row r="3096" s="34" customFormat="1" ht="15" thickTop="1" thickBot="1"/>
    <row r="3097" s="34" customFormat="1" ht="15" thickTop="1" thickBot="1"/>
    <row r="3098" s="34" customFormat="1" ht="15" thickTop="1" thickBot="1"/>
    <row r="3099" s="34" customFormat="1" ht="15" thickTop="1" thickBot="1"/>
    <row r="3100" s="34" customFormat="1" ht="15" thickTop="1" thickBot="1"/>
    <row r="3101" s="34" customFormat="1" ht="15" thickTop="1" thickBot="1"/>
    <row r="3102" s="34" customFormat="1" ht="15" thickTop="1" thickBot="1"/>
    <row r="3103" s="34" customFormat="1" ht="15" thickTop="1" thickBot="1"/>
    <row r="3104" s="34" customFormat="1" ht="15" thickTop="1" thickBot="1"/>
    <row r="3105" s="34" customFormat="1" ht="15" thickTop="1" thickBot="1"/>
    <row r="3106" s="34" customFormat="1" ht="15" thickTop="1" thickBot="1"/>
    <row r="3107" s="34" customFormat="1" ht="15" thickTop="1" thickBot="1"/>
    <row r="3108" s="34" customFormat="1" ht="15" thickTop="1" thickBot="1"/>
    <row r="3109" s="34" customFormat="1" ht="15" thickTop="1" thickBot="1"/>
    <row r="3110" s="34" customFormat="1" ht="15" thickTop="1" thickBot="1"/>
    <row r="3111" s="34" customFormat="1" ht="15" thickTop="1" thickBot="1"/>
    <row r="3112" s="34" customFormat="1" ht="15" thickTop="1" thickBot="1"/>
    <row r="3113" s="34" customFormat="1" ht="15" thickTop="1" thickBot="1"/>
    <row r="3114" s="34" customFormat="1" ht="15" thickTop="1" thickBot="1"/>
    <row r="3115" s="34" customFormat="1" ht="15" thickTop="1" thickBot="1"/>
    <row r="3116" s="34" customFormat="1" ht="15" thickTop="1" thickBot="1"/>
    <row r="3117" s="34" customFormat="1" ht="15" thickTop="1" thickBot="1"/>
    <row r="3118" s="34" customFormat="1" ht="15" thickTop="1" thickBot="1"/>
    <row r="3119" s="34" customFormat="1" ht="15" thickTop="1" thickBot="1"/>
    <row r="3120" s="34" customFormat="1" ht="15" thickTop="1" thickBot="1"/>
    <row r="3121" s="34" customFormat="1" ht="15" thickTop="1" thickBot="1"/>
    <row r="3122" s="34" customFormat="1" ht="15" thickTop="1" thickBot="1"/>
    <row r="3123" s="34" customFormat="1" ht="15" thickTop="1" thickBot="1"/>
    <row r="3124" s="34" customFormat="1" ht="15" thickTop="1" thickBot="1"/>
    <row r="3125" s="34" customFormat="1" ht="15" thickTop="1" thickBot="1"/>
    <row r="3126" s="34" customFormat="1" ht="15" thickTop="1" thickBot="1"/>
    <row r="3127" s="34" customFormat="1" ht="15" thickTop="1" thickBot="1"/>
    <row r="3128" s="34" customFormat="1" ht="15" thickTop="1" thickBot="1"/>
    <row r="3129" s="34" customFormat="1" ht="15" thickTop="1" thickBot="1"/>
    <row r="3130" s="34" customFormat="1" ht="15" thickTop="1" thickBot="1"/>
    <row r="3131" s="34" customFormat="1" ht="15" thickTop="1" thickBot="1"/>
    <row r="3132" s="34" customFormat="1" ht="15" thickTop="1" thickBot="1"/>
    <row r="3133" s="34" customFormat="1" ht="15" thickTop="1" thickBot="1"/>
    <row r="3134" s="34" customFormat="1" ht="15" thickTop="1" thickBot="1"/>
    <row r="3135" s="34" customFormat="1" ht="15" thickTop="1" thickBot="1"/>
    <row r="3136" s="34" customFormat="1" ht="15" thickTop="1" thickBot="1"/>
    <row r="3137" s="34" customFormat="1" ht="15" thickTop="1" thickBot="1"/>
    <row r="3138" s="34" customFormat="1" ht="15" thickTop="1" thickBot="1"/>
    <row r="3139" s="34" customFormat="1" ht="15" thickTop="1" thickBot="1"/>
    <row r="3140" s="34" customFormat="1" ht="15" thickTop="1" thickBot="1"/>
    <row r="3141" s="34" customFormat="1" ht="15" thickTop="1" thickBot="1"/>
    <row r="3142" s="34" customFormat="1" ht="15" thickTop="1" thickBot="1"/>
    <row r="3143" s="34" customFormat="1" ht="15" thickTop="1" thickBot="1"/>
    <row r="3144" s="34" customFormat="1" ht="15" thickTop="1" thickBot="1"/>
    <row r="3145" s="34" customFormat="1" ht="15" thickTop="1" thickBot="1"/>
    <row r="3146" s="34" customFormat="1" ht="15" thickTop="1" thickBot="1"/>
    <row r="3147" s="34" customFormat="1" ht="15" thickTop="1" thickBot="1"/>
    <row r="3148" s="34" customFormat="1" ht="14" thickTop="1"/>
    <row r="3149" s="34" customFormat="1"/>
    <row r="3150" s="34" customFormat="1"/>
    <row r="3151" s="34" customFormat="1"/>
    <row r="3152" s="34" customFormat="1"/>
    <row r="3153" s="34" customFormat="1"/>
    <row r="3154" s="34" customFormat="1"/>
    <row r="3155" s="34" customFormat="1"/>
    <row r="3156" s="34" customFormat="1"/>
    <row r="3157" s="34" customFormat="1"/>
    <row r="3158" s="34" customFormat="1"/>
    <row r="3159" s="34" customFormat="1"/>
    <row r="3160" s="34" customFormat="1"/>
    <row r="3161" s="34" customFormat="1" ht="14" thickBot="1"/>
    <row r="3162" s="34" customFormat="1" ht="15" thickTop="1" thickBot="1"/>
    <row r="3163" s="34" customFormat="1" ht="15" thickTop="1" thickBot="1"/>
    <row r="3164" s="34" customFormat="1" ht="15" thickTop="1" thickBot="1"/>
    <row r="3165" s="34" customFormat="1" ht="15" thickTop="1" thickBot="1"/>
    <row r="3166" s="34" customFormat="1" ht="15" thickTop="1" thickBot="1"/>
    <row r="3167" s="34" customFormat="1" ht="15" thickTop="1" thickBot="1"/>
    <row r="3168" s="34" customFormat="1" ht="15" thickTop="1" thickBot="1"/>
    <row r="3169" s="34" customFormat="1" ht="15" thickTop="1" thickBot="1"/>
    <row r="3170" s="34" customFormat="1" ht="15" thickTop="1" thickBot="1"/>
    <row r="3171" s="34" customFormat="1" ht="15" thickTop="1" thickBot="1"/>
    <row r="3172" s="34" customFormat="1" ht="15" thickTop="1" thickBot="1"/>
    <row r="3173" s="34" customFormat="1" ht="15" thickTop="1" thickBot="1"/>
    <row r="3174" s="34" customFormat="1" ht="15" thickTop="1" thickBot="1"/>
    <row r="3175" s="34" customFormat="1" ht="15" thickTop="1" thickBot="1"/>
    <row r="3176" s="34" customFormat="1" ht="15" thickTop="1" thickBot="1"/>
    <row r="3177" s="34" customFormat="1" ht="15" thickTop="1" thickBot="1"/>
    <row r="3178" s="34" customFormat="1" ht="15" thickTop="1" thickBot="1"/>
    <row r="3179" s="34" customFormat="1" ht="15" thickTop="1" thickBot="1"/>
    <row r="3180" s="34" customFormat="1" ht="15" thickTop="1" thickBot="1"/>
    <row r="3181" s="34" customFormat="1" ht="15" thickTop="1" thickBot="1"/>
    <row r="3182" s="34" customFormat="1" ht="15" thickTop="1" thickBot="1"/>
    <row r="3183" s="34" customFormat="1" ht="15" thickTop="1" thickBot="1"/>
    <row r="3184" s="34" customFormat="1" ht="15" thickTop="1" thickBot="1"/>
    <row r="3185" s="34" customFormat="1" ht="15" thickTop="1" thickBot="1"/>
    <row r="3186" s="34" customFormat="1" ht="15" thickTop="1" thickBot="1"/>
    <row r="3187" s="34" customFormat="1" ht="15" thickTop="1" thickBot="1"/>
    <row r="3188" s="34" customFormat="1" ht="15" thickTop="1" thickBot="1"/>
    <row r="3189" s="34" customFormat="1" ht="15" thickTop="1" thickBot="1"/>
    <row r="3190" s="34" customFormat="1" ht="15" thickTop="1" thickBot="1"/>
    <row r="3191" s="34" customFormat="1" ht="15" thickTop="1" thickBot="1"/>
    <row r="3192" s="34" customFormat="1" ht="15" thickTop="1" thickBot="1"/>
    <row r="3193" s="34" customFormat="1" ht="15" thickTop="1" thickBot="1"/>
    <row r="3194" s="34" customFormat="1" ht="15" thickTop="1" thickBot="1"/>
    <row r="3195" s="34" customFormat="1" ht="15" thickTop="1" thickBot="1"/>
    <row r="3196" s="34" customFormat="1" ht="15" thickTop="1" thickBot="1"/>
    <row r="3197" s="34" customFormat="1" ht="15" thickTop="1" thickBot="1"/>
    <row r="3198" s="34" customFormat="1" ht="15" thickTop="1" thickBot="1"/>
    <row r="3199" s="34" customFormat="1" ht="15" thickTop="1" thickBot="1"/>
    <row r="3200" s="34" customFormat="1" ht="15" thickTop="1" thickBot="1"/>
    <row r="3201" s="34" customFormat="1" ht="15" thickTop="1" thickBot="1"/>
    <row r="3202" s="34" customFormat="1" ht="15" thickTop="1" thickBot="1"/>
    <row r="3203" s="34" customFormat="1" ht="15" thickTop="1" thickBot="1"/>
    <row r="3204" s="34" customFormat="1" ht="15" thickTop="1" thickBot="1"/>
    <row r="3205" s="34" customFormat="1" ht="15" thickTop="1" thickBot="1"/>
    <row r="3206" s="34" customFormat="1" ht="15" thickTop="1" thickBot="1"/>
    <row r="3207" s="34" customFormat="1" ht="15" thickTop="1" thickBot="1"/>
    <row r="3208" s="34" customFormat="1" ht="15" thickTop="1" thickBot="1"/>
    <row r="3209" s="34" customFormat="1" ht="15" thickTop="1" thickBot="1"/>
    <row r="3210" s="34" customFormat="1" ht="15" thickTop="1" thickBot="1"/>
    <row r="3211" s="34" customFormat="1" ht="15" thickTop="1" thickBot="1"/>
    <row r="3212" s="34" customFormat="1" ht="15" thickTop="1" thickBot="1"/>
    <row r="3213" s="34" customFormat="1" ht="15" thickTop="1" thickBot="1"/>
    <row r="3214" s="34" customFormat="1" ht="15" thickTop="1" thickBot="1"/>
    <row r="3215" s="34" customFormat="1" ht="15" thickTop="1" thickBot="1"/>
    <row r="3216" s="34" customFormat="1" ht="15" thickTop="1" thickBot="1"/>
    <row r="3217" s="34" customFormat="1" ht="15" thickTop="1" thickBot="1"/>
    <row r="3218" s="34" customFormat="1" ht="14" thickTop="1"/>
    <row r="3219" s="34" customFormat="1"/>
    <row r="3220" s="34" customFormat="1"/>
    <row r="3221" s="34" customFormat="1"/>
    <row r="3222" s="34" customFormat="1"/>
    <row r="3223" s="34" customFormat="1"/>
    <row r="3224" s="34" customFormat="1"/>
    <row r="3225" s="34" customFormat="1"/>
    <row r="3226" s="34" customFormat="1"/>
    <row r="3227" s="34" customFormat="1"/>
    <row r="3228" s="34" customFormat="1"/>
    <row r="3229" s="34" customFormat="1"/>
    <row r="3230" s="34" customFormat="1"/>
    <row r="3231" s="34" customFormat="1" ht="14" thickBot="1"/>
    <row r="3232" s="34" customFormat="1" ht="15" thickTop="1" thickBot="1"/>
    <row r="3233" s="34" customFormat="1" ht="15" thickTop="1" thickBot="1"/>
    <row r="3234" s="34" customFormat="1" ht="15" thickTop="1" thickBot="1"/>
    <row r="3235" s="34" customFormat="1" ht="15" thickTop="1" thickBot="1"/>
    <row r="3236" s="34" customFormat="1" ht="15" thickTop="1" thickBot="1"/>
    <row r="3237" s="34" customFormat="1" ht="15" thickTop="1" thickBot="1"/>
    <row r="3238" s="34" customFormat="1" ht="15" thickTop="1" thickBot="1"/>
    <row r="3239" s="34" customFormat="1" ht="15" thickTop="1" thickBot="1"/>
    <row r="3240" s="34" customFormat="1" ht="15" thickTop="1" thickBot="1"/>
    <row r="3241" s="34" customFormat="1" ht="15" thickTop="1" thickBot="1"/>
    <row r="3242" s="34" customFormat="1" ht="15" thickTop="1" thickBot="1"/>
    <row r="3243" s="34" customFormat="1" ht="15" thickTop="1" thickBot="1"/>
    <row r="3244" s="34" customFormat="1" ht="15" thickTop="1" thickBot="1"/>
    <row r="3245" s="34" customFormat="1" ht="15" thickTop="1" thickBot="1"/>
    <row r="3246" s="34" customFormat="1" ht="15" thickTop="1" thickBot="1"/>
    <row r="3247" s="34" customFormat="1" ht="15" thickTop="1" thickBot="1"/>
    <row r="3248" s="34" customFormat="1" ht="15" thickTop="1" thickBot="1"/>
    <row r="3249" s="34" customFormat="1" ht="15" thickTop="1" thickBot="1"/>
    <row r="3250" s="34" customFormat="1" ht="15" thickTop="1" thickBot="1"/>
    <row r="3251" s="34" customFormat="1" ht="15" thickTop="1" thickBot="1"/>
    <row r="3252" s="34" customFormat="1" ht="15" thickTop="1" thickBot="1"/>
    <row r="3253" s="34" customFormat="1" ht="15" thickTop="1" thickBot="1"/>
    <row r="3254" s="34" customFormat="1" ht="15" thickTop="1" thickBot="1"/>
    <row r="3255" s="34" customFormat="1" ht="15" thickTop="1" thickBot="1"/>
    <row r="3256" s="34" customFormat="1" ht="15" thickTop="1" thickBot="1"/>
    <row r="3257" s="34" customFormat="1" ht="15" thickTop="1" thickBot="1"/>
    <row r="3258" s="34" customFormat="1" ht="15" thickTop="1" thickBot="1"/>
    <row r="3259" s="34" customFormat="1" ht="15" thickTop="1" thickBot="1"/>
    <row r="3260" s="34" customFormat="1" ht="15" thickTop="1" thickBot="1"/>
    <row r="3261" s="34" customFormat="1" ht="15" thickTop="1" thickBot="1"/>
    <row r="3262" s="34" customFormat="1" ht="15" thickTop="1" thickBot="1"/>
    <row r="3263" s="34" customFormat="1" ht="15" thickTop="1" thickBot="1"/>
    <row r="3264" s="34" customFormat="1" ht="15" thickTop="1" thickBot="1"/>
    <row r="3265" s="34" customFormat="1" ht="15" thickTop="1" thickBot="1"/>
    <row r="3266" s="34" customFormat="1" ht="15" thickTop="1" thickBot="1"/>
    <row r="3267" s="34" customFormat="1" ht="15" thickTop="1" thickBot="1"/>
    <row r="3268" s="34" customFormat="1" ht="15" thickTop="1" thickBot="1"/>
    <row r="3269" s="34" customFormat="1" ht="15" thickTop="1" thickBot="1"/>
    <row r="3270" s="34" customFormat="1" ht="15" thickTop="1" thickBot="1"/>
    <row r="3271" s="34" customFormat="1" ht="15" thickTop="1" thickBot="1"/>
    <row r="3272" s="34" customFormat="1" ht="15" thickTop="1" thickBot="1"/>
    <row r="3273" s="34" customFormat="1" ht="15" thickTop="1" thickBot="1"/>
    <row r="3274" s="34" customFormat="1" ht="15" thickTop="1" thickBot="1"/>
    <row r="3275" s="34" customFormat="1" ht="15" thickTop="1" thickBot="1"/>
    <row r="3276" s="34" customFormat="1" ht="15" thickTop="1" thickBot="1"/>
    <row r="3277" s="34" customFormat="1" ht="15" thickTop="1" thickBot="1"/>
    <row r="3278" s="34" customFormat="1" ht="15" thickTop="1" thickBot="1"/>
    <row r="3279" s="34" customFormat="1" ht="15" thickTop="1" thickBot="1"/>
    <row r="3280" s="34" customFormat="1" ht="15" thickTop="1" thickBot="1"/>
    <row r="3281" s="34" customFormat="1" ht="15" thickTop="1" thickBot="1"/>
    <row r="3282" s="34" customFormat="1" ht="15" thickTop="1" thickBot="1"/>
    <row r="3283" s="34" customFormat="1" ht="15" thickTop="1" thickBot="1"/>
    <row r="3284" s="34" customFormat="1" ht="15" thickTop="1" thickBot="1"/>
    <row r="3285" s="34" customFormat="1" ht="15" thickTop="1" thickBot="1"/>
    <row r="3286" s="34" customFormat="1" ht="15" thickTop="1" thickBot="1"/>
    <row r="3287" s="34" customFormat="1" ht="15" thickTop="1" thickBot="1"/>
    <row r="3288" s="34" customFormat="1" ht="14" thickTop="1"/>
    <row r="3289" s="34" customFormat="1"/>
    <row r="3290" s="34" customFormat="1"/>
    <row r="3291" s="34" customFormat="1"/>
    <row r="3292" s="34" customFormat="1"/>
    <row r="3293" s="34" customFormat="1"/>
    <row r="3294" s="34" customFormat="1"/>
    <row r="3295" s="34" customFormat="1"/>
    <row r="3296" s="34" customFormat="1"/>
    <row r="3297" s="34" customFormat="1"/>
    <row r="3298" s="34" customFormat="1"/>
    <row r="3299" s="34" customFormat="1"/>
    <row r="3300" s="34" customFormat="1"/>
    <row r="3301" s="34" customFormat="1" ht="14" thickBot="1"/>
    <row r="3302" s="34" customFormat="1" ht="15" thickTop="1" thickBot="1"/>
    <row r="3303" s="34" customFormat="1" ht="15" thickTop="1" thickBot="1"/>
    <row r="3304" s="34" customFormat="1" ht="15" thickTop="1" thickBot="1"/>
    <row r="3305" s="34" customFormat="1" ht="15" thickTop="1" thickBot="1"/>
    <row r="3306" s="34" customFormat="1" ht="15" thickTop="1" thickBot="1"/>
    <row r="3307" s="34" customFormat="1" ht="15" thickTop="1" thickBot="1"/>
    <row r="3308" s="34" customFormat="1" ht="15" thickTop="1" thickBot="1"/>
    <row r="3309" s="34" customFormat="1" ht="15" thickTop="1" thickBot="1"/>
    <row r="3310" s="34" customFormat="1" ht="15" thickTop="1" thickBot="1"/>
    <row r="3311" s="34" customFormat="1" ht="15" thickTop="1" thickBot="1"/>
    <row r="3312" s="34" customFormat="1" ht="15" thickTop="1" thickBot="1"/>
    <row r="3313" s="34" customFormat="1" ht="15" thickTop="1" thickBot="1"/>
    <row r="3314" s="34" customFormat="1" ht="15" thickTop="1" thickBot="1"/>
    <row r="3315" s="34" customFormat="1" ht="15" thickTop="1" thickBot="1"/>
    <row r="3316" s="34" customFormat="1" ht="15" thickTop="1" thickBot="1"/>
    <row r="3317" s="34" customFormat="1" ht="15" thickTop="1" thickBot="1"/>
    <row r="3318" s="34" customFormat="1" ht="15" thickTop="1" thickBot="1"/>
    <row r="3319" s="34" customFormat="1" ht="15" thickTop="1" thickBot="1"/>
    <row r="3320" s="34" customFormat="1" ht="15" thickTop="1" thickBot="1"/>
    <row r="3321" s="34" customFormat="1" ht="15" thickTop="1" thickBot="1"/>
    <row r="3322" s="34" customFormat="1" ht="15" thickTop="1" thickBot="1"/>
    <row r="3323" s="34" customFormat="1" ht="15" thickTop="1" thickBot="1"/>
    <row r="3324" s="34" customFormat="1" ht="15" thickTop="1" thickBot="1"/>
    <row r="3325" s="34" customFormat="1" ht="15" thickTop="1" thickBot="1"/>
    <row r="3326" s="34" customFormat="1" ht="15" thickTop="1" thickBot="1"/>
    <row r="3327" s="34" customFormat="1" ht="15" thickTop="1" thickBot="1"/>
    <row r="3328" s="34" customFormat="1" ht="15" thickTop="1" thickBot="1"/>
    <row r="3329" s="34" customFormat="1" ht="15" thickTop="1" thickBot="1"/>
    <row r="3330" s="34" customFormat="1" ht="15" thickTop="1" thickBot="1"/>
    <row r="3331" s="34" customFormat="1" ht="15" thickTop="1" thickBot="1"/>
    <row r="3332" s="34" customFormat="1" ht="15" thickTop="1" thickBot="1"/>
    <row r="3333" s="34" customFormat="1" ht="15" thickTop="1" thickBot="1"/>
    <row r="3334" s="34" customFormat="1" ht="15" thickTop="1" thickBot="1"/>
    <row r="3335" s="34" customFormat="1" ht="15" thickTop="1" thickBot="1"/>
    <row r="3336" s="34" customFormat="1" ht="15" thickTop="1" thickBot="1"/>
    <row r="3337" s="34" customFormat="1" ht="15" thickTop="1" thickBot="1"/>
    <row r="3338" s="34" customFormat="1" ht="15" thickTop="1" thickBot="1"/>
    <row r="3339" s="34" customFormat="1" ht="15" thickTop="1" thickBot="1"/>
    <row r="3340" s="34" customFormat="1" ht="15" thickTop="1" thickBot="1"/>
    <row r="3341" s="34" customFormat="1" ht="15" thickTop="1" thickBot="1"/>
    <row r="3342" s="34" customFormat="1" ht="15" thickTop="1" thickBot="1"/>
    <row r="3343" s="34" customFormat="1" ht="15" thickTop="1" thickBot="1"/>
    <row r="3344" s="34" customFormat="1" ht="15" thickTop="1" thickBot="1"/>
    <row r="3345" s="34" customFormat="1" ht="15" thickTop="1" thickBot="1"/>
    <row r="3346" s="34" customFormat="1" ht="15" thickTop="1" thickBot="1"/>
    <row r="3347" s="34" customFormat="1" ht="15" thickTop="1" thickBot="1"/>
    <row r="3348" s="34" customFormat="1" ht="15" thickTop="1" thickBot="1"/>
    <row r="3349" s="34" customFormat="1" ht="15" thickTop="1" thickBot="1"/>
    <row r="3350" s="34" customFormat="1" ht="15" thickTop="1" thickBot="1"/>
    <row r="3351" s="34" customFormat="1" ht="15" thickTop="1" thickBot="1"/>
    <row r="3352" s="34" customFormat="1" ht="15" thickTop="1" thickBot="1"/>
    <row r="3353" s="34" customFormat="1" ht="15" thickTop="1" thickBot="1"/>
    <row r="3354" s="34" customFormat="1" ht="15" thickTop="1" thickBot="1"/>
    <row r="3355" s="34" customFormat="1" ht="15" thickTop="1" thickBot="1"/>
    <row r="3356" s="34" customFormat="1" ht="15" thickTop="1" thickBot="1"/>
    <row r="3357" s="34" customFormat="1" ht="15" thickTop="1" thickBot="1"/>
    <row r="3358" s="34" customFormat="1" ht="14" thickTop="1"/>
    <row r="3359" s="34" customFormat="1"/>
    <row r="3360" s="34" customFormat="1"/>
    <row r="3361" s="34" customFormat="1"/>
    <row r="3362" s="34" customFormat="1"/>
    <row r="3363" s="34" customFormat="1"/>
    <row r="3364" s="34" customFormat="1"/>
    <row r="3365" s="34" customFormat="1"/>
    <row r="3366" s="34" customFormat="1"/>
    <row r="3367" s="34" customFormat="1"/>
    <row r="3368" s="34" customFormat="1"/>
    <row r="3369" s="34" customFormat="1"/>
    <row r="3370" s="34" customFormat="1"/>
    <row r="3371" s="34" customFormat="1" ht="14" thickBot="1"/>
    <row r="3372" s="34" customFormat="1" ht="15" thickTop="1" thickBot="1"/>
    <row r="3373" s="34" customFormat="1" ht="15" thickTop="1" thickBot="1"/>
    <row r="3374" s="34" customFormat="1" ht="15" thickTop="1" thickBot="1"/>
    <row r="3375" s="34" customFormat="1" ht="15" thickTop="1" thickBot="1"/>
    <row r="3376" s="34" customFormat="1" ht="15" thickTop="1" thickBot="1"/>
    <row r="3377" s="34" customFormat="1" ht="15" thickTop="1" thickBot="1"/>
    <row r="3378" s="34" customFormat="1" ht="15" thickTop="1" thickBot="1"/>
    <row r="3379" s="34" customFormat="1" ht="15" thickTop="1" thickBot="1"/>
    <row r="3380" s="34" customFormat="1" ht="15" thickTop="1" thickBot="1"/>
    <row r="3381" s="34" customFormat="1" ht="15" thickTop="1" thickBot="1"/>
    <row r="3382" s="34" customFormat="1" ht="15" thickTop="1" thickBot="1"/>
    <row r="3383" s="34" customFormat="1" ht="15" thickTop="1" thickBot="1"/>
    <row r="3384" s="34" customFormat="1" ht="15" thickTop="1" thickBot="1"/>
    <row r="3385" s="34" customFormat="1" ht="15" thickTop="1" thickBot="1"/>
    <row r="3386" s="34" customFormat="1" ht="15" thickTop="1" thickBot="1"/>
    <row r="3387" s="34" customFormat="1" ht="15" thickTop="1" thickBot="1"/>
    <row r="3388" s="34" customFormat="1" ht="15" thickTop="1" thickBot="1"/>
    <row r="3389" s="34" customFormat="1" ht="15" thickTop="1" thickBot="1"/>
    <row r="3390" s="34" customFormat="1" ht="15" thickTop="1" thickBot="1"/>
    <row r="3391" s="34" customFormat="1" ht="15" thickTop="1" thickBot="1"/>
    <row r="3392" s="34" customFormat="1" ht="15" thickTop="1" thickBot="1"/>
    <row r="3393" s="34" customFormat="1" ht="15" thickTop="1" thickBot="1"/>
    <row r="3394" s="34" customFormat="1" ht="15" thickTop="1" thickBot="1"/>
    <row r="3395" s="34" customFormat="1" ht="15" thickTop="1" thickBot="1"/>
    <row r="3396" s="34" customFormat="1" ht="15" thickTop="1" thickBot="1"/>
    <row r="3397" s="34" customFormat="1" ht="15" thickTop="1" thickBot="1"/>
    <row r="3398" s="34" customFormat="1" ht="15" thickTop="1" thickBot="1"/>
    <row r="3399" s="34" customFormat="1" ht="15" thickTop="1" thickBot="1"/>
    <row r="3400" s="34" customFormat="1" ht="15" thickTop="1" thickBot="1"/>
    <row r="3401" s="34" customFormat="1" ht="15" thickTop="1" thickBot="1"/>
    <row r="3402" s="34" customFormat="1" ht="15" thickTop="1" thickBot="1"/>
    <row r="3403" s="34" customFormat="1" ht="15" thickTop="1" thickBot="1"/>
    <row r="3404" s="34" customFormat="1" ht="15" thickTop="1" thickBot="1"/>
    <row r="3405" s="34" customFormat="1" ht="15" thickTop="1" thickBot="1"/>
    <row r="3406" s="34" customFormat="1" ht="15" thickTop="1" thickBot="1"/>
    <row r="3407" s="34" customFormat="1" ht="15" thickTop="1" thickBot="1"/>
    <row r="3408" s="34" customFormat="1" ht="15" thickTop="1" thickBot="1"/>
    <row r="3409" s="34" customFormat="1" ht="15" thickTop="1" thickBot="1"/>
    <row r="3410" s="34" customFormat="1" ht="15" thickTop="1" thickBot="1"/>
    <row r="3411" s="34" customFormat="1" ht="15" thickTop="1" thickBot="1"/>
    <row r="3412" s="34" customFormat="1" ht="15" thickTop="1" thickBot="1"/>
    <row r="3413" s="34" customFormat="1" ht="15" thickTop="1" thickBot="1"/>
    <row r="3414" s="34" customFormat="1" ht="15" thickTop="1" thickBot="1"/>
    <row r="3415" s="34" customFormat="1" ht="15" thickTop="1" thickBot="1"/>
    <row r="3416" s="34" customFormat="1" ht="15" thickTop="1" thickBot="1"/>
    <row r="3417" s="34" customFormat="1" ht="15" thickTop="1" thickBot="1"/>
    <row r="3418" s="34" customFormat="1" ht="15" thickTop="1" thickBot="1"/>
    <row r="3419" s="34" customFormat="1" ht="15" thickTop="1" thickBot="1"/>
    <row r="3420" s="34" customFormat="1" ht="15" thickTop="1" thickBot="1"/>
    <row r="3421" s="34" customFormat="1" ht="15" thickTop="1" thickBot="1"/>
    <row r="3422" s="34" customFormat="1" ht="15" thickTop="1" thickBot="1"/>
    <row r="3423" s="34" customFormat="1" ht="15" thickTop="1" thickBot="1"/>
    <row r="3424" s="34" customFormat="1" ht="15" thickTop="1" thickBot="1"/>
    <row r="3425" s="34" customFormat="1" ht="15" thickTop="1" thickBot="1"/>
    <row r="3426" s="34" customFormat="1" ht="15" thickTop="1" thickBot="1"/>
    <row r="3427" s="34" customFormat="1" ht="15" thickTop="1" thickBot="1"/>
    <row r="3428" s="34" customFormat="1" ht="14" thickTop="1"/>
    <row r="3429" s="34" customFormat="1"/>
    <row r="3430" s="34" customFormat="1"/>
    <row r="3431" s="34" customFormat="1"/>
    <row r="3432" s="34" customFormat="1"/>
    <row r="3433" s="34" customFormat="1"/>
    <row r="3434" s="34" customFormat="1"/>
    <row r="3435" s="34" customFormat="1"/>
    <row r="3436" s="34" customFormat="1"/>
    <row r="3437" s="34" customFormat="1"/>
    <row r="3438" s="34" customFormat="1"/>
    <row r="3439" s="34" customFormat="1"/>
    <row r="3440" s="34" customFormat="1"/>
    <row r="3441" s="34" customFormat="1" ht="14" thickBot="1"/>
    <row r="3442" s="34" customFormat="1" ht="15" thickTop="1" thickBot="1"/>
    <row r="3443" s="34" customFormat="1" ht="15" thickTop="1" thickBot="1"/>
    <row r="3444" s="34" customFormat="1" ht="15" thickTop="1" thickBot="1"/>
    <row r="3445" s="34" customFormat="1" ht="15" thickTop="1" thickBot="1"/>
    <row r="3446" s="34" customFormat="1" ht="15" thickTop="1" thickBot="1"/>
    <row r="3447" s="34" customFormat="1" ht="15" thickTop="1" thickBot="1"/>
    <row r="3448" s="34" customFormat="1" ht="15" thickTop="1" thickBot="1"/>
    <row r="3449" s="34" customFormat="1" ht="15" thickTop="1" thickBot="1"/>
    <row r="3450" s="34" customFormat="1" ht="15" thickTop="1" thickBot="1"/>
    <row r="3451" s="34" customFormat="1" ht="15" thickTop="1" thickBot="1"/>
    <row r="3452" s="34" customFormat="1" ht="15" thickTop="1" thickBot="1"/>
    <row r="3453" s="34" customFormat="1" ht="15" thickTop="1" thickBot="1"/>
    <row r="3454" s="34" customFormat="1" ht="15" thickTop="1" thickBot="1"/>
    <row r="3455" s="34" customFormat="1" ht="15" thickTop="1" thickBot="1"/>
    <row r="3456" s="34" customFormat="1" ht="15" thickTop="1" thickBot="1"/>
    <row r="3457" s="34" customFormat="1" ht="15" thickTop="1" thickBot="1"/>
    <row r="3458" s="34" customFormat="1" ht="15" thickTop="1" thickBot="1"/>
    <row r="3459" s="34" customFormat="1" ht="15" thickTop="1" thickBot="1"/>
    <row r="3460" s="34" customFormat="1" ht="15" thickTop="1" thickBot="1"/>
    <row r="3461" s="34" customFormat="1" ht="15" thickTop="1" thickBot="1"/>
    <row r="3462" s="34" customFormat="1" ht="15" thickTop="1" thickBot="1"/>
    <row r="3463" s="34" customFormat="1" ht="15" thickTop="1" thickBot="1"/>
    <row r="3464" s="34" customFormat="1" ht="15" thickTop="1" thickBot="1"/>
    <row r="3465" s="34" customFormat="1" ht="15" thickTop="1" thickBot="1"/>
    <row r="3466" s="34" customFormat="1" ht="15" thickTop="1" thickBot="1"/>
    <row r="3467" s="34" customFormat="1" ht="15" thickTop="1" thickBot="1"/>
    <row r="3468" s="34" customFormat="1" ht="15" thickTop="1" thickBot="1"/>
    <row r="3469" s="34" customFormat="1" ht="15" thickTop="1" thickBot="1"/>
    <row r="3470" s="34" customFormat="1" ht="15" thickTop="1" thickBot="1"/>
    <row r="3471" s="34" customFormat="1" ht="15" thickTop="1" thickBot="1"/>
    <row r="3472" s="34" customFormat="1" ht="15" thickTop="1" thickBot="1"/>
    <row r="3473" s="34" customFormat="1" ht="15" thickTop="1" thickBot="1"/>
    <row r="3474" s="34" customFormat="1" ht="15" thickTop="1" thickBot="1"/>
    <row r="3475" s="34" customFormat="1" ht="15" thickTop="1" thickBot="1"/>
    <row r="3476" s="34" customFormat="1" ht="15" thickTop="1" thickBot="1"/>
    <row r="3477" s="34" customFormat="1" ht="15" thickTop="1" thickBot="1"/>
    <row r="3478" s="34" customFormat="1" ht="15" thickTop="1" thickBot="1"/>
    <row r="3479" s="34" customFormat="1" ht="15" thickTop="1" thickBot="1"/>
    <row r="3480" s="34" customFormat="1" ht="15" thickTop="1" thickBot="1"/>
    <row r="3481" s="34" customFormat="1" ht="15" thickTop="1" thickBot="1"/>
    <row r="3482" s="34" customFormat="1" ht="15" thickTop="1" thickBot="1"/>
    <row r="3483" s="34" customFormat="1" ht="15" thickTop="1" thickBot="1"/>
    <row r="3484" s="34" customFormat="1" ht="15" thickTop="1" thickBot="1"/>
    <row r="3485" s="34" customFormat="1" ht="15" thickTop="1" thickBot="1"/>
    <row r="3486" s="34" customFormat="1" ht="15" thickTop="1" thickBot="1"/>
    <row r="3487" s="34" customFormat="1" ht="15" thickTop="1" thickBot="1"/>
    <row r="3488" s="34" customFormat="1" ht="15" thickTop="1" thickBot="1"/>
    <row r="3489" s="34" customFormat="1" ht="15" thickTop="1" thickBot="1"/>
    <row r="3490" s="34" customFormat="1" ht="15" thickTop="1" thickBot="1"/>
    <row r="3491" s="34" customFormat="1" ht="15" thickTop="1" thickBot="1"/>
    <row r="3492" s="34" customFormat="1" ht="15" thickTop="1" thickBot="1"/>
    <row r="3493" s="34" customFormat="1" ht="15" thickTop="1" thickBot="1"/>
    <row r="3494" s="34" customFormat="1" ht="15" thickTop="1" thickBot="1"/>
    <row r="3495" s="34" customFormat="1" ht="15" thickTop="1" thickBot="1"/>
    <row r="3496" s="34" customFormat="1" ht="15" thickTop="1" thickBot="1"/>
    <row r="3497" s="34" customFormat="1" ht="15" thickTop="1" thickBot="1"/>
    <row r="3498" s="34" customFormat="1" ht="14" thickTop="1"/>
    <row r="3499" s="34" customFormat="1"/>
    <row r="3500" s="34" customFormat="1"/>
    <row r="3501" s="34" customFormat="1"/>
    <row r="3502" s="34" customFormat="1"/>
    <row r="3503" s="34" customFormat="1"/>
    <row r="3504" s="34" customFormat="1"/>
    <row r="3505" s="34" customFormat="1"/>
    <row r="3506" s="34" customFormat="1"/>
    <row r="3507" s="34" customFormat="1"/>
    <row r="3508" s="34" customFormat="1"/>
    <row r="3509" s="34" customFormat="1"/>
    <row r="3510" s="34" customFormat="1"/>
    <row r="3511" s="34" customFormat="1" ht="14" thickBot="1"/>
    <row r="3512" s="34" customFormat="1" ht="15" thickTop="1" thickBot="1"/>
    <row r="3513" s="34" customFormat="1" ht="15" thickTop="1" thickBot="1"/>
    <row r="3514" s="34" customFormat="1" ht="15" thickTop="1" thickBot="1"/>
    <row r="3515" s="34" customFormat="1" ht="15" thickTop="1" thickBot="1"/>
    <row r="3516" s="34" customFormat="1" ht="15" thickTop="1" thickBot="1"/>
    <row r="3517" s="34" customFormat="1" ht="15" thickTop="1" thickBot="1"/>
    <row r="3518" s="34" customFormat="1" ht="15" thickTop="1" thickBot="1"/>
    <row r="3519" s="34" customFormat="1" ht="15" thickTop="1" thickBot="1"/>
    <row r="3520" s="34" customFormat="1" ht="15" thickTop="1" thickBot="1"/>
    <row r="3521" s="34" customFormat="1" ht="15" thickTop="1" thickBot="1"/>
    <row r="3522" s="34" customFormat="1" ht="15" thickTop="1" thickBot="1"/>
    <row r="3523" s="34" customFormat="1" ht="15" thickTop="1" thickBot="1"/>
    <row r="3524" s="34" customFormat="1" ht="15" thickTop="1" thickBot="1"/>
    <row r="3525" s="34" customFormat="1" ht="15" thickTop="1" thickBot="1"/>
    <row r="3526" s="34" customFormat="1" ht="15" thickTop="1" thickBot="1"/>
    <row r="3527" s="34" customFormat="1" ht="15" thickTop="1" thickBot="1"/>
    <row r="3528" s="34" customFormat="1" ht="15" thickTop="1" thickBot="1"/>
    <row r="3529" s="34" customFormat="1" ht="15" thickTop="1" thickBot="1"/>
    <row r="3530" s="34" customFormat="1" ht="15" thickTop="1" thickBot="1"/>
    <row r="3531" s="34" customFormat="1" ht="15" thickTop="1" thickBot="1"/>
    <row r="3532" s="34" customFormat="1" ht="15" thickTop="1" thickBot="1"/>
    <row r="3533" s="34" customFormat="1" ht="15" thickTop="1" thickBot="1"/>
    <row r="3534" s="34" customFormat="1" ht="15" thickTop="1" thickBot="1"/>
    <row r="3535" s="34" customFormat="1" ht="15" thickTop="1" thickBot="1"/>
    <row r="3536" s="34" customFormat="1" ht="15" thickTop="1" thickBot="1"/>
    <row r="3537" s="34" customFormat="1" ht="15" thickTop="1" thickBot="1"/>
    <row r="3538" s="34" customFormat="1" ht="15" thickTop="1" thickBot="1"/>
    <row r="3539" s="34" customFormat="1" ht="15" thickTop="1" thickBot="1"/>
    <row r="3540" s="34" customFormat="1" ht="15" thickTop="1" thickBot="1"/>
    <row r="3541" s="34" customFormat="1" ht="15" thickTop="1" thickBot="1"/>
    <row r="3542" s="34" customFormat="1" ht="15" thickTop="1" thickBot="1"/>
    <row r="3543" s="34" customFormat="1" ht="15" thickTop="1" thickBot="1"/>
    <row r="3544" s="34" customFormat="1" ht="15" thickTop="1" thickBot="1"/>
    <row r="3545" s="34" customFormat="1" ht="15" thickTop="1" thickBot="1"/>
    <row r="3546" s="34" customFormat="1" ht="15" thickTop="1" thickBot="1"/>
    <row r="3547" s="34" customFormat="1" ht="15" thickTop="1" thickBot="1"/>
    <row r="3548" s="34" customFormat="1" ht="15" thickTop="1" thickBot="1"/>
    <row r="3549" s="34" customFormat="1" ht="15" thickTop="1" thickBot="1"/>
    <row r="3550" s="34" customFormat="1" ht="15" thickTop="1" thickBot="1"/>
    <row r="3551" s="34" customFormat="1" ht="15" thickTop="1" thickBot="1"/>
    <row r="3552" s="34" customFormat="1" ht="15" thickTop="1" thickBot="1"/>
    <row r="3553" s="34" customFormat="1" ht="15" thickTop="1" thickBot="1"/>
    <row r="3554" s="34" customFormat="1" ht="15" thickTop="1" thickBot="1"/>
    <row r="3555" s="34" customFormat="1" ht="15" thickTop="1" thickBot="1"/>
    <row r="3556" s="34" customFormat="1" ht="15" thickTop="1" thickBot="1"/>
    <row r="3557" s="34" customFormat="1" ht="15" thickTop="1" thickBot="1"/>
    <row r="3558" s="34" customFormat="1" ht="15" thickTop="1" thickBot="1"/>
    <row r="3559" s="34" customFormat="1" ht="15" thickTop="1" thickBot="1"/>
    <row r="3560" s="34" customFormat="1" ht="15" thickTop="1" thickBot="1"/>
    <row r="3561" s="34" customFormat="1" ht="15" thickTop="1" thickBot="1"/>
    <row r="3562" s="34" customFormat="1" ht="15" thickTop="1" thickBot="1"/>
    <row r="3563" s="34" customFormat="1" ht="15" thickTop="1" thickBot="1"/>
    <row r="3564" s="34" customFormat="1" ht="15" thickTop="1" thickBot="1"/>
    <row r="3565" s="34" customFormat="1" ht="15" thickTop="1" thickBot="1"/>
    <row r="3566" s="34" customFormat="1" ht="15" thickTop="1" thickBot="1"/>
    <row r="3567" s="34" customFormat="1" ht="15" thickTop="1" thickBot="1"/>
    <row r="3568" s="34" customFormat="1" ht="14" thickTop="1"/>
    <row r="3569" s="34" customFormat="1"/>
    <row r="3570" s="34" customFormat="1"/>
    <row r="3571" s="34" customFormat="1"/>
    <row r="3572" s="34" customFormat="1"/>
    <row r="3573" s="34" customFormat="1"/>
    <row r="3574" s="34" customFormat="1"/>
    <row r="3575" s="34" customFormat="1"/>
    <row r="3576" s="34" customFormat="1"/>
    <row r="3577" s="34" customFormat="1"/>
    <row r="3578" s="34" customFormat="1"/>
    <row r="3579" s="34" customFormat="1"/>
    <row r="3580" s="34" customFormat="1"/>
    <row r="3581" s="34" customFormat="1" ht="14" thickBot="1"/>
    <row r="3582" s="34" customFormat="1" ht="15" thickTop="1" thickBot="1"/>
    <row r="3583" s="34" customFormat="1" ht="15" thickTop="1" thickBot="1"/>
    <row r="3584" s="34" customFormat="1" ht="15" thickTop="1" thickBot="1"/>
    <row r="3585" s="34" customFormat="1" ht="15" thickTop="1" thickBot="1"/>
    <row r="3586" s="34" customFormat="1" ht="15" thickTop="1" thickBot="1"/>
    <row r="3587" s="34" customFormat="1" ht="15" thickTop="1" thickBot="1"/>
    <row r="3588" s="34" customFormat="1" ht="15" thickTop="1" thickBot="1"/>
    <row r="3589" s="34" customFormat="1" ht="15" thickTop="1" thickBot="1"/>
    <row r="3590" s="34" customFormat="1" ht="15" thickTop="1" thickBot="1"/>
    <row r="3591" s="34" customFormat="1" ht="15" thickTop="1" thickBot="1"/>
    <row r="3592" s="34" customFormat="1" ht="15" thickTop="1" thickBot="1"/>
    <row r="3593" s="34" customFormat="1" ht="15" thickTop="1" thickBot="1"/>
    <row r="3594" s="34" customFormat="1" ht="15" thickTop="1" thickBot="1"/>
    <row r="3595" s="34" customFormat="1" ht="15" thickTop="1" thickBot="1"/>
    <row r="3596" s="34" customFormat="1" ht="15" thickTop="1" thickBot="1"/>
    <row r="3597" s="34" customFormat="1" ht="15" thickTop="1" thickBot="1"/>
    <row r="3598" s="34" customFormat="1" ht="15" thickTop="1" thickBot="1"/>
    <row r="3599" s="34" customFormat="1" ht="15" thickTop="1" thickBot="1"/>
    <row r="3600" s="34" customFormat="1" ht="15" thickTop="1" thickBot="1"/>
    <row r="3601" s="34" customFormat="1" ht="15" thickTop="1" thickBot="1"/>
    <row r="3602" s="34" customFormat="1" ht="15" thickTop="1" thickBot="1"/>
    <row r="3603" s="34" customFormat="1" ht="15" thickTop="1" thickBot="1"/>
    <row r="3604" s="34" customFormat="1" ht="15" thickTop="1" thickBot="1"/>
    <row r="3605" s="34" customFormat="1" ht="15" thickTop="1" thickBot="1"/>
    <row r="3606" s="34" customFormat="1" ht="15" thickTop="1" thickBot="1"/>
    <row r="3607" s="34" customFormat="1" ht="15" thickTop="1" thickBot="1"/>
    <row r="3608" s="34" customFormat="1" ht="15" thickTop="1" thickBot="1"/>
    <row r="3609" s="34" customFormat="1" ht="15" thickTop="1" thickBot="1"/>
    <row r="3610" s="34" customFormat="1" ht="15" thickTop="1" thickBot="1"/>
    <row r="3611" s="34" customFormat="1" ht="15" thickTop="1" thickBot="1"/>
    <row r="3612" s="34" customFormat="1" ht="15" thickTop="1" thickBot="1"/>
    <row r="3613" s="34" customFormat="1" ht="15" thickTop="1" thickBot="1"/>
    <row r="3614" s="34" customFormat="1" ht="15" thickTop="1" thickBot="1"/>
    <row r="3615" s="34" customFormat="1" ht="15" thickTop="1" thickBot="1"/>
    <row r="3616" s="34" customFormat="1" ht="15" thickTop="1" thickBot="1"/>
    <row r="3617" s="34" customFormat="1" ht="15" thickTop="1" thickBot="1"/>
    <row r="3618" s="34" customFormat="1" ht="15" thickTop="1" thickBot="1"/>
    <row r="3619" s="34" customFormat="1" ht="15" thickTop="1" thickBot="1"/>
    <row r="3620" s="34" customFormat="1" ht="15" thickTop="1" thickBot="1"/>
    <row r="3621" s="34" customFormat="1" ht="15" thickTop="1" thickBot="1"/>
    <row r="3622" s="34" customFormat="1" ht="15" thickTop="1" thickBot="1"/>
    <row r="3623" s="34" customFormat="1" ht="15" thickTop="1" thickBot="1"/>
    <row r="3624" s="34" customFormat="1" ht="15" thickTop="1" thickBot="1"/>
    <row r="3625" s="34" customFormat="1" ht="15" thickTop="1" thickBot="1"/>
    <row r="3626" s="34" customFormat="1" ht="15" thickTop="1" thickBot="1"/>
    <row r="3627" s="34" customFormat="1" ht="15" thickTop="1" thickBot="1"/>
    <row r="3628" s="34" customFormat="1" ht="15" thickTop="1" thickBot="1"/>
    <row r="3629" s="34" customFormat="1" ht="15" thickTop="1" thickBot="1"/>
    <row r="3630" s="34" customFormat="1" ht="15" thickTop="1" thickBot="1"/>
    <row r="3631" s="34" customFormat="1" ht="15" thickTop="1" thickBot="1"/>
    <row r="3632" s="34" customFormat="1" ht="15" thickTop="1" thickBot="1"/>
    <row r="3633" s="34" customFormat="1" ht="15" thickTop="1" thickBot="1"/>
    <row r="3634" s="34" customFormat="1" ht="15" thickTop="1" thickBot="1"/>
    <row r="3635" s="34" customFormat="1" ht="15" thickTop="1" thickBot="1"/>
    <row r="3636" s="34" customFormat="1" ht="15" thickTop="1" thickBot="1"/>
    <row r="3637" s="34" customFormat="1" ht="15" thickTop="1" thickBot="1"/>
    <row r="3638" s="34" customFormat="1" ht="14" thickTop="1"/>
    <row r="3639" s="34" customFormat="1"/>
    <row r="3640" s="34" customFormat="1"/>
    <row r="3641" s="34" customFormat="1"/>
    <row r="3642" s="34" customFormat="1"/>
    <row r="3643" s="34" customFormat="1"/>
    <row r="3644" s="34" customFormat="1"/>
    <row r="3645" s="34" customFormat="1"/>
    <row r="3646" s="34" customFormat="1"/>
    <row r="3647" s="34" customFormat="1"/>
    <row r="3648" s="34" customFormat="1"/>
    <row r="3649" s="34" customFormat="1"/>
    <row r="3650" s="34" customFormat="1"/>
    <row r="3651" s="34" customFormat="1" ht="14" thickBot="1"/>
    <row r="3652" s="34" customFormat="1" ht="15" thickTop="1" thickBot="1"/>
    <row r="3653" s="34" customFormat="1" ht="15" thickTop="1" thickBot="1"/>
    <row r="3654" s="34" customFormat="1" ht="15" thickTop="1" thickBot="1"/>
    <row r="3655" s="34" customFormat="1" ht="15" thickTop="1" thickBot="1"/>
    <row r="3656" s="34" customFormat="1" ht="15" thickTop="1" thickBot="1"/>
    <row r="3657" s="34" customFormat="1" ht="15" thickTop="1" thickBot="1"/>
    <row r="3658" s="34" customFormat="1" ht="15" thickTop="1" thickBot="1"/>
    <row r="3659" s="34" customFormat="1" ht="15" thickTop="1" thickBot="1"/>
    <row r="3660" s="34" customFormat="1" ht="15" thickTop="1" thickBot="1"/>
    <row r="3661" s="34" customFormat="1" ht="15" thickTop="1" thickBot="1"/>
    <row r="3662" s="34" customFormat="1" ht="15" thickTop="1" thickBot="1"/>
    <row r="3663" s="34" customFormat="1" ht="15" thickTop="1" thickBot="1"/>
    <row r="3664" s="34" customFormat="1" ht="15" thickTop="1" thickBot="1"/>
    <row r="3665" s="34" customFormat="1" ht="15" thickTop="1" thickBot="1"/>
    <row r="3666" s="34" customFormat="1" ht="15" thickTop="1" thickBot="1"/>
    <row r="3667" s="34" customFormat="1" ht="15" thickTop="1" thickBot="1"/>
    <row r="3668" s="34" customFormat="1" ht="15" thickTop="1" thickBot="1"/>
    <row r="3669" s="34" customFormat="1" ht="15" thickTop="1" thickBot="1"/>
    <row r="3670" s="34" customFormat="1" ht="15" thickTop="1" thickBot="1"/>
    <row r="3671" s="34" customFormat="1" ht="15" thickTop="1" thickBot="1"/>
    <row r="3672" s="34" customFormat="1" ht="15" thickTop="1" thickBot="1"/>
    <row r="3673" s="34" customFormat="1" ht="15" thickTop="1" thickBot="1"/>
    <row r="3674" s="34" customFormat="1" ht="15" thickTop="1" thickBot="1"/>
    <row r="3675" s="34" customFormat="1" ht="15" thickTop="1" thickBot="1"/>
    <row r="3676" s="34" customFormat="1" ht="15" thickTop="1" thickBot="1"/>
    <row r="3677" s="34" customFormat="1" ht="15" thickTop="1" thickBot="1"/>
    <row r="3678" s="34" customFormat="1" ht="15" thickTop="1" thickBot="1"/>
    <row r="3679" s="34" customFormat="1" ht="15" thickTop="1" thickBot="1"/>
    <row r="3680" s="34" customFormat="1" ht="15" thickTop="1" thickBot="1"/>
    <row r="3681" s="34" customFormat="1" ht="15" thickTop="1" thickBot="1"/>
    <row r="3682" s="34" customFormat="1" ht="15" thickTop="1" thickBot="1"/>
    <row r="3683" s="34" customFormat="1" ht="15" thickTop="1" thickBot="1"/>
    <row r="3684" s="34" customFormat="1" ht="15" thickTop="1" thickBot="1"/>
    <row r="3685" s="34" customFormat="1" ht="15" thickTop="1" thickBot="1"/>
    <row r="3686" s="34" customFormat="1" ht="15" thickTop="1" thickBot="1"/>
    <row r="3687" s="34" customFormat="1" ht="15" thickTop="1" thickBot="1"/>
    <row r="3688" s="34" customFormat="1" ht="15" thickTop="1" thickBot="1"/>
    <row r="3689" s="34" customFormat="1" ht="15" thickTop="1" thickBot="1"/>
    <row r="3690" s="34" customFormat="1" ht="15" thickTop="1" thickBot="1"/>
    <row r="3691" s="34" customFormat="1" ht="15" thickTop="1" thickBot="1"/>
    <row r="3692" s="34" customFormat="1" ht="15" thickTop="1" thickBot="1"/>
    <row r="3693" s="34" customFormat="1" ht="15" thickTop="1" thickBot="1"/>
    <row r="3694" s="34" customFormat="1" ht="15" thickTop="1" thickBot="1"/>
    <row r="3695" s="34" customFormat="1" ht="15" thickTop="1" thickBot="1"/>
    <row r="3696" s="34" customFormat="1" ht="15" thickTop="1" thickBot="1"/>
    <row r="3697" s="34" customFormat="1" ht="15" thickTop="1" thickBot="1"/>
    <row r="3698" s="34" customFormat="1" ht="15" thickTop="1" thickBot="1"/>
    <row r="3699" s="34" customFormat="1" ht="15" thickTop="1" thickBot="1"/>
    <row r="3700" s="34" customFormat="1" ht="15" thickTop="1" thickBot="1"/>
    <row r="3701" s="34" customFormat="1" ht="15" thickTop="1" thickBot="1"/>
    <row r="3702" s="34" customFormat="1" ht="15" thickTop="1" thickBot="1"/>
    <row r="3703" s="34" customFormat="1" ht="15" thickTop="1" thickBot="1"/>
    <row r="3704" s="34" customFormat="1" ht="15" thickTop="1" thickBot="1"/>
    <row r="3705" s="34" customFormat="1" ht="15" thickTop="1" thickBot="1"/>
    <row r="3706" s="34" customFormat="1" ht="15" thickTop="1" thickBot="1"/>
    <row r="3707" s="34" customFormat="1" ht="15" thickTop="1" thickBot="1"/>
    <row r="3708" s="34" customFormat="1" ht="14" thickTop="1"/>
    <row r="3709" s="34" customFormat="1"/>
    <row r="3710" s="34" customFormat="1"/>
    <row r="3711" s="34" customFormat="1"/>
    <row r="3712" s="34" customFormat="1"/>
    <row r="3713" s="34" customFormat="1"/>
    <row r="3714" s="34" customFormat="1"/>
    <row r="3715" s="34" customFormat="1"/>
    <row r="3716" s="34" customFormat="1"/>
    <row r="3717" s="34" customFormat="1"/>
    <row r="3718" s="34" customFormat="1"/>
    <row r="3719" s="34" customFormat="1"/>
    <row r="3720" s="34" customFormat="1"/>
    <row r="3721" s="34" customFormat="1" ht="14" thickBot="1"/>
    <row r="3722" s="34" customFormat="1" ht="15" thickTop="1" thickBot="1"/>
    <row r="3723" s="34" customFormat="1" ht="15" thickTop="1" thickBot="1"/>
    <row r="3724" s="34" customFormat="1" ht="15" thickTop="1" thickBot="1"/>
    <row r="3725" s="34" customFormat="1" ht="15" thickTop="1" thickBot="1"/>
    <row r="3726" s="34" customFormat="1" ht="15" thickTop="1" thickBot="1"/>
    <row r="3727" s="34" customFormat="1" ht="15" thickTop="1" thickBot="1"/>
    <row r="3728" s="34" customFormat="1" ht="15" thickTop="1" thickBot="1"/>
    <row r="3729" s="34" customFormat="1" ht="15" thickTop="1" thickBot="1"/>
    <row r="3730" s="34" customFormat="1" ht="15" thickTop="1" thickBot="1"/>
    <row r="3731" s="34" customFormat="1" ht="15" thickTop="1" thickBot="1"/>
    <row r="3732" s="34" customFormat="1" ht="15" thickTop="1" thickBot="1"/>
    <row r="3733" s="34" customFormat="1" ht="15" thickTop="1" thickBot="1"/>
    <row r="3734" s="34" customFormat="1" ht="15" thickTop="1" thickBot="1"/>
    <row r="3735" s="34" customFormat="1" ht="15" thickTop="1" thickBot="1"/>
    <row r="3736" s="34" customFormat="1" ht="15" thickTop="1" thickBot="1"/>
    <row r="3737" s="34" customFormat="1" ht="15" thickTop="1" thickBot="1"/>
    <row r="3738" s="34" customFormat="1" ht="15" thickTop="1" thickBot="1"/>
    <row r="3739" s="34" customFormat="1" ht="15" thickTop="1" thickBot="1"/>
    <row r="3740" s="34" customFormat="1" ht="15" thickTop="1" thickBot="1"/>
    <row r="3741" s="34" customFormat="1" ht="15" thickTop="1" thickBot="1"/>
    <row r="3742" s="34" customFormat="1" ht="15" thickTop="1" thickBot="1"/>
    <row r="3743" s="34" customFormat="1" ht="15" thickTop="1" thickBot="1"/>
    <row r="3744" s="34" customFormat="1" ht="15" thickTop="1" thickBot="1"/>
    <row r="3745" s="34" customFormat="1" ht="15" thickTop="1" thickBot="1"/>
    <row r="3746" s="34" customFormat="1" ht="15" thickTop="1" thickBot="1"/>
    <row r="3747" s="34" customFormat="1" ht="15" thickTop="1" thickBot="1"/>
    <row r="3748" s="34" customFormat="1" ht="15" thickTop="1" thickBot="1"/>
    <row r="3749" s="34" customFormat="1" ht="15" thickTop="1" thickBot="1"/>
    <row r="3750" s="34" customFormat="1" ht="15" thickTop="1" thickBot="1"/>
    <row r="3751" s="34" customFormat="1" ht="15" thickTop="1" thickBot="1"/>
    <row r="3752" s="34" customFormat="1" ht="15" thickTop="1" thickBot="1"/>
    <row r="3753" s="34" customFormat="1" ht="15" thickTop="1" thickBot="1"/>
    <row r="3754" s="34" customFormat="1" ht="15" thickTop="1" thickBot="1"/>
    <row r="3755" s="34" customFormat="1" ht="15" thickTop="1" thickBot="1"/>
    <row r="3756" s="34" customFormat="1" ht="15" thickTop="1" thickBot="1"/>
    <row r="3757" s="34" customFormat="1" ht="15" thickTop="1" thickBot="1"/>
    <row r="3758" s="34" customFormat="1" ht="15" thickTop="1" thickBot="1"/>
    <row r="3759" s="34" customFormat="1" ht="15" thickTop="1" thickBot="1"/>
    <row r="3760" s="34" customFormat="1" ht="15" thickTop="1" thickBot="1"/>
    <row r="3761" s="34" customFormat="1" ht="15" thickTop="1" thickBot="1"/>
    <row r="3762" s="34" customFormat="1" ht="15" thickTop="1" thickBot="1"/>
    <row r="3763" s="34" customFormat="1" ht="15" thickTop="1" thickBot="1"/>
    <row r="3764" s="34" customFormat="1" ht="15" thickTop="1" thickBot="1"/>
    <row r="3765" s="34" customFormat="1" ht="15" thickTop="1" thickBot="1"/>
    <row r="3766" s="34" customFormat="1" ht="15" thickTop="1" thickBot="1"/>
    <row r="3767" s="34" customFormat="1" ht="15" thickTop="1" thickBot="1"/>
    <row r="3768" s="34" customFormat="1" ht="15" thickTop="1" thickBot="1"/>
    <row r="3769" s="34" customFormat="1" ht="15" thickTop="1" thickBot="1"/>
    <row r="3770" s="34" customFormat="1" ht="15" thickTop="1" thickBot="1"/>
    <row r="3771" s="34" customFormat="1" ht="15" thickTop="1" thickBot="1"/>
    <row r="3772" s="34" customFormat="1" ht="15" thickTop="1" thickBot="1"/>
    <row r="3773" s="34" customFormat="1" ht="15" thickTop="1" thickBot="1"/>
    <row r="3774" s="34" customFormat="1" ht="15" thickTop="1" thickBot="1"/>
    <row r="3775" s="34" customFormat="1" ht="15" thickTop="1" thickBot="1"/>
    <row r="3776" s="34" customFormat="1" ht="15" thickTop="1" thickBot="1"/>
    <row r="3777" s="34" customFormat="1" ht="15" thickTop="1" thickBot="1"/>
    <row r="3778" s="34" customFormat="1" ht="14" thickTop="1"/>
    <row r="3779" s="34" customFormat="1"/>
    <row r="3780" s="34" customFormat="1"/>
    <row r="3781" s="34" customFormat="1"/>
    <row r="3782" s="34" customFormat="1"/>
    <row r="3783" s="34" customFormat="1"/>
    <row r="3784" s="34" customFormat="1"/>
    <row r="3785" s="34" customFormat="1"/>
    <row r="3786" s="34" customFormat="1"/>
    <row r="3787" s="34" customFormat="1"/>
    <row r="3788" s="34" customFormat="1"/>
    <row r="3789" s="34" customFormat="1"/>
    <row r="3790" s="34" customFormat="1"/>
    <row r="3791" s="34" customFormat="1" ht="14" thickBot="1"/>
    <row r="3792" s="34" customFormat="1" ht="15" thickTop="1" thickBot="1"/>
    <row r="3793" s="34" customFormat="1" ht="15" thickTop="1" thickBot="1"/>
    <row r="3794" s="34" customFormat="1" ht="15" thickTop="1" thickBot="1"/>
    <row r="3795" s="34" customFormat="1" ht="15" thickTop="1" thickBot="1"/>
    <row r="3796" s="34" customFormat="1" ht="15" thickTop="1" thickBot="1"/>
    <row r="3797" s="34" customFormat="1" ht="15" thickTop="1" thickBot="1"/>
    <row r="3798" s="34" customFormat="1" ht="15" thickTop="1" thickBot="1"/>
    <row r="3799" s="34" customFormat="1" ht="15" thickTop="1" thickBot="1"/>
    <row r="3800" s="34" customFormat="1" ht="15" thickTop="1" thickBot="1"/>
    <row r="3801" s="34" customFormat="1" ht="15" thickTop="1" thickBot="1"/>
    <row r="3802" s="34" customFormat="1" ht="15" thickTop="1" thickBot="1"/>
    <row r="3803" s="34" customFormat="1" ht="15" thickTop="1" thickBot="1"/>
    <row r="3804" s="34" customFormat="1" ht="15" thickTop="1" thickBot="1"/>
    <row r="3805" s="34" customFormat="1" ht="15" thickTop="1" thickBot="1"/>
    <row r="3806" s="34" customFormat="1" ht="15" thickTop="1" thickBot="1"/>
    <row r="3807" s="34" customFormat="1" ht="15" thickTop="1" thickBot="1"/>
    <row r="3808" s="34" customFormat="1" ht="15" thickTop="1" thickBot="1"/>
    <row r="3809" s="34" customFormat="1" ht="15" thickTop="1" thickBot="1"/>
    <row r="3810" s="34" customFormat="1" ht="15" thickTop="1" thickBot="1"/>
    <row r="3811" s="34" customFormat="1" ht="15" thickTop="1" thickBot="1"/>
    <row r="3812" s="34" customFormat="1" ht="15" thickTop="1" thickBot="1"/>
    <row r="3813" s="34" customFormat="1" ht="15" thickTop="1" thickBot="1"/>
    <row r="3814" s="34" customFormat="1" ht="15" thickTop="1" thickBot="1"/>
    <row r="3815" s="34" customFormat="1" ht="15" thickTop="1" thickBot="1"/>
    <row r="3816" s="34" customFormat="1" ht="15" thickTop="1" thickBot="1"/>
    <row r="3817" s="34" customFormat="1" ht="15" thickTop="1" thickBot="1"/>
    <row r="3818" s="34" customFormat="1" ht="15" thickTop="1" thickBot="1"/>
    <row r="3819" s="34" customFormat="1" ht="15" thickTop="1" thickBot="1"/>
    <row r="3820" s="34" customFormat="1" ht="15" thickTop="1" thickBot="1"/>
    <row r="3821" s="34" customFormat="1" ht="15" thickTop="1" thickBot="1"/>
    <row r="3822" s="34" customFormat="1" ht="15" thickTop="1" thickBot="1"/>
    <row r="3823" s="34" customFormat="1" ht="15" thickTop="1" thickBot="1"/>
    <row r="3824" s="34" customFormat="1" ht="15" thickTop="1" thickBot="1"/>
    <row r="3825" s="34" customFormat="1" ht="15" thickTop="1" thickBot="1"/>
    <row r="3826" s="34" customFormat="1" ht="15" thickTop="1" thickBot="1"/>
    <row r="3827" s="34" customFormat="1" ht="15" thickTop="1" thickBot="1"/>
    <row r="3828" s="34" customFormat="1" ht="15" thickTop="1" thickBot="1"/>
    <row r="3829" s="34" customFormat="1" ht="15" thickTop="1" thickBot="1"/>
    <row r="3830" s="34" customFormat="1" ht="15" thickTop="1" thickBot="1"/>
    <row r="3831" s="34" customFormat="1" ht="15" thickTop="1" thickBot="1"/>
    <row r="3832" s="34" customFormat="1" ht="15" thickTop="1" thickBot="1"/>
    <row r="3833" s="34" customFormat="1" ht="15" thickTop="1" thickBot="1"/>
    <row r="3834" s="34" customFormat="1" ht="15" thickTop="1" thickBot="1"/>
    <row r="3835" s="34" customFormat="1" ht="15" thickTop="1" thickBot="1"/>
    <row r="3836" s="34" customFormat="1" ht="15" thickTop="1" thickBot="1"/>
    <row r="3837" s="34" customFormat="1" ht="15" thickTop="1" thickBot="1"/>
    <row r="3838" s="34" customFormat="1" ht="15" thickTop="1" thickBot="1"/>
    <row r="3839" s="34" customFormat="1" ht="15" thickTop="1" thickBot="1"/>
    <row r="3840" s="34" customFormat="1" ht="15" thickTop="1" thickBot="1"/>
    <row r="3841" s="34" customFormat="1" ht="15" thickTop="1" thickBot="1"/>
    <row r="3842" s="34" customFormat="1" ht="15" thickTop="1" thickBot="1"/>
    <row r="3843" s="34" customFormat="1" ht="15" thickTop="1" thickBot="1"/>
    <row r="3844" s="34" customFormat="1" ht="15" thickTop="1" thickBot="1"/>
    <row r="3845" s="34" customFormat="1" ht="15" thickTop="1" thickBot="1"/>
    <row r="3846" s="34" customFormat="1" ht="15" thickTop="1" thickBot="1"/>
    <row r="3847" s="34" customFormat="1" ht="15" thickTop="1" thickBot="1"/>
    <row r="3848" s="34" customFormat="1" ht="14" thickTop="1"/>
    <row r="3849" s="34" customFormat="1"/>
    <row r="3850" s="34" customFormat="1"/>
    <row r="3851" s="34" customFormat="1"/>
    <row r="3852" s="34" customFormat="1"/>
    <row r="3853" s="34" customFormat="1"/>
    <row r="3854" s="34" customFormat="1"/>
    <row r="3855" s="34" customFormat="1"/>
    <row r="3856" s="34" customFormat="1"/>
    <row r="3857" s="34" customFormat="1"/>
    <row r="3858" s="34" customFormat="1"/>
    <row r="3859" s="34" customFormat="1"/>
    <row r="3860" s="34" customFormat="1"/>
    <row r="3861" s="34" customFormat="1" ht="14" thickBot="1"/>
    <row r="3862" s="34" customFormat="1" ht="15" thickTop="1" thickBot="1"/>
    <row r="3863" s="34" customFormat="1" ht="15" thickTop="1" thickBot="1"/>
    <row r="3864" s="34" customFormat="1" ht="15" thickTop="1" thickBot="1"/>
    <row r="3865" s="34" customFormat="1" ht="15" thickTop="1" thickBot="1"/>
    <row r="3866" s="34" customFormat="1" ht="15" thickTop="1" thickBot="1"/>
    <row r="3867" s="34" customFormat="1" ht="15" thickTop="1" thickBot="1"/>
    <row r="3868" s="34" customFormat="1" ht="15" thickTop="1" thickBot="1"/>
    <row r="3869" s="34" customFormat="1" ht="15" thickTop="1" thickBot="1"/>
    <row r="3870" s="34" customFormat="1" ht="15" thickTop="1" thickBot="1"/>
    <row r="3871" s="34" customFormat="1" ht="15" thickTop="1" thickBot="1"/>
    <row r="3872" s="34" customFormat="1" ht="15" thickTop="1" thickBot="1"/>
    <row r="3873" s="34" customFormat="1" ht="15" thickTop="1" thickBot="1"/>
    <row r="3874" s="34" customFormat="1" ht="15" thickTop="1" thickBot="1"/>
    <row r="3875" s="34" customFormat="1" ht="15" thickTop="1" thickBot="1"/>
    <row r="3876" s="34" customFormat="1" ht="15" thickTop="1" thickBot="1"/>
    <row r="3877" s="34" customFormat="1" ht="15" thickTop="1" thickBot="1"/>
    <row r="3878" s="34" customFormat="1" ht="15" thickTop="1" thickBot="1"/>
    <row r="3879" s="34" customFormat="1" ht="15" thickTop="1" thickBot="1"/>
    <row r="3880" s="34" customFormat="1" ht="15" thickTop="1" thickBot="1"/>
    <row r="3881" s="34" customFormat="1" ht="15" thickTop="1" thickBot="1"/>
    <row r="3882" s="34" customFormat="1" ht="15" thickTop="1" thickBot="1"/>
    <row r="3883" s="34" customFormat="1" ht="15" thickTop="1" thickBot="1"/>
    <row r="3884" s="34" customFormat="1" ht="15" thickTop="1" thickBot="1"/>
    <row r="3885" s="34" customFormat="1" ht="15" thickTop="1" thickBot="1"/>
    <row r="3886" s="34" customFormat="1" ht="15" thickTop="1" thickBot="1"/>
    <row r="3887" s="34" customFormat="1" ht="15" thickTop="1" thickBot="1"/>
    <row r="3888" s="34" customFormat="1" ht="15" thickTop="1" thickBot="1"/>
    <row r="3889" s="34" customFormat="1" ht="15" thickTop="1" thickBot="1"/>
    <row r="3890" s="34" customFormat="1" ht="15" thickTop="1" thickBot="1"/>
    <row r="3891" s="34" customFormat="1" ht="15" thickTop="1" thickBot="1"/>
    <row r="3892" s="34" customFormat="1" ht="15" thickTop="1" thickBot="1"/>
    <row r="3893" s="34" customFormat="1" ht="15" thickTop="1" thickBot="1"/>
    <row r="3894" s="34" customFormat="1" ht="15" thickTop="1" thickBot="1"/>
    <row r="3895" s="34" customFormat="1" ht="15" thickTop="1" thickBot="1"/>
    <row r="3896" s="34" customFormat="1" ht="15" thickTop="1" thickBot="1"/>
    <row r="3897" s="34" customFormat="1" ht="15" thickTop="1" thickBot="1"/>
    <row r="3898" s="34" customFormat="1" ht="15" thickTop="1" thickBot="1"/>
    <row r="3899" s="34" customFormat="1" ht="15" thickTop="1" thickBot="1"/>
    <row r="3900" s="34" customFormat="1" ht="15" thickTop="1" thickBot="1"/>
    <row r="3901" s="34" customFormat="1" ht="15" thickTop="1" thickBot="1"/>
    <row r="3902" s="34" customFormat="1" ht="15" thickTop="1" thickBot="1"/>
    <row r="3903" s="34" customFormat="1" ht="15" thickTop="1" thickBot="1"/>
    <row r="3904" s="34" customFormat="1" ht="15" thickTop="1" thickBot="1"/>
    <row r="3905" s="34" customFormat="1" ht="15" thickTop="1" thickBot="1"/>
    <row r="3906" s="34" customFormat="1" ht="15" thickTop="1" thickBot="1"/>
    <row r="3907" s="34" customFormat="1" ht="15" thickTop="1" thickBot="1"/>
    <row r="3908" s="34" customFormat="1" ht="15" thickTop="1" thickBot="1"/>
    <row r="3909" s="34" customFormat="1" ht="15" thickTop="1" thickBot="1"/>
    <row r="3910" s="34" customFormat="1" ht="15" thickTop="1" thickBot="1"/>
    <row r="3911" s="34" customFormat="1" ht="15" thickTop="1" thickBot="1"/>
    <row r="3912" s="34" customFormat="1" ht="15" thickTop="1" thickBot="1"/>
    <row r="3913" s="34" customFormat="1" ht="15" thickTop="1" thickBot="1"/>
    <row r="3914" s="34" customFormat="1" ht="15" thickTop="1" thickBot="1"/>
    <row r="3915" s="34" customFormat="1" ht="15" thickTop="1" thickBot="1"/>
    <row r="3916" s="34" customFormat="1" ht="15" thickTop="1" thickBot="1"/>
    <row r="3917" s="34" customFormat="1" ht="15" thickTop="1" thickBot="1"/>
    <row r="3918" s="34" customFormat="1" ht="14" thickTop="1"/>
    <row r="3919" s="34" customFormat="1"/>
    <row r="3920" s="34" customFormat="1"/>
    <row r="3921" s="34" customFormat="1"/>
    <row r="3922" s="34" customFormat="1"/>
    <row r="3923" s="34" customFormat="1"/>
    <row r="3924" s="34" customFormat="1"/>
    <row r="3925" s="34" customFormat="1"/>
    <row r="3926" s="34" customFormat="1"/>
    <row r="3927" s="34" customFormat="1"/>
    <row r="3928" s="34" customFormat="1"/>
    <row r="3929" s="34" customFormat="1"/>
    <row r="3930" s="34" customFormat="1"/>
    <row r="3931" s="34" customFormat="1" ht="14" thickBot="1"/>
    <row r="3932" s="34" customFormat="1" ht="15" thickTop="1" thickBot="1"/>
    <row r="3933" s="34" customFormat="1" ht="15" thickTop="1" thickBot="1"/>
    <row r="3934" s="34" customFormat="1" ht="15" thickTop="1" thickBot="1"/>
    <row r="3935" s="34" customFormat="1" ht="15" thickTop="1" thickBot="1"/>
    <row r="3936" s="34" customFormat="1" ht="15" thickTop="1" thickBot="1"/>
    <row r="3937" s="34" customFormat="1" ht="15" thickTop="1" thickBot="1"/>
    <row r="3938" s="34" customFormat="1" ht="15" thickTop="1" thickBot="1"/>
    <row r="3939" s="34" customFormat="1" ht="15" thickTop="1" thickBot="1"/>
    <row r="3940" s="34" customFormat="1" ht="15" thickTop="1" thickBot="1"/>
    <row r="3941" s="34" customFormat="1" ht="15" thickTop="1" thickBot="1"/>
    <row r="3942" s="34" customFormat="1" ht="15" thickTop="1" thickBot="1"/>
    <row r="3943" s="34" customFormat="1" ht="15" thickTop="1" thickBot="1"/>
    <row r="3944" s="34" customFormat="1" ht="15" thickTop="1" thickBot="1"/>
    <row r="3945" s="34" customFormat="1" ht="15" thickTop="1" thickBot="1"/>
    <row r="3946" s="34" customFormat="1" ht="15" thickTop="1" thickBot="1"/>
    <row r="3947" s="34" customFormat="1" ht="15" thickTop="1" thickBot="1"/>
    <row r="3948" s="34" customFormat="1" ht="15" thickTop="1" thickBot="1"/>
    <row r="3949" s="34" customFormat="1" ht="15" thickTop="1" thickBot="1"/>
    <row r="3950" s="34" customFormat="1" ht="15" thickTop="1" thickBot="1"/>
    <row r="3951" s="34" customFormat="1" ht="15" thickTop="1" thickBot="1"/>
    <row r="3952" s="34" customFormat="1" ht="15" thickTop="1" thickBot="1"/>
    <row r="3953" s="34" customFormat="1" ht="15" thickTop="1" thickBot="1"/>
    <row r="3954" s="34" customFormat="1" ht="15" thickTop="1" thickBot="1"/>
    <row r="3955" s="34" customFormat="1" ht="15" thickTop="1" thickBot="1"/>
    <row r="3956" s="34" customFormat="1" ht="15" thickTop="1" thickBot="1"/>
    <row r="3957" s="34" customFormat="1" ht="15" thickTop="1" thickBot="1"/>
    <row r="3958" s="34" customFormat="1" ht="15" thickTop="1" thickBot="1"/>
    <row r="3959" s="34" customFormat="1" ht="15" thickTop="1" thickBot="1"/>
    <row r="3960" s="34" customFormat="1" ht="15" thickTop="1" thickBot="1"/>
    <row r="3961" s="34" customFormat="1" ht="15" thickTop="1" thickBot="1"/>
    <row r="3962" s="34" customFormat="1" ht="15" thickTop="1" thickBot="1"/>
    <row r="3963" s="34" customFormat="1" ht="15" thickTop="1" thickBot="1"/>
    <row r="3964" s="34" customFormat="1" ht="15" thickTop="1" thickBot="1"/>
    <row r="3965" s="34" customFormat="1" ht="15" thickTop="1" thickBot="1"/>
    <row r="3966" s="34" customFormat="1" ht="15" thickTop="1" thickBot="1"/>
    <row r="3967" s="34" customFormat="1" ht="15" thickTop="1" thickBot="1"/>
    <row r="3968" s="34" customFormat="1" ht="15" thickTop="1" thickBot="1"/>
    <row r="3969" s="34" customFormat="1" ht="15" thickTop="1" thickBot="1"/>
    <row r="3970" s="34" customFormat="1" ht="15" thickTop="1" thickBot="1"/>
    <row r="3971" s="34" customFormat="1" ht="15" thickTop="1" thickBot="1"/>
    <row r="3972" s="34" customFormat="1" ht="15" thickTop="1" thickBot="1"/>
    <row r="3973" s="34" customFormat="1" ht="15" thickTop="1" thickBot="1"/>
    <row r="3974" s="34" customFormat="1" ht="15" thickTop="1" thickBot="1"/>
    <row r="3975" s="34" customFormat="1" ht="15" thickTop="1" thickBot="1"/>
    <row r="3976" s="34" customFormat="1" ht="15" thickTop="1" thickBot="1"/>
    <row r="3977" s="34" customFormat="1" ht="15" thickTop="1" thickBot="1"/>
    <row r="3978" s="34" customFormat="1" ht="15" thickTop="1" thickBot="1"/>
    <row r="3979" s="34" customFormat="1" ht="15" thickTop="1" thickBot="1"/>
    <row r="3980" s="34" customFormat="1" ht="15" thickTop="1" thickBot="1"/>
    <row r="3981" s="34" customFormat="1" ht="15" thickTop="1" thickBot="1"/>
    <row r="3982" s="34" customFormat="1" ht="15" thickTop="1" thickBot="1"/>
    <row r="3983" s="34" customFormat="1" ht="15" thickTop="1" thickBot="1"/>
    <row r="3984" s="34" customFormat="1" ht="15" thickTop="1" thickBot="1"/>
    <row r="3985" s="34" customFormat="1" ht="15" thickTop="1" thickBot="1"/>
    <row r="3986" s="34" customFormat="1" ht="15" thickTop="1" thickBot="1"/>
    <row r="3987" s="34" customFormat="1" ht="15" thickTop="1" thickBot="1"/>
    <row r="3988" s="34" customFormat="1" ht="14" thickTop="1"/>
    <row r="3989" s="34" customFormat="1"/>
    <row r="3990" s="34" customFormat="1"/>
    <row r="3991" s="34" customFormat="1"/>
    <row r="3992" s="34" customFormat="1"/>
    <row r="3993" s="34" customFormat="1"/>
    <row r="3994" s="34" customFormat="1"/>
    <row r="3995" s="34" customFormat="1"/>
    <row r="3996" s="34" customFormat="1"/>
    <row r="3997" s="34" customFormat="1"/>
    <row r="3998" s="34" customFormat="1"/>
    <row r="3999" s="34" customFormat="1"/>
    <row r="4000" s="34" customFormat="1"/>
    <row r="4001" s="34" customFormat="1" ht="14" thickBot="1"/>
    <row r="4002" s="34" customFormat="1" ht="15" thickTop="1" thickBot="1"/>
    <row r="4003" s="34" customFormat="1" ht="15" thickTop="1" thickBot="1"/>
    <row r="4004" s="34" customFormat="1" ht="15" thickTop="1" thickBot="1"/>
    <row r="4005" s="34" customFormat="1" ht="15" thickTop="1" thickBot="1"/>
    <row r="4006" s="34" customFormat="1" ht="15" thickTop="1" thickBot="1"/>
    <row r="4007" s="34" customFormat="1" ht="15" thickTop="1" thickBot="1"/>
    <row r="4008" s="34" customFormat="1" ht="15" thickTop="1" thickBot="1"/>
    <row r="4009" s="34" customFormat="1" ht="15" thickTop="1" thickBot="1"/>
    <row r="4010" s="34" customFormat="1" ht="15" thickTop="1" thickBot="1"/>
    <row r="4011" s="34" customFormat="1" ht="15" thickTop="1" thickBot="1"/>
    <row r="4012" s="34" customFormat="1" ht="15" thickTop="1" thickBot="1"/>
    <row r="4013" s="34" customFormat="1" ht="15" thickTop="1" thickBot="1"/>
    <row r="4014" s="34" customFormat="1" ht="15" thickTop="1" thickBot="1"/>
    <row r="4015" s="34" customFormat="1" ht="15" thickTop="1" thickBot="1"/>
    <row r="4016" s="34" customFormat="1" ht="15" thickTop="1" thickBot="1"/>
    <row r="4017" s="34" customFormat="1" ht="15" thickTop="1" thickBot="1"/>
    <row r="4018" s="34" customFormat="1" ht="15" thickTop="1" thickBot="1"/>
    <row r="4019" s="34" customFormat="1" ht="15" thickTop="1" thickBot="1"/>
    <row r="4020" s="34" customFormat="1" ht="15" thickTop="1" thickBot="1"/>
    <row r="4021" s="34" customFormat="1" ht="15" thickTop="1" thickBot="1"/>
    <row r="4022" s="34" customFormat="1" ht="15" thickTop="1" thickBot="1"/>
    <row r="4023" s="34" customFormat="1" ht="15" thickTop="1" thickBot="1"/>
    <row r="4024" s="34" customFormat="1" ht="15" thickTop="1" thickBot="1"/>
    <row r="4025" s="34" customFormat="1" ht="15" thickTop="1" thickBot="1"/>
    <row r="4026" s="34" customFormat="1" ht="15" thickTop="1" thickBot="1"/>
    <row r="4027" s="34" customFormat="1" ht="15" thickTop="1" thickBot="1"/>
    <row r="4028" s="34" customFormat="1" ht="15" thickTop="1" thickBot="1"/>
    <row r="4029" s="34" customFormat="1" ht="15" thickTop="1" thickBot="1"/>
    <row r="4030" s="34" customFormat="1" ht="15" thickTop="1" thickBot="1"/>
    <row r="4031" s="34" customFormat="1" ht="15" thickTop="1" thickBot="1"/>
    <row r="4032" s="34" customFormat="1" ht="15" thickTop="1" thickBot="1"/>
    <row r="4033" s="34" customFormat="1" ht="15" thickTop="1" thickBot="1"/>
    <row r="4034" s="34" customFormat="1" ht="15" thickTop="1" thickBot="1"/>
    <row r="4035" s="34" customFormat="1" ht="15" thickTop="1" thickBot="1"/>
    <row r="4036" s="34" customFormat="1" ht="15" thickTop="1" thickBot="1"/>
    <row r="4037" s="34" customFormat="1" ht="15" thickTop="1" thickBot="1"/>
    <row r="4038" s="34" customFormat="1" ht="15" thickTop="1" thickBot="1"/>
    <row r="4039" s="34" customFormat="1" ht="15" thickTop="1" thickBot="1"/>
    <row r="4040" s="34" customFormat="1" ht="15" thickTop="1" thickBot="1"/>
    <row r="4041" s="34" customFormat="1" ht="15" thickTop="1" thickBot="1"/>
    <row r="4042" s="34" customFormat="1" ht="15" thickTop="1" thickBot="1"/>
    <row r="4043" s="34" customFormat="1" ht="15" thickTop="1" thickBot="1"/>
    <row r="4044" s="34" customFormat="1" ht="15" thickTop="1" thickBot="1"/>
    <row r="4045" s="34" customFormat="1" ht="15" thickTop="1" thickBot="1"/>
    <row r="4046" s="34" customFormat="1" ht="15" thickTop="1" thickBot="1"/>
    <row r="4047" s="34" customFormat="1" ht="15" thickTop="1" thickBot="1"/>
    <row r="4048" s="34" customFormat="1" ht="15" thickTop="1" thickBot="1"/>
    <row r="4049" s="34" customFormat="1" ht="15" thickTop="1" thickBot="1"/>
    <row r="4050" s="34" customFormat="1" ht="15" thickTop="1" thickBot="1"/>
    <row r="4051" s="34" customFormat="1" ht="15" thickTop="1" thickBot="1"/>
    <row r="4052" s="34" customFormat="1" ht="15" thickTop="1" thickBot="1"/>
    <row r="4053" s="34" customFormat="1" ht="15" thickTop="1" thickBot="1"/>
    <row r="4054" s="34" customFormat="1" ht="15" thickTop="1" thickBot="1"/>
    <row r="4055" s="34" customFormat="1" ht="15" thickTop="1" thickBot="1"/>
    <row r="4056" s="34" customFormat="1" ht="15" thickTop="1" thickBot="1"/>
    <row r="4057" s="34" customFormat="1" ht="15" thickTop="1" thickBot="1"/>
    <row r="4058" s="34" customFormat="1" ht="14" thickTop="1"/>
    <row r="4059" s="34" customFormat="1"/>
    <row r="4060" s="34" customFormat="1"/>
    <row r="4061" s="34" customFormat="1"/>
    <row r="4062" s="34" customFormat="1"/>
    <row r="4063" s="34" customFormat="1"/>
    <row r="4064" s="34" customFormat="1"/>
    <row r="4065" s="34" customFormat="1"/>
    <row r="4066" s="34" customFormat="1"/>
    <row r="4067" s="34" customFormat="1"/>
    <row r="4068" s="34" customFormat="1"/>
    <row r="4069" s="34" customFormat="1"/>
    <row r="4070" s="34" customFormat="1"/>
    <row r="4071" s="34" customFormat="1" ht="14" thickBot="1"/>
    <row r="4072" s="34" customFormat="1" ht="15" thickTop="1" thickBot="1"/>
    <row r="4073" s="34" customFormat="1" ht="15" thickTop="1" thickBot="1"/>
    <row r="4074" s="34" customFormat="1" ht="15" thickTop="1" thickBot="1"/>
    <row r="4075" s="34" customFormat="1" ht="15" thickTop="1" thickBot="1"/>
    <row r="4076" s="34" customFormat="1" ht="15" thickTop="1" thickBot="1"/>
    <row r="4077" s="34" customFormat="1" ht="15" thickTop="1" thickBot="1"/>
    <row r="4078" s="34" customFormat="1" ht="15" thickTop="1" thickBot="1"/>
    <row r="4079" s="34" customFormat="1" ht="15" thickTop="1" thickBot="1"/>
    <row r="4080" s="34" customFormat="1" ht="15" thickTop="1" thickBot="1"/>
    <row r="4081" s="34" customFormat="1" ht="15" thickTop="1" thickBot="1"/>
    <row r="4082" s="34" customFormat="1" ht="15" thickTop="1" thickBot="1"/>
    <row r="4083" s="34" customFormat="1" ht="15" thickTop="1" thickBot="1"/>
    <row r="4084" s="34" customFormat="1" ht="15" thickTop="1" thickBot="1"/>
    <row r="4085" s="34" customFormat="1" ht="15" thickTop="1" thickBot="1"/>
    <row r="4086" s="34" customFormat="1" ht="15" thickTop="1" thickBot="1"/>
    <row r="4087" s="34" customFormat="1" ht="15" thickTop="1" thickBot="1"/>
    <row r="4088" s="34" customFormat="1" ht="15" thickTop="1" thickBot="1"/>
    <row r="4089" s="34" customFormat="1" ht="15" thickTop="1" thickBot="1"/>
    <row r="4090" s="34" customFormat="1" ht="15" thickTop="1" thickBot="1"/>
    <row r="4091" s="34" customFormat="1" ht="15" thickTop="1" thickBot="1"/>
    <row r="4092" s="34" customFormat="1" ht="15" thickTop="1" thickBot="1"/>
    <row r="4093" s="34" customFormat="1" ht="15" thickTop="1" thickBot="1"/>
    <row r="4094" s="34" customFormat="1" ht="15" thickTop="1" thickBot="1"/>
    <row r="4095" s="34" customFormat="1" ht="15" thickTop="1" thickBot="1"/>
    <row r="4096" s="34" customFormat="1" ht="15" thickTop="1" thickBot="1"/>
    <row r="4097" s="34" customFormat="1" ht="15" thickTop="1" thickBot="1"/>
    <row r="4098" s="34" customFormat="1" ht="15" thickTop="1" thickBot="1"/>
    <row r="4099" s="34" customFormat="1" ht="15" thickTop="1" thickBot="1"/>
    <row r="4100" s="34" customFormat="1" ht="15" thickTop="1" thickBot="1"/>
    <row r="4101" s="34" customFormat="1" ht="15" thickTop="1" thickBot="1"/>
    <row r="4102" s="34" customFormat="1" ht="15" thickTop="1" thickBot="1"/>
    <row r="4103" s="34" customFormat="1" ht="15" thickTop="1" thickBot="1"/>
    <row r="4104" s="34" customFormat="1" ht="15" thickTop="1" thickBot="1"/>
    <row r="4105" s="34" customFormat="1" ht="15" thickTop="1" thickBot="1"/>
    <row r="4106" s="34" customFormat="1" ht="15" thickTop="1" thickBot="1"/>
    <row r="4107" s="34" customFormat="1" ht="15" thickTop="1" thickBot="1"/>
    <row r="4108" s="34" customFormat="1" ht="15" thickTop="1" thickBot="1"/>
    <row r="4109" s="34" customFormat="1" ht="15" thickTop="1" thickBot="1"/>
    <row r="4110" s="34" customFormat="1" ht="15" thickTop="1" thickBot="1"/>
    <row r="4111" s="34" customFormat="1" ht="15" thickTop="1" thickBot="1"/>
    <row r="4112" s="34" customFormat="1" ht="15" thickTop="1" thickBot="1"/>
    <row r="4113" s="34" customFormat="1" ht="15" thickTop="1" thickBot="1"/>
    <row r="4114" s="34" customFormat="1" ht="15" thickTop="1" thickBot="1"/>
    <row r="4115" s="34" customFormat="1" ht="15" thickTop="1" thickBot="1"/>
    <row r="4116" s="34" customFormat="1" ht="15" thickTop="1" thickBot="1"/>
    <row r="4117" s="34" customFormat="1" ht="15" thickTop="1" thickBot="1"/>
    <row r="4118" s="34" customFormat="1" ht="15" thickTop="1" thickBot="1"/>
    <row r="4119" s="34" customFormat="1" ht="15" thickTop="1" thickBot="1"/>
    <row r="4120" s="34" customFormat="1" ht="15" thickTop="1" thickBot="1"/>
    <row r="4121" s="34" customFormat="1" ht="15" thickTop="1" thickBot="1"/>
    <row r="4122" s="34" customFormat="1" ht="15" thickTop="1" thickBot="1"/>
    <row r="4123" s="34" customFormat="1" ht="15" thickTop="1" thickBot="1"/>
    <row r="4124" s="34" customFormat="1" ht="15" thickTop="1" thickBot="1"/>
    <row r="4125" s="34" customFormat="1" ht="15" thickTop="1" thickBot="1"/>
    <row r="4126" s="34" customFormat="1" ht="15" thickTop="1" thickBot="1"/>
    <row r="4127" s="34" customFormat="1" ht="15" thickTop="1" thickBot="1"/>
    <row r="4128" s="34" customFormat="1" ht="14" thickTop="1"/>
    <row r="4129" s="34" customFormat="1"/>
    <row r="4130" s="34" customFormat="1"/>
    <row r="4131" s="34" customFormat="1"/>
    <row r="4132" s="34" customFormat="1"/>
    <row r="4133" s="34" customFormat="1"/>
    <row r="4134" s="34" customFormat="1"/>
    <row r="4135" s="34" customFormat="1"/>
    <row r="4136" s="34" customFormat="1"/>
    <row r="4137" s="34" customFormat="1"/>
    <row r="4138" s="34" customFormat="1"/>
    <row r="4139" s="34" customFormat="1"/>
    <row r="4140" s="34" customFormat="1"/>
    <row r="4141" s="34" customFormat="1" ht="14" thickBot="1"/>
    <row r="4142" s="34" customFormat="1" ht="15" thickTop="1" thickBot="1"/>
    <row r="4143" s="34" customFormat="1" ht="15" thickTop="1" thickBot="1"/>
    <row r="4144" s="34" customFormat="1" ht="15" thickTop="1" thickBot="1"/>
    <row r="4145" s="34" customFormat="1" ht="15" thickTop="1" thickBot="1"/>
    <row r="4146" s="34" customFormat="1" ht="15" thickTop="1" thickBot="1"/>
    <row r="4147" s="34" customFormat="1" ht="15" thickTop="1" thickBot="1"/>
    <row r="4148" s="34" customFormat="1" ht="15" thickTop="1" thickBot="1"/>
    <row r="4149" s="34" customFormat="1" ht="15" thickTop="1" thickBot="1"/>
    <row r="4150" s="34" customFormat="1" ht="15" thickTop="1" thickBot="1"/>
    <row r="4151" s="34" customFormat="1" ht="15" thickTop="1" thickBot="1"/>
    <row r="4152" s="34" customFormat="1" ht="15" thickTop="1" thickBot="1"/>
    <row r="4153" s="34" customFormat="1" ht="15" thickTop="1" thickBot="1"/>
    <row r="4154" s="34" customFormat="1" ht="15" thickTop="1" thickBot="1"/>
    <row r="4155" s="34" customFormat="1" ht="15" thickTop="1" thickBot="1"/>
    <row r="4156" s="34" customFormat="1" ht="15" thickTop="1" thickBot="1"/>
    <row r="4157" s="34" customFormat="1" ht="15" thickTop="1" thickBot="1"/>
    <row r="4158" s="34" customFormat="1" ht="15" thickTop="1" thickBot="1"/>
    <row r="4159" s="34" customFormat="1" ht="15" thickTop="1" thickBot="1"/>
    <row r="4160" s="34" customFormat="1" ht="15" thickTop="1" thickBot="1"/>
    <row r="4161" s="34" customFormat="1" ht="15" thickTop="1" thickBot="1"/>
    <row r="4162" s="34" customFormat="1" ht="15" thickTop="1" thickBot="1"/>
    <row r="4163" s="34" customFormat="1" ht="15" thickTop="1" thickBot="1"/>
    <row r="4164" s="34" customFormat="1" ht="15" thickTop="1" thickBot="1"/>
    <row r="4165" s="34" customFormat="1" ht="15" thickTop="1" thickBot="1"/>
    <row r="4166" s="34" customFormat="1" ht="15" thickTop="1" thickBot="1"/>
    <row r="4167" s="34" customFormat="1" ht="15" thickTop="1" thickBot="1"/>
    <row r="4168" s="34" customFormat="1" ht="15" thickTop="1" thickBot="1"/>
    <row r="4169" s="34" customFormat="1" ht="15" thickTop="1" thickBot="1"/>
    <row r="4170" s="34" customFormat="1" ht="15" thickTop="1" thickBot="1"/>
    <row r="4171" s="34" customFormat="1" ht="15" thickTop="1" thickBot="1"/>
    <row r="4172" s="34" customFormat="1" ht="15" thickTop="1" thickBot="1"/>
    <row r="4173" s="34" customFormat="1" ht="15" thickTop="1" thickBot="1"/>
    <row r="4174" s="34" customFormat="1" ht="15" thickTop="1" thickBot="1"/>
    <row r="4175" s="34" customFormat="1" ht="15" thickTop="1" thickBot="1"/>
    <row r="4176" s="34" customFormat="1" ht="15" thickTop="1" thickBot="1"/>
    <row r="4177" s="34" customFormat="1" ht="15" thickTop="1" thickBot="1"/>
    <row r="4178" s="34" customFormat="1" ht="15" thickTop="1" thickBot="1"/>
    <row r="4179" s="34" customFormat="1" ht="15" thickTop="1" thickBot="1"/>
    <row r="4180" s="34" customFormat="1" ht="15" thickTop="1" thickBot="1"/>
    <row r="4181" s="34" customFormat="1" ht="15" thickTop="1" thickBot="1"/>
    <row r="4182" s="34" customFormat="1" ht="15" thickTop="1" thickBot="1"/>
    <row r="4183" s="34" customFormat="1" ht="15" thickTop="1" thickBot="1"/>
    <row r="4184" s="34" customFormat="1" ht="15" thickTop="1" thickBot="1"/>
    <row r="4185" s="34" customFormat="1" ht="15" thickTop="1" thickBot="1"/>
    <row r="4186" s="34" customFormat="1" ht="15" thickTop="1" thickBot="1"/>
    <row r="4187" s="34" customFormat="1" ht="15" thickTop="1" thickBot="1"/>
    <row r="4188" s="34" customFormat="1" ht="15" thickTop="1" thickBot="1"/>
    <row r="4189" s="34" customFormat="1" ht="15" thickTop="1" thickBot="1"/>
    <row r="4190" s="34" customFormat="1" ht="15" thickTop="1" thickBot="1"/>
    <row r="4191" s="34" customFormat="1" ht="15" thickTop="1" thickBot="1"/>
    <row r="4192" s="34" customFormat="1" ht="15" thickTop="1" thickBot="1"/>
    <row r="4193" s="34" customFormat="1" ht="15" thickTop="1" thickBot="1"/>
    <row r="4194" s="34" customFormat="1" ht="15" thickTop="1" thickBot="1"/>
    <row r="4195" s="34" customFormat="1" ht="15" thickTop="1" thickBot="1"/>
    <row r="4196" s="34" customFormat="1" ht="15" thickTop="1" thickBot="1"/>
    <row r="4197" s="34" customFormat="1" ht="15" thickTop="1" thickBot="1"/>
    <row r="4198" s="34" customFormat="1" ht="14" thickTop="1"/>
    <row r="4199" s="34" customFormat="1"/>
    <row r="4200" s="34" customFormat="1"/>
    <row r="4201" s="34" customFormat="1"/>
    <row r="4202" s="34" customFormat="1"/>
    <row r="4203" s="34" customFormat="1"/>
    <row r="4204" s="34" customFormat="1"/>
    <row r="4205" s="34" customFormat="1"/>
    <row r="4206" s="34" customFormat="1"/>
    <row r="4207" s="34" customFormat="1"/>
    <row r="4208" s="34" customFormat="1"/>
    <row r="4209" s="34" customFormat="1"/>
    <row r="4210" s="34" customFormat="1"/>
    <row r="4211" s="34" customFormat="1" ht="14" thickBot="1"/>
    <row r="4212" s="34" customFormat="1" ht="15" thickTop="1" thickBot="1"/>
    <row r="4213" s="34" customFormat="1" ht="15" thickTop="1" thickBot="1"/>
    <row r="4214" s="34" customFormat="1" ht="15" thickTop="1" thickBot="1"/>
    <row r="4215" s="34" customFormat="1" ht="15" thickTop="1" thickBot="1"/>
    <row r="4216" s="34" customFormat="1" ht="15" thickTop="1" thickBot="1"/>
    <row r="4217" s="34" customFormat="1" ht="15" thickTop="1" thickBot="1"/>
    <row r="4218" s="34" customFormat="1" ht="15" thickTop="1" thickBot="1"/>
    <row r="4219" s="34" customFormat="1" ht="15" thickTop="1" thickBot="1"/>
    <row r="4220" s="34" customFormat="1" ht="15" thickTop="1" thickBot="1"/>
    <row r="4221" s="34" customFormat="1" ht="15" thickTop="1" thickBot="1"/>
    <row r="4222" s="34" customFormat="1" ht="15" thickTop="1" thickBot="1"/>
    <row r="4223" s="34" customFormat="1" ht="15" thickTop="1" thickBot="1"/>
    <row r="4224" s="34" customFormat="1" ht="15" thickTop="1" thickBot="1"/>
    <row r="4225" s="34" customFormat="1" ht="15" thickTop="1" thickBot="1"/>
    <row r="4226" s="34" customFormat="1" ht="15" thickTop="1" thickBot="1"/>
    <row r="4227" s="34" customFormat="1" ht="15" thickTop="1" thickBot="1"/>
    <row r="4228" s="34" customFormat="1" ht="15" thickTop="1" thickBot="1"/>
    <row r="4229" s="34" customFormat="1" ht="15" thickTop="1" thickBot="1"/>
    <row r="4230" s="34" customFormat="1" ht="15" thickTop="1" thickBot="1"/>
    <row r="4231" s="34" customFormat="1" ht="15" thickTop="1" thickBot="1"/>
    <row r="4232" s="34" customFormat="1" ht="15" thickTop="1" thickBot="1"/>
    <row r="4233" s="34" customFormat="1" ht="15" thickTop="1" thickBot="1"/>
    <row r="4234" s="34" customFormat="1" ht="15" thickTop="1" thickBot="1"/>
    <row r="4235" s="34" customFormat="1" ht="15" thickTop="1" thickBot="1"/>
    <row r="4236" s="34" customFormat="1" ht="15" thickTop="1" thickBot="1"/>
    <row r="4237" s="34" customFormat="1" ht="15" thickTop="1" thickBot="1"/>
    <row r="4238" s="34" customFormat="1" ht="15" thickTop="1" thickBot="1"/>
    <row r="4239" s="34" customFormat="1" ht="15" thickTop="1" thickBot="1"/>
    <row r="4240" s="34" customFormat="1" ht="15" thickTop="1" thickBot="1"/>
    <row r="4241" s="34" customFormat="1" ht="15" thickTop="1" thickBot="1"/>
    <row r="4242" s="34" customFormat="1" ht="15" thickTop="1" thickBot="1"/>
    <row r="4243" s="34" customFormat="1" ht="15" thickTop="1" thickBot="1"/>
    <row r="4244" s="34" customFormat="1" ht="15" thickTop="1" thickBot="1"/>
    <row r="4245" s="34" customFormat="1" ht="15" thickTop="1" thickBot="1"/>
    <row r="4246" s="34" customFormat="1" ht="15" thickTop="1" thickBot="1"/>
    <row r="4247" s="34" customFormat="1" ht="15" thickTop="1" thickBot="1"/>
    <row r="4248" s="34" customFormat="1" ht="15" thickTop="1" thickBot="1"/>
    <row r="4249" s="34" customFormat="1" ht="15" thickTop="1" thickBot="1"/>
    <row r="4250" s="34" customFormat="1" ht="15" thickTop="1" thickBot="1"/>
    <row r="4251" s="34" customFormat="1" ht="15" thickTop="1" thickBot="1"/>
    <row r="4252" s="34" customFormat="1" ht="15" thickTop="1" thickBot="1"/>
    <row r="4253" s="34" customFormat="1" ht="15" thickTop="1" thickBot="1"/>
    <row r="4254" s="34" customFormat="1" ht="15" thickTop="1" thickBot="1"/>
    <row r="4255" s="34" customFormat="1" ht="15" thickTop="1" thickBot="1"/>
    <row r="4256" s="34" customFormat="1" ht="15" thickTop="1" thickBot="1"/>
    <row r="4257" s="34" customFormat="1" ht="15" thickTop="1" thickBot="1"/>
    <row r="4258" s="34" customFormat="1" ht="15" thickTop="1" thickBot="1"/>
    <row r="4259" s="34" customFormat="1" ht="15" thickTop="1" thickBot="1"/>
    <row r="4260" s="34" customFormat="1" ht="15" thickTop="1" thickBot="1"/>
    <row r="4261" s="34" customFormat="1" ht="15" thickTop="1" thickBot="1"/>
    <row r="4262" s="34" customFormat="1" ht="15" thickTop="1" thickBot="1"/>
    <row r="4263" s="34" customFormat="1" ht="15" thickTop="1" thickBot="1"/>
    <row r="4264" s="34" customFormat="1" ht="15" thickTop="1" thickBot="1"/>
    <row r="4265" s="34" customFormat="1" ht="15" thickTop="1" thickBot="1"/>
    <row r="4266" s="34" customFormat="1" ht="15" thickTop="1" thickBot="1"/>
    <row r="4267" s="34" customFormat="1" ht="15" thickTop="1" thickBot="1"/>
    <row r="4268" s="34" customFormat="1" ht="14" thickTop="1"/>
    <row r="4269" s="34" customFormat="1"/>
    <row r="4270" s="34" customFormat="1"/>
    <row r="4271" s="34" customFormat="1"/>
    <row r="4272" s="34" customFormat="1"/>
    <row r="4273" s="34" customFormat="1"/>
    <row r="4274" s="34" customFormat="1"/>
    <row r="4275" s="34" customFormat="1"/>
    <row r="4276" s="34" customFormat="1"/>
    <row r="4277" s="34" customFormat="1"/>
    <row r="4278" s="34" customFormat="1"/>
    <row r="4279" s="34" customFormat="1"/>
    <row r="4280" s="34" customFormat="1"/>
    <row r="4281" s="34" customFormat="1" ht="14" thickBot="1"/>
    <row r="4282" s="34" customFormat="1" ht="15" thickTop="1" thickBot="1"/>
    <row r="4283" s="34" customFormat="1" ht="15" thickTop="1" thickBot="1"/>
    <row r="4284" s="34" customFormat="1" ht="15" thickTop="1" thickBot="1"/>
    <row r="4285" s="34" customFormat="1" ht="15" thickTop="1" thickBot="1"/>
    <row r="4286" s="34" customFormat="1" ht="15" thickTop="1" thickBot="1"/>
    <row r="4287" s="34" customFormat="1" ht="15" thickTop="1" thickBot="1"/>
    <row r="4288" s="34" customFormat="1" ht="15" thickTop="1" thickBot="1"/>
    <row r="4289" s="34" customFormat="1" ht="15" thickTop="1" thickBot="1"/>
    <row r="4290" s="34" customFormat="1" ht="15" thickTop="1" thickBot="1"/>
    <row r="4291" s="34" customFormat="1" ht="15" thickTop="1" thickBot="1"/>
    <row r="4292" s="34" customFormat="1" ht="15" thickTop="1" thickBot="1"/>
    <row r="4293" s="34" customFormat="1" ht="15" thickTop="1" thickBot="1"/>
    <row r="4294" s="34" customFormat="1" ht="15" thickTop="1" thickBot="1"/>
    <row r="4295" s="34" customFormat="1" ht="15" thickTop="1" thickBot="1"/>
    <row r="4296" s="34" customFormat="1" ht="15" thickTop="1" thickBot="1"/>
    <row r="4297" s="34" customFormat="1" ht="15" thickTop="1" thickBot="1"/>
    <row r="4298" s="34" customFormat="1" ht="15" thickTop="1" thickBot="1"/>
    <row r="4299" s="34" customFormat="1" ht="15" thickTop="1" thickBot="1"/>
    <row r="4300" s="34" customFormat="1" ht="15" thickTop="1" thickBot="1"/>
    <row r="4301" s="34" customFormat="1" ht="15" thickTop="1" thickBot="1"/>
    <row r="4302" s="34" customFormat="1" ht="15" thickTop="1" thickBot="1"/>
    <row r="4303" s="34" customFormat="1" ht="15" thickTop="1" thickBot="1"/>
    <row r="4304" s="34" customFormat="1" ht="15" thickTop="1" thickBot="1"/>
    <row r="4305" s="34" customFormat="1" ht="15" thickTop="1" thickBot="1"/>
    <row r="4306" s="34" customFormat="1" ht="15" thickTop="1" thickBot="1"/>
    <row r="4307" s="34" customFormat="1" ht="15" thickTop="1" thickBot="1"/>
    <row r="4308" s="34" customFormat="1" ht="15" thickTop="1" thickBot="1"/>
    <row r="4309" s="34" customFormat="1" ht="15" thickTop="1" thickBot="1"/>
    <row r="4310" s="34" customFormat="1" ht="15" thickTop="1" thickBot="1"/>
    <row r="4311" s="34" customFormat="1" ht="15" thickTop="1" thickBot="1"/>
    <row r="4312" s="34" customFormat="1" ht="15" thickTop="1" thickBot="1"/>
    <row r="4313" s="34" customFormat="1" ht="15" thickTop="1" thickBot="1"/>
    <row r="4314" s="34" customFormat="1" ht="15" thickTop="1" thickBot="1"/>
    <row r="4315" s="34" customFormat="1" ht="15" thickTop="1" thickBot="1"/>
    <row r="4316" s="34" customFormat="1" ht="15" thickTop="1" thickBot="1"/>
    <row r="4317" s="34" customFormat="1" ht="15" thickTop="1" thickBot="1"/>
    <row r="4318" s="34" customFormat="1" ht="15" thickTop="1" thickBot="1"/>
    <row r="4319" s="34" customFormat="1" ht="15" thickTop="1" thickBot="1"/>
    <row r="4320" s="34" customFormat="1" ht="15" thickTop="1" thickBot="1"/>
    <row r="4321" s="34" customFormat="1" ht="15" thickTop="1" thickBot="1"/>
    <row r="4322" s="34" customFormat="1" ht="15" thickTop="1" thickBot="1"/>
    <row r="4323" s="34" customFormat="1" ht="15" thickTop="1" thickBot="1"/>
    <row r="4324" s="34" customFormat="1" ht="15" thickTop="1" thickBot="1"/>
    <row r="4325" s="34" customFormat="1" ht="15" thickTop="1" thickBot="1"/>
    <row r="4326" s="34" customFormat="1" ht="15" thickTop="1" thickBot="1"/>
    <row r="4327" s="34" customFormat="1" ht="15" thickTop="1" thickBot="1"/>
    <row r="4328" s="34" customFormat="1" ht="15" thickTop="1" thickBot="1"/>
    <row r="4329" s="34" customFormat="1" ht="15" thickTop="1" thickBot="1"/>
    <row r="4330" s="34" customFormat="1" ht="15" thickTop="1" thickBot="1"/>
    <row r="4331" s="34" customFormat="1" ht="15" thickTop="1" thickBot="1"/>
    <row r="4332" s="34" customFormat="1" ht="15" thickTop="1" thickBot="1"/>
    <row r="4333" s="34" customFormat="1" ht="15" thickTop="1" thickBot="1"/>
    <row r="4334" s="34" customFormat="1" ht="15" thickTop="1" thickBot="1"/>
    <row r="4335" s="34" customFormat="1" ht="15" thickTop="1" thickBot="1"/>
    <row r="4336" s="34" customFormat="1" ht="15" thickTop="1" thickBot="1"/>
    <row r="4337" s="34" customFormat="1" ht="15" thickTop="1" thickBot="1"/>
    <row r="4338" s="34" customFormat="1" ht="14" thickTop="1"/>
    <row r="4339" s="34" customFormat="1"/>
    <row r="4340" s="34" customFormat="1"/>
    <row r="4341" s="34" customFormat="1"/>
    <row r="4342" s="34" customFormat="1"/>
    <row r="4343" s="34" customFormat="1"/>
    <row r="4344" s="34" customFormat="1"/>
    <row r="4345" s="34" customFormat="1"/>
    <row r="4346" s="34" customFormat="1"/>
    <row r="4347" s="34" customFormat="1"/>
    <row r="4348" s="34" customFormat="1"/>
    <row r="4349" s="34" customFormat="1"/>
    <row r="4350" s="34" customFormat="1"/>
    <row r="4351" s="34" customFormat="1" ht="14" thickBot="1"/>
    <row r="4352" s="34" customFormat="1" ht="15" thickTop="1" thickBot="1"/>
    <row r="4353" s="34" customFormat="1" ht="15" thickTop="1" thickBot="1"/>
    <row r="4354" s="34" customFormat="1" ht="15" thickTop="1" thickBot="1"/>
    <row r="4355" s="34" customFormat="1" ht="15" thickTop="1" thickBot="1"/>
    <row r="4356" s="34" customFormat="1" ht="15" thickTop="1" thickBot="1"/>
    <row r="4357" s="34" customFormat="1" ht="15" thickTop="1" thickBot="1"/>
    <row r="4358" s="34" customFormat="1" ht="15" thickTop="1" thickBot="1"/>
    <row r="4359" s="34" customFormat="1" ht="15" thickTop="1" thickBot="1"/>
    <row r="4360" s="34" customFormat="1" ht="15" thickTop="1" thickBot="1"/>
    <row r="4361" s="34" customFormat="1" ht="15" thickTop="1" thickBot="1"/>
    <row r="4362" s="34" customFormat="1" ht="15" thickTop="1" thickBot="1"/>
    <row r="4363" s="34" customFormat="1" ht="15" thickTop="1" thickBot="1"/>
    <row r="4364" s="34" customFormat="1" ht="15" thickTop="1" thickBot="1"/>
    <row r="4365" s="34" customFormat="1" ht="15" thickTop="1" thickBot="1"/>
    <row r="4366" s="34" customFormat="1" ht="15" thickTop="1" thickBot="1"/>
    <row r="4367" s="34" customFormat="1" ht="15" thickTop="1" thickBot="1"/>
    <row r="4368" s="34" customFormat="1" ht="15" thickTop="1" thickBot="1"/>
    <row r="4369" s="34" customFormat="1" ht="15" thickTop="1" thickBot="1"/>
    <row r="4370" s="34" customFormat="1" ht="15" thickTop="1" thickBot="1"/>
    <row r="4371" s="34" customFormat="1" ht="15" thickTop="1" thickBot="1"/>
    <row r="4372" s="34" customFormat="1" ht="15" thickTop="1" thickBot="1"/>
    <row r="4373" s="34" customFormat="1" ht="15" thickTop="1" thickBot="1"/>
    <row r="4374" s="34" customFormat="1" ht="15" thickTop="1" thickBot="1"/>
    <row r="4375" s="34" customFormat="1" ht="15" thickTop="1" thickBot="1"/>
    <row r="4376" s="34" customFormat="1" ht="15" thickTop="1" thickBot="1"/>
    <row r="4377" s="34" customFormat="1" ht="15" thickTop="1" thickBot="1"/>
    <row r="4378" s="34" customFormat="1" ht="15" thickTop="1" thickBot="1"/>
    <row r="4379" s="34" customFormat="1" ht="15" thickTop="1" thickBot="1"/>
    <row r="4380" s="34" customFormat="1" ht="15" thickTop="1" thickBot="1"/>
    <row r="4381" s="34" customFormat="1" ht="15" thickTop="1" thickBot="1"/>
    <row r="4382" s="34" customFormat="1" ht="15" thickTop="1" thickBot="1"/>
    <row r="4383" s="34" customFormat="1" ht="15" thickTop="1" thickBot="1"/>
    <row r="4384" s="34" customFormat="1" ht="15" thickTop="1" thickBot="1"/>
    <row r="4385" s="34" customFormat="1" ht="15" thickTop="1" thickBot="1"/>
    <row r="4386" s="34" customFormat="1" ht="15" thickTop="1" thickBot="1"/>
    <row r="4387" s="34" customFormat="1" ht="15" thickTop="1" thickBot="1"/>
    <row r="4388" s="34" customFormat="1" ht="15" thickTop="1" thickBot="1"/>
    <row r="4389" s="34" customFormat="1" ht="15" thickTop="1" thickBot="1"/>
    <row r="4390" s="34" customFormat="1" ht="15" thickTop="1" thickBot="1"/>
    <row r="4391" s="34" customFormat="1" ht="15" thickTop="1" thickBot="1"/>
    <row r="4392" s="34" customFormat="1" ht="15" thickTop="1" thickBot="1"/>
    <row r="4393" s="34" customFormat="1" ht="15" thickTop="1" thickBot="1"/>
    <row r="4394" s="34" customFormat="1" ht="15" thickTop="1" thickBot="1"/>
    <row r="4395" s="34" customFormat="1" ht="15" thickTop="1" thickBot="1"/>
    <row r="4396" s="34" customFormat="1" ht="15" thickTop="1" thickBot="1"/>
    <row r="4397" s="34" customFormat="1" ht="15" thickTop="1" thickBot="1"/>
    <row r="4398" s="34" customFormat="1" ht="15" thickTop="1" thickBot="1"/>
    <row r="4399" s="34" customFormat="1" ht="15" thickTop="1" thickBot="1"/>
    <row r="4400" s="34" customFormat="1" ht="15" thickTop="1" thickBot="1"/>
    <row r="4401" s="34" customFormat="1" ht="15" thickTop="1" thickBot="1"/>
    <row r="4402" s="34" customFormat="1" ht="15" thickTop="1" thickBot="1"/>
    <row r="4403" s="34" customFormat="1" ht="15" thickTop="1" thickBot="1"/>
    <row r="4404" s="34" customFormat="1" ht="15" thickTop="1" thickBot="1"/>
    <row r="4405" s="34" customFormat="1" ht="15" thickTop="1" thickBot="1"/>
    <row r="4406" s="34" customFormat="1" ht="15" thickTop="1" thickBot="1"/>
    <row r="4407" s="34" customFormat="1" ht="15" thickTop="1" thickBot="1"/>
    <row r="4408" s="34" customFormat="1" ht="14" thickTop="1"/>
    <row r="4409" s="34" customFormat="1"/>
    <row r="4410" s="34" customFormat="1"/>
    <row r="4411" s="34" customFormat="1"/>
    <row r="4412" s="34" customFormat="1"/>
    <row r="4413" s="34" customFormat="1"/>
    <row r="4414" s="34" customFormat="1"/>
    <row r="4415" s="34" customFormat="1"/>
    <row r="4416" s="34" customFormat="1"/>
    <row r="4417" s="34" customFormat="1"/>
    <row r="4418" s="34" customFormat="1"/>
    <row r="4419" s="34" customFormat="1"/>
    <row r="4420" s="34" customFormat="1"/>
    <row r="4421" s="34" customFormat="1" ht="14" thickBot="1"/>
    <row r="4422" s="34" customFormat="1" ht="15" thickTop="1" thickBot="1"/>
    <row r="4423" s="34" customFormat="1" ht="15" thickTop="1" thickBot="1"/>
    <row r="4424" s="34" customFormat="1" ht="15" thickTop="1" thickBot="1"/>
    <row r="4425" s="34" customFormat="1" ht="15" thickTop="1" thickBot="1"/>
    <row r="4426" s="34" customFormat="1" ht="15" thickTop="1" thickBot="1"/>
    <row r="4427" s="34" customFormat="1" ht="15" thickTop="1" thickBot="1"/>
    <row r="4428" s="34" customFormat="1" ht="15" thickTop="1" thickBot="1"/>
    <row r="4429" s="34" customFormat="1" ht="15" thickTop="1" thickBot="1"/>
    <row r="4430" s="34" customFormat="1" ht="15" thickTop="1" thickBot="1"/>
    <row r="4431" s="34" customFormat="1" ht="15" thickTop="1" thickBot="1"/>
    <row r="4432" s="34" customFormat="1" ht="15" thickTop="1" thickBot="1"/>
    <row r="4433" s="34" customFormat="1" ht="15" thickTop="1" thickBot="1"/>
    <row r="4434" s="34" customFormat="1" ht="15" thickTop="1" thickBot="1"/>
    <row r="4435" s="34" customFormat="1" ht="15" thickTop="1" thickBot="1"/>
    <row r="4436" s="34" customFormat="1" ht="15" thickTop="1" thickBot="1"/>
    <row r="4437" s="34" customFormat="1" ht="15" thickTop="1" thickBot="1"/>
    <row r="4438" s="34" customFormat="1" ht="15" thickTop="1" thickBot="1"/>
    <row r="4439" s="34" customFormat="1" ht="15" thickTop="1" thickBot="1"/>
    <row r="4440" s="34" customFormat="1" ht="15" thickTop="1" thickBot="1"/>
    <row r="4441" s="34" customFormat="1" ht="15" thickTop="1" thickBot="1"/>
    <row r="4442" s="34" customFormat="1" ht="15" thickTop="1" thickBot="1"/>
    <row r="4443" s="34" customFormat="1" ht="15" thickTop="1" thickBot="1"/>
    <row r="4444" s="34" customFormat="1" ht="15" thickTop="1" thickBot="1"/>
    <row r="4445" s="34" customFormat="1" ht="15" thickTop="1" thickBot="1"/>
    <row r="4446" s="34" customFormat="1" ht="15" thickTop="1" thickBot="1"/>
    <row r="4447" s="34" customFormat="1" ht="15" thickTop="1" thickBot="1"/>
    <row r="4448" s="34" customFormat="1" ht="15" thickTop="1" thickBot="1"/>
    <row r="4449" s="34" customFormat="1" ht="15" thickTop="1" thickBot="1"/>
    <row r="4450" s="34" customFormat="1" ht="15" thickTop="1" thickBot="1"/>
    <row r="4451" s="34" customFormat="1" ht="15" thickTop="1" thickBot="1"/>
    <row r="4452" s="34" customFormat="1" ht="15" thickTop="1" thickBot="1"/>
    <row r="4453" s="34" customFormat="1" ht="15" thickTop="1" thickBot="1"/>
    <row r="4454" s="34" customFormat="1" ht="15" thickTop="1" thickBot="1"/>
    <row r="4455" s="34" customFormat="1" ht="15" thickTop="1" thickBot="1"/>
    <row r="4456" s="34" customFormat="1" ht="15" thickTop="1" thickBot="1"/>
    <row r="4457" s="34" customFormat="1" ht="15" thickTop="1" thickBot="1"/>
    <row r="4458" s="34" customFormat="1" ht="15" thickTop="1" thickBot="1"/>
    <row r="4459" s="34" customFormat="1" ht="15" thickTop="1" thickBot="1"/>
    <row r="4460" s="34" customFormat="1" ht="15" thickTop="1" thickBot="1"/>
    <row r="4461" s="34" customFormat="1" ht="15" thickTop="1" thickBot="1"/>
    <row r="4462" s="34" customFormat="1" ht="15" thickTop="1" thickBot="1"/>
    <row r="4463" s="34" customFormat="1" ht="15" thickTop="1" thickBot="1"/>
    <row r="4464" s="34" customFormat="1" ht="15" thickTop="1" thickBot="1"/>
    <row r="4465" s="34" customFormat="1" ht="15" thickTop="1" thickBot="1"/>
    <row r="4466" s="34" customFormat="1" ht="15" thickTop="1" thickBot="1"/>
    <row r="4467" s="34" customFormat="1" ht="15" thickTop="1" thickBot="1"/>
    <row r="4468" s="34" customFormat="1" ht="15" thickTop="1" thickBot="1"/>
    <row r="4469" s="34" customFormat="1" ht="15" thickTop="1" thickBot="1"/>
    <row r="4470" s="34" customFormat="1" ht="15" thickTop="1" thickBot="1"/>
    <row r="4471" s="34" customFormat="1" ht="15" thickTop="1" thickBot="1"/>
    <row r="4472" s="34" customFormat="1" ht="15" thickTop="1" thickBot="1"/>
    <row r="4473" s="34" customFormat="1" ht="15" thickTop="1" thickBot="1"/>
    <row r="4474" s="34" customFormat="1" ht="15" thickTop="1" thickBot="1"/>
    <row r="4475" s="34" customFormat="1" ht="15" thickTop="1" thickBot="1"/>
    <row r="4476" s="34" customFormat="1" ht="15" thickTop="1" thickBot="1"/>
    <row r="4477" s="34" customFormat="1" ht="15" thickTop="1" thickBot="1"/>
    <row r="4478" s="34" customFormat="1" ht="14" thickTop="1"/>
    <row r="4479" s="34" customFormat="1"/>
    <row r="4480" s="34" customFormat="1"/>
    <row r="4481" s="34" customFormat="1"/>
    <row r="4482" s="34" customFormat="1"/>
    <row r="4483" s="34" customFormat="1"/>
    <row r="4484" s="34" customFormat="1"/>
    <row r="4485" s="34" customFormat="1"/>
    <row r="4486" s="34" customFormat="1"/>
    <row r="4487" s="34" customFormat="1"/>
    <row r="4488" s="34" customFormat="1"/>
    <row r="4489" s="34" customFormat="1"/>
    <row r="4490" s="34" customFormat="1"/>
    <row r="4491" s="34" customFormat="1" ht="14" thickBot="1"/>
    <row r="4492" s="34" customFormat="1" ht="15" thickTop="1" thickBot="1"/>
    <row r="4493" s="34" customFormat="1" ht="15" thickTop="1" thickBot="1"/>
    <row r="4494" s="34" customFormat="1" ht="15" thickTop="1" thickBot="1"/>
    <row r="4495" s="34" customFormat="1" ht="15" thickTop="1" thickBot="1"/>
    <row r="4496" s="34" customFormat="1" ht="15" thickTop="1" thickBot="1"/>
    <row r="4497" s="34" customFormat="1" ht="15" thickTop="1" thickBot="1"/>
    <row r="4498" s="34" customFormat="1" ht="15" thickTop="1" thickBot="1"/>
    <row r="4499" s="34" customFormat="1" ht="15" thickTop="1" thickBot="1"/>
    <row r="4500" s="34" customFormat="1" ht="15" thickTop="1" thickBot="1"/>
    <row r="4501" s="34" customFormat="1" ht="15" thickTop="1" thickBot="1"/>
    <row r="4502" s="34" customFormat="1" ht="15" thickTop="1" thickBot="1"/>
    <row r="4503" s="34" customFormat="1" ht="15" thickTop="1" thickBot="1"/>
    <row r="4504" s="34" customFormat="1" ht="15" thickTop="1" thickBot="1"/>
    <row r="4505" s="34" customFormat="1" ht="15" thickTop="1" thickBot="1"/>
    <row r="4506" s="34" customFormat="1" ht="15" thickTop="1" thickBot="1"/>
    <row r="4507" s="34" customFormat="1" ht="15" thickTop="1" thickBot="1"/>
    <row r="4508" s="34" customFormat="1" ht="15" thickTop="1" thickBot="1"/>
    <row r="4509" s="34" customFormat="1" ht="15" thickTop="1" thickBot="1"/>
    <row r="4510" s="34" customFormat="1" ht="15" thickTop="1" thickBot="1"/>
    <row r="4511" s="34" customFormat="1" ht="15" thickTop="1" thickBot="1"/>
    <row r="4512" s="34" customFormat="1" ht="15" thickTop="1" thickBot="1"/>
    <row r="4513" s="34" customFormat="1" ht="15" thickTop="1" thickBot="1"/>
    <row r="4514" s="34" customFormat="1" ht="15" thickTop="1" thickBot="1"/>
    <row r="4515" s="34" customFormat="1" ht="15" thickTop="1" thickBot="1"/>
    <row r="4516" s="34" customFormat="1" ht="15" thickTop="1" thickBot="1"/>
    <row r="4517" s="34" customFormat="1" ht="15" thickTop="1" thickBot="1"/>
    <row r="4518" s="34" customFormat="1" ht="15" thickTop="1" thickBot="1"/>
    <row r="4519" s="34" customFormat="1" ht="15" thickTop="1" thickBot="1"/>
    <row r="4520" s="34" customFormat="1" ht="15" thickTop="1" thickBot="1"/>
    <row r="4521" s="34" customFormat="1" ht="15" thickTop="1" thickBot="1"/>
    <row r="4522" s="34" customFormat="1" ht="15" thickTop="1" thickBot="1"/>
    <row r="4523" s="34" customFormat="1" ht="15" thickTop="1" thickBot="1"/>
    <row r="4524" s="34" customFormat="1" ht="15" thickTop="1" thickBot="1"/>
    <row r="4525" s="34" customFormat="1" ht="15" thickTop="1" thickBot="1"/>
    <row r="4526" s="34" customFormat="1" ht="15" thickTop="1" thickBot="1"/>
    <row r="4527" s="34" customFormat="1" ht="15" thickTop="1" thickBot="1"/>
    <row r="4528" s="34" customFormat="1" ht="15" thickTop="1" thickBot="1"/>
    <row r="4529" s="34" customFormat="1" ht="15" thickTop="1" thickBot="1"/>
    <row r="4530" s="34" customFormat="1" ht="15" thickTop="1" thickBot="1"/>
    <row r="4531" s="34" customFormat="1" ht="15" thickTop="1" thickBot="1"/>
    <row r="4532" s="34" customFormat="1" ht="15" thickTop="1" thickBot="1"/>
    <row r="4533" s="34" customFormat="1" ht="15" thickTop="1" thickBot="1"/>
    <row r="4534" s="34" customFormat="1" ht="15" thickTop="1" thickBot="1"/>
    <row r="4535" s="34" customFormat="1" ht="15" thickTop="1" thickBot="1"/>
    <row r="4536" s="34" customFormat="1" ht="15" thickTop="1" thickBot="1"/>
    <row r="4537" s="34" customFormat="1" ht="15" thickTop="1" thickBot="1"/>
    <row r="4538" s="34" customFormat="1" ht="15" thickTop="1" thickBot="1"/>
    <row r="4539" s="34" customFormat="1" ht="15" thickTop="1" thickBot="1"/>
    <row r="4540" s="34" customFormat="1" ht="15" thickTop="1" thickBot="1"/>
    <row r="4541" s="34" customFormat="1" ht="15" thickTop="1" thickBot="1"/>
    <row r="4542" s="34" customFormat="1" ht="15" thickTop="1" thickBot="1"/>
    <row r="4543" s="34" customFormat="1" ht="15" thickTop="1" thickBot="1"/>
    <row r="4544" s="34" customFormat="1" ht="15" thickTop="1" thickBot="1"/>
    <row r="4545" s="34" customFormat="1" ht="15" thickTop="1" thickBot="1"/>
    <row r="4546" s="34" customFormat="1" ht="15" thickTop="1" thickBot="1"/>
    <row r="4547" s="34" customFormat="1" ht="15" thickTop="1" thickBot="1"/>
    <row r="4548" s="34" customFormat="1" ht="14" thickTop="1"/>
    <row r="4549" s="34" customFormat="1"/>
    <row r="4550" s="34" customFormat="1"/>
    <row r="4551" s="34" customFormat="1"/>
    <row r="4552" s="34" customFormat="1"/>
    <row r="4553" s="34" customFormat="1"/>
    <row r="4554" s="34" customFormat="1"/>
    <row r="4555" s="34" customFormat="1"/>
    <row r="4556" s="34" customFormat="1"/>
    <row r="4557" s="34" customFormat="1"/>
    <row r="4558" s="34" customFormat="1"/>
    <row r="4559" s="34" customFormat="1"/>
    <row r="4560" s="34" customFormat="1"/>
    <row r="4561" s="34" customFormat="1" ht="14" thickBot="1"/>
    <row r="4562" s="34" customFormat="1" ht="15" thickTop="1" thickBot="1"/>
    <row r="4563" s="34" customFormat="1" ht="15" thickTop="1" thickBot="1"/>
    <row r="4564" s="34" customFormat="1" ht="15" thickTop="1" thickBot="1"/>
    <row r="4565" s="34" customFormat="1" ht="15" thickTop="1" thickBot="1"/>
    <row r="4566" s="34" customFormat="1" ht="15" thickTop="1" thickBot="1"/>
    <row r="4567" s="34" customFormat="1" ht="15" thickTop="1" thickBot="1"/>
    <row r="4568" s="34" customFormat="1" ht="15" thickTop="1" thickBot="1"/>
    <row r="4569" s="34" customFormat="1" ht="15" thickTop="1" thickBot="1"/>
    <row r="4570" s="34" customFormat="1" ht="15" thickTop="1" thickBot="1"/>
    <row r="4571" s="34" customFormat="1" ht="15" thickTop="1" thickBot="1"/>
    <row r="4572" s="34" customFormat="1" ht="15" thickTop="1" thickBot="1"/>
    <row r="4573" s="34" customFormat="1" ht="15" thickTop="1" thickBot="1"/>
    <row r="4574" s="34" customFormat="1" ht="15" thickTop="1" thickBot="1"/>
    <row r="4575" s="34" customFormat="1" ht="15" thickTop="1" thickBot="1"/>
    <row r="4576" s="34" customFormat="1" ht="15" thickTop="1" thickBot="1"/>
    <row r="4577" s="34" customFormat="1" ht="15" thickTop="1" thickBot="1"/>
    <row r="4578" s="34" customFormat="1" ht="15" thickTop="1" thickBot="1"/>
    <row r="4579" s="34" customFormat="1" ht="15" thickTop="1" thickBot="1"/>
    <row r="4580" s="34" customFormat="1" ht="15" thickTop="1" thickBot="1"/>
    <row r="4581" s="34" customFormat="1" ht="15" thickTop="1" thickBot="1"/>
    <row r="4582" s="34" customFormat="1" ht="15" thickTop="1" thickBot="1"/>
    <row r="4583" s="34" customFormat="1" ht="15" thickTop="1" thickBot="1"/>
    <row r="4584" s="34" customFormat="1" ht="15" thickTop="1" thickBot="1"/>
    <row r="4585" s="34" customFormat="1" ht="15" thickTop="1" thickBot="1"/>
    <row r="4586" s="34" customFormat="1" ht="15" thickTop="1" thickBot="1"/>
    <row r="4587" s="34" customFormat="1" ht="15" thickTop="1" thickBot="1"/>
    <row r="4588" s="34" customFormat="1" ht="15" thickTop="1" thickBot="1"/>
    <row r="4589" s="34" customFormat="1" ht="15" thickTop="1" thickBot="1"/>
    <row r="4590" s="34" customFormat="1" ht="15" thickTop="1" thickBot="1"/>
    <row r="4591" s="34" customFormat="1" ht="15" thickTop="1" thickBot="1"/>
    <row r="4592" s="34" customFormat="1" ht="15" thickTop="1" thickBot="1"/>
    <row r="4593" s="34" customFormat="1" ht="15" thickTop="1" thickBot="1"/>
    <row r="4594" s="34" customFormat="1" ht="15" thickTop="1" thickBot="1"/>
    <row r="4595" s="34" customFormat="1" ht="15" thickTop="1" thickBot="1"/>
    <row r="4596" s="34" customFormat="1" ht="15" thickTop="1" thickBot="1"/>
    <row r="4597" s="34" customFormat="1" ht="15" thickTop="1" thickBot="1"/>
    <row r="4598" s="34" customFormat="1" ht="15" thickTop="1" thickBot="1"/>
    <row r="4599" s="34" customFormat="1" ht="15" thickTop="1" thickBot="1"/>
    <row r="4600" s="34" customFormat="1" ht="15" thickTop="1" thickBot="1"/>
    <row r="4601" s="34" customFormat="1" ht="15" thickTop="1" thickBot="1"/>
    <row r="4602" s="34" customFormat="1" ht="15" thickTop="1" thickBot="1"/>
    <row r="4603" s="34" customFormat="1" ht="15" thickTop="1" thickBot="1"/>
    <row r="4604" s="34" customFormat="1" ht="15" thickTop="1" thickBot="1"/>
    <row r="4605" s="34" customFormat="1" ht="15" thickTop="1" thickBot="1"/>
    <row r="4606" s="34" customFormat="1" ht="15" thickTop="1" thickBot="1"/>
    <row r="4607" s="34" customFormat="1" ht="15" thickTop="1" thickBot="1"/>
    <row r="4608" s="34" customFormat="1" ht="15" thickTop="1" thickBot="1"/>
    <row r="4609" s="34" customFormat="1" ht="15" thickTop="1" thickBot="1"/>
    <row r="4610" s="34" customFormat="1" ht="15" thickTop="1" thickBot="1"/>
    <row r="4611" s="34" customFormat="1" ht="15" thickTop="1" thickBot="1"/>
    <row r="4612" s="34" customFormat="1" ht="15" thickTop="1" thickBot="1"/>
    <row r="4613" s="34" customFormat="1" ht="15" thickTop="1" thickBot="1"/>
    <row r="4614" s="34" customFormat="1" ht="15" thickTop="1" thickBot="1"/>
    <row r="4615" s="34" customFormat="1" ht="15" thickTop="1" thickBot="1"/>
    <row r="4616" s="34" customFormat="1" ht="15" thickTop="1" thickBot="1"/>
    <row r="4617" s="34" customFormat="1" ht="15" thickTop="1" thickBot="1"/>
    <row r="4618" s="34" customFormat="1" ht="14" thickTop="1"/>
    <row r="4619" s="34" customFormat="1"/>
    <row r="4620" s="34" customFormat="1"/>
    <row r="4621" s="34" customFormat="1"/>
    <row r="4622" s="34" customFormat="1"/>
    <row r="4623" s="34" customFormat="1"/>
    <row r="4624" s="34" customFormat="1"/>
    <row r="4625" s="34" customFormat="1"/>
    <row r="4626" s="34" customFormat="1"/>
    <row r="4627" s="34" customFormat="1"/>
    <row r="4628" s="34" customFormat="1"/>
    <row r="4629" s="34" customFormat="1"/>
    <row r="4630" s="34" customFormat="1"/>
    <row r="4631" s="34" customFormat="1" ht="14" thickBot="1"/>
    <row r="4632" s="34" customFormat="1" ht="15" thickTop="1" thickBot="1"/>
    <row r="4633" s="34" customFormat="1" ht="15" thickTop="1" thickBot="1"/>
    <row r="4634" s="34" customFormat="1" ht="15" thickTop="1" thickBot="1"/>
    <row r="4635" s="34" customFormat="1" ht="15" thickTop="1" thickBot="1"/>
    <row r="4636" s="34" customFormat="1" ht="15" thickTop="1" thickBot="1"/>
    <row r="4637" s="34" customFormat="1" ht="15" thickTop="1" thickBot="1"/>
    <row r="4638" s="34" customFormat="1" ht="15" thickTop="1" thickBot="1"/>
    <row r="4639" s="34" customFormat="1" ht="15" thickTop="1" thickBot="1"/>
    <row r="4640" s="34" customFormat="1" ht="15" thickTop="1" thickBot="1"/>
    <row r="4641" s="34" customFormat="1" ht="15" thickTop="1" thickBot="1"/>
    <row r="4642" s="34" customFormat="1" ht="15" thickTop="1" thickBot="1"/>
    <row r="4643" s="34" customFormat="1" ht="15" thickTop="1" thickBot="1"/>
    <row r="4644" s="34" customFormat="1" ht="15" thickTop="1" thickBot="1"/>
    <row r="4645" s="34" customFormat="1" ht="15" thickTop="1" thickBot="1"/>
    <row r="4646" s="34" customFormat="1" ht="15" thickTop="1" thickBot="1"/>
    <row r="4647" s="34" customFormat="1" ht="15" thickTop="1" thickBot="1"/>
    <row r="4648" s="34" customFormat="1" ht="15" thickTop="1" thickBot="1"/>
    <row r="4649" s="34" customFormat="1" ht="15" thickTop="1" thickBot="1"/>
    <row r="4650" s="34" customFormat="1" ht="15" thickTop="1" thickBot="1"/>
    <row r="4651" s="34" customFormat="1" ht="15" thickTop="1" thickBot="1"/>
    <row r="4652" s="34" customFormat="1" ht="15" thickTop="1" thickBot="1"/>
    <row r="4653" s="34" customFormat="1" ht="15" thickTop="1" thickBot="1"/>
    <row r="4654" s="34" customFormat="1" ht="15" thickTop="1" thickBot="1"/>
    <row r="4655" s="34" customFormat="1" ht="15" thickTop="1" thickBot="1"/>
    <row r="4656" s="34" customFormat="1" ht="15" thickTop="1" thickBot="1"/>
    <row r="4657" s="34" customFormat="1" ht="15" thickTop="1" thickBot="1"/>
    <row r="4658" s="34" customFormat="1" ht="15" thickTop="1" thickBot="1"/>
    <row r="4659" s="34" customFormat="1" ht="15" thickTop="1" thickBot="1"/>
    <row r="4660" s="34" customFormat="1" ht="15" thickTop="1" thickBot="1"/>
    <row r="4661" s="34" customFormat="1" ht="15" thickTop="1" thickBot="1"/>
    <row r="4662" s="34" customFormat="1" ht="15" thickTop="1" thickBot="1"/>
    <row r="4663" s="34" customFormat="1" ht="15" thickTop="1" thickBot="1"/>
    <row r="4664" s="34" customFormat="1" ht="15" thickTop="1" thickBot="1"/>
    <row r="4665" s="34" customFormat="1" ht="15" thickTop="1" thickBot="1"/>
    <row r="4666" s="34" customFormat="1" ht="15" thickTop="1" thickBot="1"/>
    <row r="4667" s="34" customFormat="1" ht="15" thickTop="1" thickBot="1"/>
    <row r="4668" s="34" customFormat="1" ht="15" thickTop="1" thickBot="1"/>
    <row r="4669" s="34" customFormat="1" ht="15" thickTop="1" thickBot="1"/>
    <row r="4670" s="34" customFormat="1" ht="15" thickTop="1" thickBot="1"/>
    <row r="4671" s="34" customFormat="1" ht="15" thickTop="1" thickBot="1"/>
    <row r="4672" s="34" customFormat="1" ht="15" thickTop="1" thickBot="1"/>
    <row r="4673" s="34" customFormat="1" ht="15" thickTop="1" thickBot="1"/>
    <row r="4674" s="34" customFormat="1" ht="15" thickTop="1" thickBot="1"/>
    <row r="4675" s="34" customFormat="1" ht="15" thickTop="1" thickBot="1"/>
    <row r="4676" s="34" customFormat="1" ht="15" thickTop="1" thickBot="1"/>
    <row r="4677" s="34" customFormat="1" ht="15" thickTop="1" thickBot="1"/>
    <row r="4678" s="34" customFormat="1" ht="15" thickTop="1" thickBot="1"/>
    <row r="4679" s="34" customFormat="1" ht="15" thickTop="1" thickBot="1"/>
    <row r="4680" s="34" customFormat="1" ht="15" thickTop="1" thickBot="1"/>
    <row r="4681" s="34" customFormat="1" ht="15" thickTop="1" thickBot="1"/>
    <row r="4682" s="34" customFormat="1" ht="15" thickTop="1" thickBot="1"/>
    <row r="4683" s="34" customFormat="1" ht="15" thickTop="1" thickBot="1"/>
    <row r="4684" s="34" customFormat="1" ht="15" thickTop="1" thickBot="1"/>
    <row r="4685" s="34" customFormat="1" ht="15" thickTop="1" thickBot="1"/>
    <row r="4686" s="34" customFormat="1" ht="15" thickTop="1" thickBot="1"/>
    <row r="4687" s="34" customFormat="1" ht="15" thickTop="1" thickBot="1"/>
    <row r="4688" s="34" customFormat="1" ht="14" thickTop="1"/>
    <row r="4689" s="34" customFormat="1"/>
    <row r="4690" s="34" customFormat="1"/>
    <row r="4691" s="34" customFormat="1"/>
    <row r="4692" s="34" customFormat="1"/>
    <row r="4693" s="34" customFormat="1"/>
    <row r="4694" s="34" customFormat="1"/>
    <row r="4695" s="34" customFormat="1"/>
    <row r="4696" s="34" customFormat="1"/>
    <row r="4697" s="34" customFormat="1"/>
    <row r="4698" s="34" customFormat="1"/>
    <row r="4699" s="34" customFormat="1"/>
    <row r="4700" s="34" customFormat="1"/>
    <row r="4701" s="34" customFormat="1" ht="14" thickBot="1"/>
    <row r="4702" s="34" customFormat="1" ht="15" thickTop="1" thickBot="1"/>
    <row r="4703" s="34" customFormat="1" ht="15" thickTop="1" thickBot="1"/>
    <row r="4704" s="34" customFormat="1" ht="15" thickTop="1" thickBot="1"/>
    <row r="4705" s="34" customFormat="1" ht="15" thickTop="1" thickBot="1"/>
    <row r="4706" s="34" customFormat="1" ht="15" thickTop="1" thickBot="1"/>
    <row r="4707" s="34" customFormat="1" ht="15" thickTop="1" thickBot="1"/>
    <row r="4708" s="34" customFormat="1" ht="15" thickTop="1" thickBot="1"/>
    <row r="4709" s="34" customFormat="1" ht="15" thickTop="1" thickBot="1"/>
    <row r="4710" s="34" customFormat="1" ht="15" thickTop="1" thickBot="1"/>
    <row r="4711" s="34" customFormat="1" ht="15" thickTop="1" thickBot="1"/>
    <row r="4712" s="34" customFormat="1" ht="15" thickTop="1" thickBot="1"/>
    <row r="4713" s="34" customFormat="1" ht="15" thickTop="1" thickBot="1"/>
    <row r="4714" s="34" customFormat="1" ht="15" thickTop="1" thickBot="1"/>
    <row r="4715" s="34" customFormat="1" ht="15" thickTop="1" thickBot="1"/>
    <row r="4716" s="34" customFormat="1" ht="15" thickTop="1" thickBot="1"/>
    <row r="4717" s="34" customFormat="1" ht="15" thickTop="1" thickBot="1"/>
    <row r="4718" s="34" customFormat="1" ht="15" thickTop="1" thickBot="1"/>
    <row r="4719" s="34" customFormat="1" ht="15" thickTop="1" thickBot="1"/>
    <row r="4720" s="34" customFormat="1" ht="15" thickTop="1" thickBot="1"/>
    <row r="4721" s="34" customFormat="1" ht="15" thickTop="1" thickBot="1"/>
    <row r="4722" s="34" customFormat="1" ht="15" thickTop="1" thickBot="1"/>
    <row r="4723" s="34" customFormat="1" ht="15" thickTop="1" thickBot="1"/>
    <row r="4724" s="34" customFormat="1" ht="15" thickTop="1" thickBot="1"/>
    <row r="4725" s="34" customFormat="1" ht="15" thickTop="1" thickBot="1"/>
    <row r="4726" s="34" customFormat="1" ht="15" thickTop="1" thickBot="1"/>
    <row r="4727" s="34" customFormat="1" ht="15" thickTop="1" thickBot="1"/>
    <row r="4728" s="34" customFormat="1" ht="15" thickTop="1" thickBot="1"/>
    <row r="4729" s="34" customFormat="1" ht="15" thickTop="1" thickBot="1"/>
    <row r="4730" s="34" customFormat="1" ht="15" thickTop="1" thickBot="1"/>
    <row r="4731" s="34" customFormat="1" ht="15" thickTop="1" thickBot="1"/>
    <row r="4732" s="34" customFormat="1" ht="15" thickTop="1" thickBot="1"/>
    <row r="4733" s="34" customFormat="1" ht="15" thickTop="1" thickBot="1"/>
    <row r="4734" s="34" customFormat="1" ht="15" thickTop="1" thickBot="1"/>
    <row r="4735" s="34" customFormat="1" ht="15" thickTop="1" thickBot="1"/>
    <row r="4736" s="34" customFormat="1" ht="15" thickTop="1" thickBot="1"/>
    <row r="4737" s="34" customFormat="1" ht="15" thickTop="1" thickBot="1"/>
    <row r="4738" s="34" customFormat="1" ht="15" thickTop="1" thickBot="1"/>
    <row r="4739" s="34" customFormat="1" ht="15" thickTop="1" thickBot="1"/>
    <row r="4740" s="34" customFormat="1" ht="15" thickTop="1" thickBot="1"/>
    <row r="4741" s="34" customFormat="1" ht="15" thickTop="1" thickBot="1"/>
    <row r="4742" s="34" customFormat="1" ht="15" thickTop="1" thickBot="1"/>
    <row r="4743" s="34" customFormat="1" ht="15" thickTop="1" thickBot="1"/>
    <row r="4744" s="34" customFormat="1" ht="15" thickTop="1" thickBot="1"/>
    <row r="4745" s="34" customFormat="1" ht="15" thickTop="1" thickBot="1"/>
    <row r="4746" s="34" customFormat="1" ht="15" thickTop="1" thickBot="1"/>
    <row r="4747" s="34" customFormat="1" ht="15" thickTop="1" thickBot="1"/>
    <row r="4748" s="34" customFormat="1" ht="15" thickTop="1" thickBot="1"/>
    <row r="4749" s="34" customFormat="1" ht="15" thickTop="1" thickBot="1"/>
    <row r="4750" s="34" customFormat="1" ht="15" thickTop="1" thickBot="1"/>
    <row r="4751" s="34" customFormat="1" ht="15" thickTop="1" thickBot="1"/>
    <row r="4752" s="34" customFormat="1" ht="15" thickTop="1" thickBot="1"/>
    <row r="4753" s="34" customFormat="1" ht="15" thickTop="1" thickBot="1"/>
    <row r="4754" s="34" customFormat="1" ht="15" thickTop="1" thickBot="1"/>
    <row r="4755" s="34" customFormat="1" ht="15" thickTop="1" thickBot="1"/>
    <row r="4756" s="34" customFormat="1" ht="15" thickTop="1" thickBot="1"/>
    <row r="4757" s="34" customFormat="1" ht="15" thickTop="1" thickBot="1"/>
    <row r="4758" s="34" customFormat="1" ht="14" thickTop="1"/>
    <row r="4759" s="34" customFormat="1"/>
    <row r="4760" s="34" customFormat="1"/>
    <row r="4761" s="34" customFormat="1"/>
    <row r="4762" s="34" customFormat="1"/>
    <row r="4763" s="34" customFormat="1"/>
    <row r="4764" s="34" customFormat="1"/>
    <row r="4765" s="34" customFormat="1"/>
    <row r="4766" s="34" customFormat="1"/>
    <row r="4767" s="34" customFormat="1"/>
    <row r="4768" s="34" customFormat="1"/>
    <row r="4769" s="34" customFormat="1"/>
    <row r="4770" s="34" customFormat="1"/>
    <row r="4771" s="34" customFormat="1" ht="14" thickBot="1"/>
    <row r="4772" s="34" customFormat="1" ht="15" thickTop="1" thickBot="1"/>
    <row r="4773" s="34" customFormat="1" ht="15" thickTop="1" thickBot="1"/>
    <row r="4774" s="34" customFormat="1" ht="15" thickTop="1" thickBot="1"/>
    <row r="4775" s="34" customFormat="1" ht="15" thickTop="1" thickBot="1"/>
    <row r="4776" s="34" customFormat="1" ht="15" thickTop="1" thickBot="1"/>
    <row r="4777" s="34" customFormat="1" ht="15" thickTop="1" thickBot="1"/>
    <row r="4778" s="34" customFormat="1" ht="15" thickTop="1" thickBot="1"/>
    <row r="4779" s="34" customFormat="1" ht="15" thickTop="1" thickBot="1"/>
    <row r="4780" s="34" customFormat="1" ht="15" thickTop="1" thickBot="1"/>
    <row r="4781" s="34" customFormat="1" ht="15" thickTop="1" thickBot="1"/>
    <row r="4782" s="34" customFormat="1" ht="15" thickTop="1" thickBot="1"/>
    <row r="4783" s="34" customFormat="1" ht="15" thickTop="1" thickBot="1"/>
    <row r="4784" s="34" customFormat="1" ht="15" thickTop="1" thickBot="1"/>
    <row r="4785" s="34" customFormat="1" ht="15" thickTop="1" thickBot="1"/>
    <row r="4786" s="34" customFormat="1" ht="15" thickTop="1" thickBot="1"/>
    <row r="4787" s="34" customFormat="1" ht="15" thickTop="1" thickBot="1"/>
    <row r="4788" s="34" customFormat="1" ht="15" thickTop="1" thickBot="1"/>
    <row r="4789" s="34" customFormat="1" ht="15" thickTop="1" thickBot="1"/>
    <row r="4790" s="34" customFormat="1" ht="15" thickTop="1" thickBot="1"/>
    <row r="4791" s="34" customFormat="1" ht="15" thickTop="1" thickBot="1"/>
    <row r="4792" s="34" customFormat="1" ht="15" thickTop="1" thickBot="1"/>
    <row r="4793" s="34" customFormat="1" ht="15" thickTop="1" thickBot="1"/>
    <row r="4794" s="34" customFormat="1" ht="15" thickTop="1" thickBot="1"/>
    <row r="4795" s="34" customFormat="1" ht="15" thickTop="1" thickBot="1"/>
    <row r="4796" s="34" customFormat="1" ht="15" thickTop="1" thickBot="1"/>
    <row r="4797" s="34" customFormat="1" ht="15" thickTop="1" thickBot="1"/>
    <row r="4798" s="34" customFormat="1" ht="15" thickTop="1" thickBot="1"/>
    <row r="4799" s="34" customFormat="1" ht="15" thickTop="1" thickBot="1"/>
    <row r="4800" s="34" customFormat="1" ht="15" thickTop="1" thickBot="1"/>
    <row r="4801" s="34" customFormat="1" ht="15" thickTop="1" thickBot="1"/>
    <row r="4802" s="34" customFormat="1" ht="15" thickTop="1" thickBot="1"/>
    <row r="4803" s="34" customFormat="1" ht="15" thickTop="1" thickBot="1"/>
    <row r="4804" s="34" customFormat="1" ht="15" thickTop="1" thickBot="1"/>
    <row r="4805" s="34" customFormat="1" ht="15" thickTop="1" thickBot="1"/>
    <row r="4806" s="34" customFormat="1" ht="15" thickTop="1" thickBot="1"/>
    <row r="4807" s="34" customFormat="1" ht="15" thickTop="1" thickBot="1"/>
    <row r="4808" s="34" customFormat="1" ht="15" thickTop="1" thickBot="1"/>
    <row r="4809" s="34" customFormat="1" ht="15" thickTop="1" thickBot="1"/>
    <row r="4810" s="34" customFormat="1" ht="15" thickTop="1" thickBot="1"/>
    <row r="4811" s="34" customFormat="1" ht="15" thickTop="1" thickBot="1"/>
    <row r="4812" s="34" customFormat="1" ht="15" thickTop="1" thickBot="1"/>
    <row r="4813" s="34" customFormat="1" ht="15" thickTop="1" thickBot="1"/>
    <row r="4814" s="34" customFormat="1" ht="15" thickTop="1" thickBot="1"/>
    <row r="4815" s="34" customFormat="1" ht="15" thickTop="1" thickBot="1"/>
    <row r="4816" s="34" customFormat="1" ht="15" thickTop="1" thickBot="1"/>
    <row r="4817" s="34" customFormat="1" ht="15" thickTop="1" thickBot="1"/>
    <row r="4818" s="34" customFormat="1" ht="15" thickTop="1" thickBot="1"/>
    <row r="4819" s="34" customFormat="1" ht="15" thickTop="1" thickBot="1"/>
    <row r="4820" s="34" customFormat="1" ht="15" thickTop="1" thickBot="1"/>
    <row r="4821" s="34" customFormat="1" ht="15" thickTop="1" thickBot="1"/>
    <row r="4822" s="34" customFormat="1" ht="15" thickTop="1" thickBot="1"/>
    <row r="4823" s="34" customFormat="1" ht="15" thickTop="1" thickBot="1"/>
    <row r="4824" s="34" customFormat="1" ht="15" thickTop="1" thickBot="1"/>
    <row r="4825" s="34" customFormat="1" ht="15" thickTop="1" thickBot="1"/>
    <row r="4826" s="34" customFormat="1" ht="15" thickTop="1" thickBot="1"/>
    <row r="4827" s="34" customFormat="1" ht="15" thickTop="1" thickBot="1"/>
    <row r="4828" s="34" customFormat="1" ht="14" thickTop="1"/>
    <row r="4829" s="34" customFormat="1"/>
    <row r="4830" s="34" customFormat="1"/>
    <row r="4831" s="34" customFormat="1"/>
    <row r="4832" s="34" customFormat="1"/>
    <row r="4833" s="34" customFormat="1"/>
    <row r="4834" s="34" customFormat="1"/>
    <row r="4835" s="34" customFormat="1"/>
    <row r="4836" s="34" customFormat="1"/>
    <row r="4837" s="34" customFormat="1"/>
    <row r="4838" s="34" customFormat="1"/>
    <row r="4839" s="34" customFormat="1"/>
    <row r="4840" s="34" customFormat="1"/>
    <row r="4841" s="34" customFormat="1" ht="14" thickBot="1"/>
    <row r="4842" s="34" customFormat="1" ht="15" thickTop="1" thickBot="1"/>
    <row r="4843" s="34" customFormat="1" ht="15" thickTop="1" thickBot="1"/>
    <row r="4844" s="34" customFormat="1" ht="15" thickTop="1" thickBot="1"/>
    <row r="4845" s="34" customFormat="1" ht="15" thickTop="1" thickBot="1"/>
    <row r="4846" s="34" customFormat="1" ht="15" thickTop="1" thickBot="1"/>
    <row r="4847" s="34" customFormat="1" ht="15" thickTop="1" thickBot="1"/>
    <row r="4848" s="34" customFormat="1" ht="15" thickTop="1" thickBot="1"/>
    <row r="4849" s="34" customFormat="1" ht="15" thickTop="1" thickBot="1"/>
    <row r="4850" s="34" customFormat="1" ht="15" thickTop="1" thickBot="1"/>
    <row r="4851" s="34" customFormat="1" ht="15" thickTop="1" thickBot="1"/>
    <row r="4852" s="34" customFormat="1" ht="15" thickTop="1" thickBot="1"/>
    <row r="4853" s="34" customFormat="1" ht="15" thickTop="1" thickBot="1"/>
    <row r="4854" s="34" customFormat="1" ht="15" thickTop="1" thickBot="1"/>
    <row r="4855" s="34" customFormat="1" ht="15" thickTop="1" thickBot="1"/>
    <row r="4856" s="34" customFormat="1" ht="15" thickTop="1" thickBot="1"/>
    <row r="4857" s="34" customFormat="1" ht="15" thickTop="1" thickBot="1"/>
    <row r="4858" s="34" customFormat="1" ht="15" thickTop="1" thickBot="1"/>
    <row r="4859" s="34" customFormat="1" ht="15" thickTop="1" thickBot="1"/>
    <row r="4860" s="34" customFormat="1" ht="15" thickTop="1" thickBot="1"/>
    <row r="4861" s="34" customFormat="1" ht="15" thickTop="1" thickBot="1"/>
    <row r="4862" s="34" customFormat="1" ht="15" thickTop="1" thickBot="1"/>
    <row r="4863" s="34" customFormat="1" ht="15" thickTop="1" thickBot="1"/>
    <row r="4864" s="34" customFormat="1" ht="15" thickTop="1" thickBot="1"/>
    <row r="4865" s="34" customFormat="1" ht="15" thickTop="1" thickBot="1"/>
    <row r="4866" s="34" customFormat="1" ht="15" thickTop="1" thickBot="1"/>
    <row r="4867" s="34" customFormat="1" ht="15" thickTop="1" thickBot="1"/>
    <row r="4868" s="34" customFormat="1" ht="15" thickTop="1" thickBot="1"/>
    <row r="4869" s="34" customFormat="1" ht="15" thickTop="1" thickBot="1"/>
    <row r="4870" s="34" customFormat="1" ht="15" thickTop="1" thickBot="1"/>
    <row r="4871" s="34" customFormat="1" ht="15" thickTop="1" thickBot="1"/>
    <row r="4872" s="34" customFormat="1" ht="15" thickTop="1" thickBot="1"/>
    <row r="4873" s="34" customFormat="1" ht="15" thickTop="1" thickBot="1"/>
    <row r="4874" s="34" customFormat="1" ht="15" thickTop="1" thickBot="1"/>
    <row r="4875" s="34" customFormat="1" ht="15" thickTop="1" thickBot="1"/>
    <row r="4876" s="34" customFormat="1" ht="15" thickTop="1" thickBot="1"/>
    <row r="4877" s="34" customFormat="1" ht="15" thickTop="1" thickBot="1"/>
    <row r="4878" s="34" customFormat="1" ht="15" thickTop="1" thickBot="1"/>
    <row r="4879" s="34" customFormat="1" ht="15" thickTop="1" thickBot="1"/>
    <row r="4880" s="34" customFormat="1" ht="15" thickTop="1" thickBot="1"/>
    <row r="4881" s="34" customFormat="1" ht="15" thickTop="1" thickBot="1"/>
    <row r="4882" s="34" customFormat="1" ht="15" thickTop="1" thickBot="1"/>
    <row r="4883" s="34" customFormat="1" ht="15" thickTop="1" thickBot="1"/>
    <row r="4884" s="34" customFormat="1" ht="15" thickTop="1" thickBot="1"/>
    <row r="4885" s="34" customFormat="1" ht="15" thickTop="1" thickBot="1"/>
    <row r="4886" s="34" customFormat="1" ht="15" thickTop="1" thickBot="1"/>
    <row r="4887" s="34" customFormat="1" ht="15" thickTop="1" thickBot="1"/>
    <row r="4888" s="34" customFormat="1" ht="15" thickTop="1" thickBot="1"/>
    <row r="4889" s="34" customFormat="1" ht="15" thickTop="1" thickBot="1"/>
    <row r="4890" s="34" customFormat="1" ht="15" thickTop="1" thickBot="1"/>
    <row r="4891" s="34" customFormat="1" ht="15" thickTop="1" thickBot="1"/>
    <row r="4892" s="34" customFormat="1" ht="15" thickTop="1" thickBot="1"/>
    <row r="4893" s="34" customFormat="1" ht="15" thickTop="1" thickBot="1"/>
    <row r="4894" s="34" customFormat="1" ht="15" thickTop="1" thickBot="1"/>
    <row r="4895" s="34" customFormat="1" ht="15" thickTop="1" thickBot="1"/>
    <row r="4896" s="34" customFormat="1" ht="15" thickTop="1" thickBot="1"/>
    <row r="4897" s="34" customFormat="1" ht="15" thickTop="1" thickBot="1"/>
    <row r="4898" s="34" customFormat="1" ht="14" thickTop="1"/>
    <row r="4899" s="34" customFormat="1"/>
    <row r="4900" s="34" customFormat="1"/>
    <row r="4901" s="34" customFormat="1"/>
    <row r="4902" s="34" customFormat="1"/>
    <row r="4903" s="34" customFormat="1"/>
    <row r="4904" s="34" customFormat="1"/>
    <row r="4905" s="34" customFormat="1"/>
    <row r="4906" s="34" customFormat="1"/>
    <row r="4907" s="34" customFormat="1"/>
    <row r="4908" s="34" customFormat="1"/>
    <row r="4909" s="34" customFormat="1"/>
    <row r="4910" s="34" customFormat="1"/>
    <row r="4911" s="34" customFormat="1" ht="14" thickBot="1"/>
    <row r="4912" s="34" customFormat="1" ht="15" thickTop="1" thickBot="1"/>
    <row r="4913" s="34" customFormat="1" ht="15" thickTop="1" thickBot="1"/>
    <row r="4914" s="34" customFormat="1" ht="15" thickTop="1" thickBot="1"/>
    <row r="4915" s="34" customFormat="1" ht="15" thickTop="1" thickBot="1"/>
    <row r="4916" s="34" customFormat="1" ht="15" thickTop="1" thickBot="1"/>
    <row r="4917" s="34" customFormat="1" ht="15" thickTop="1" thickBot="1"/>
    <row r="4918" s="34" customFormat="1" ht="15" thickTop="1" thickBot="1"/>
    <row r="4919" s="34" customFormat="1" ht="15" thickTop="1" thickBot="1"/>
    <row r="4920" s="34" customFormat="1" ht="15" thickTop="1" thickBot="1"/>
    <row r="4921" s="34" customFormat="1" ht="15" thickTop="1" thickBot="1"/>
    <row r="4922" s="34" customFormat="1" ht="15" thickTop="1" thickBot="1"/>
    <row r="4923" s="34" customFormat="1" ht="15" thickTop="1" thickBot="1"/>
    <row r="4924" s="34" customFormat="1" ht="15" thickTop="1" thickBot="1"/>
    <row r="4925" s="34" customFormat="1" ht="15" thickTop="1" thickBot="1"/>
    <row r="4926" s="34" customFormat="1" ht="15" thickTop="1" thickBot="1"/>
    <row r="4927" s="34" customFormat="1" ht="15" thickTop="1" thickBot="1"/>
    <row r="4928" s="34" customFormat="1" ht="15" thickTop="1" thickBot="1"/>
    <row r="4929" s="34" customFormat="1" ht="15" thickTop="1" thickBot="1"/>
    <row r="4930" s="34" customFormat="1" ht="15" thickTop="1" thickBot="1"/>
    <row r="4931" s="34" customFormat="1" ht="15" thickTop="1" thickBot="1"/>
    <row r="4932" s="34" customFormat="1" ht="15" thickTop="1" thickBot="1"/>
    <row r="4933" s="34" customFormat="1" ht="15" thickTop="1" thickBot="1"/>
    <row r="4934" s="34" customFormat="1" ht="15" thickTop="1" thickBot="1"/>
    <row r="4935" s="34" customFormat="1" ht="15" thickTop="1" thickBot="1"/>
    <row r="4936" s="34" customFormat="1" ht="15" thickTop="1" thickBot="1"/>
    <row r="4937" s="34" customFormat="1" ht="15" thickTop="1" thickBot="1"/>
    <row r="4938" s="34" customFormat="1" ht="15" thickTop="1" thickBot="1"/>
    <row r="4939" s="34" customFormat="1" ht="15" thickTop="1" thickBot="1"/>
    <row r="4940" s="34" customFormat="1" ht="15" thickTop="1" thickBot="1"/>
    <row r="4941" s="34" customFormat="1" ht="15" thickTop="1" thickBot="1"/>
    <row r="4942" s="34" customFormat="1" ht="15" thickTop="1" thickBot="1"/>
    <row r="4943" s="34" customFormat="1" ht="15" thickTop="1" thickBot="1"/>
    <row r="4944" s="34" customFormat="1" ht="15" thickTop="1" thickBot="1"/>
    <row r="4945" s="34" customFormat="1" ht="15" thickTop="1" thickBot="1"/>
    <row r="4946" s="34" customFormat="1" ht="15" thickTop="1" thickBot="1"/>
    <row r="4947" s="34" customFormat="1" ht="15" thickTop="1" thickBot="1"/>
    <row r="4948" s="34" customFormat="1" ht="15" thickTop="1" thickBot="1"/>
    <row r="4949" s="34" customFormat="1" ht="15" thickTop="1" thickBot="1"/>
    <row r="4950" s="34" customFormat="1" ht="15" thickTop="1" thickBot="1"/>
    <row r="4951" s="34" customFormat="1" ht="15" thickTop="1" thickBot="1"/>
    <row r="4952" s="34" customFormat="1" ht="15" thickTop="1" thickBot="1"/>
    <row r="4953" s="34" customFormat="1" ht="15" thickTop="1" thickBot="1"/>
    <row r="4954" s="34" customFormat="1" ht="15" thickTop="1" thickBot="1"/>
    <row r="4955" s="34" customFormat="1" ht="15" thickTop="1" thickBot="1"/>
    <row r="4956" s="34" customFormat="1" ht="15" thickTop="1" thickBot="1"/>
    <row r="4957" s="34" customFormat="1" ht="15" thickTop="1" thickBot="1"/>
    <row r="4958" s="34" customFormat="1" ht="15" thickTop="1" thickBot="1"/>
    <row r="4959" s="34" customFormat="1" ht="15" thickTop="1" thickBot="1"/>
    <row r="4960" s="34" customFormat="1" ht="15" thickTop="1" thickBot="1"/>
    <row r="4961" s="34" customFormat="1" ht="15" thickTop="1" thickBot="1"/>
    <row r="4962" s="34" customFormat="1" ht="15" thickTop="1" thickBot="1"/>
    <row r="4963" s="34" customFormat="1" ht="15" thickTop="1" thickBot="1"/>
    <row r="4964" s="34" customFormat="1" ht="15" thickTop="1" thickBot="1"/>
    <row r="4965" s="34" customFormat="1" ht="15" thickTop="1" thickBot="1"/>
    <row r="4966" s="34" customFormat="1" ht="15" thickTop="1" thickBot="1"/>
    <row r="4967" s="34" customFormat="1" ht="15" thickTop="1" thickBot="1"/>
    <row r="4968" s="34" customFormat="1" ht="14" thickTop="1"/>
    <row r="4969" s="34" customFormat="1"/>
    <row r="4970" s="34" customFormat="1"/>
    <row r="4971" s="34" customFormat="1"/>
    <row r="4972" s="34" customFormat="1"/>
    <row r="4973" s="34" customFormat="1"/>
    <row r="4974" s="34" customFormat="1"/>
    <row r="4975" s="34" customFormat="1"/>
    <row r="4976" s="34" customFormat="1"/>
    <row r="4977" s="34" customFormat="1"/>
    <row r="4978" s="34" customFormat="1"/>
    <row r="4979" s="34" customFormat="1"/>
    <row r="4980" s="34" customFormat="1"/>
    <row r="4981" s="34" customFormat="1" ht="14" thickBot="1"/>
    <row r="4982" s="34" customFormat="1" ht="15" thickTop="1" thickBot="1"/>
    <row r="4983" s="34" customFormat="1" ht="15" thickTop="1" thickBot="1"/>
    <row r="4984" s="34" customFormat="1" ht="15" thickTop="1" thickBot="1"/>
    <row r="4985" s="34" customFormat="1" ht="15" thickTop="1" thickBot="1"/>
    <row r="4986" s="34" customFormat="1" ht="15" thickTop="1" thickBot="1"/>
    <row r="4987" s="34" customFormat="1" ht="15" thickTop="1" thickBot="1"/>
    <row r="4988" s="34" customFormat="1" ht="15" thickTop="1" thickBot="1"/>
    <row r="4989" s="34" customFormat="1" ht="15" thickTop="1" thickBot="1"/>
    <row r="4990" s="34" customFormat="1" ht="15" thickTop="1" thickBot="1"/>
    <row r="4991" s="34" customFormat="1" ht="15" thickTop="1" thickBot="1"/>
    <row r="4992" s="34" customFormat="1" ht="15" thickTop="1" thickBot="1"/>
    <row r="4993" s="34" customFormat="1" ht="15" thickTop="1" thickBot="1"/>
    <row r="4994" s="34" customFormat="1" ht="15" thickTop="1" thickBot="1"/>
    <row r="4995" s="34" customFormat="1" ht="15" thickTop="1" thickBot="1"/>
    <row r="4996" s="34" customFormat="1" ht="15" thickTop="1" thickBot="1"/>
    <row r="4997" s="34" customFormat="1" ht="15" thickTop="1" thickBot="1"/>
    <row r="4998" s="34" customFormat="1" ht="15" thickTop="1" thickBot="1"/>
    <row r="4999" s="34" customFormat="1" ht="15" thickTop="1" thickBot="1"/>
    <row r="5000" s="34" customFormat="1" ht="15" thickTop="1" thickBot="1"/>
    <row r="5001" s="34" customFormat="1" ht="15" thickTop="1" thickBot="1"/>
    <row r="5002" s="34" customFormat="1" ht="15" thickTop="1" thickBot="1"/>
    <row r="5003" s="34" customFormat="1" ht="15" thickTop="1" thickBot="1"/>
    <row r="5004" s="34" customFormat="1" ht="15" thickTop="1" thickBot="1"/>
    <row r="5005" s="34" customFormat="1" ht="15" thickTop="1" thickBot="1"/>
    <row r="5006" s="34" customFormat="1" ht="15" thickTop="1" thickBot="1"/>
    <row r="5007" s="34" customFormat="1" ht="15" thickTop="1" thickBot="1"/>
    <row r="5008" s="34" customFormat="1" ht="15" thickTop="1" thickBot="1"/>
    <row r="5009" s="34" customFormat="1" ht="15" thickTop="1" thickBot="1"/>
    <row r="5010" s="34" customFormat="1" ht="15" thickTop="1" thickBot="1"/>
    <row r="5011" s="34" customFormat="1" ht="15" thickTop="1" thickBot="1"/>
    <row r="5012" s="34" customFormat="1" ht="15" thickTop="1" thickBot="1"/>
    <row r="5013" s="34" customFormat="1" ht="15" thickTop="1" thickBot="1"/>
    <row r="5014" s="34" customFormat="1" ht="15" thickTop="1" thickBot="1"/>
    <row r="5015" s="34" customFormat="1" ht="15" thickTop="1" thickBot="1"/>
    <row r="5016" s="34" customFormat="1" ht="15" thickTop="1" thickBot="1"/>
    <row r="5017" s="34" customFormat="1" ht="15" thickTop="1" thickBot="1"/>
    <row r="5018" s="34" customFormat="1" ht="15" thickTop="1" thickBot="1"/>
    <row r="5019" s="34" customFormat="1" ht="15" thickTop="1" thickBot="1"/>
    <row r="5020" s="34" customFormat="1" ht="15" thickTop="1" thickBot="1"/>
    <row r="5021" s="34" customFormat="1" ht="15" thickTop="1" thickBot="1"/>
    <row r="5022" s="34" customFormat="1" ht="15" thickTop="1" thickBot="1"/>
    <row r="5023" s="34" customFormat="1" ht="15" thickTop="1" thickBot="1"/>
    <row r="5024" s="34" customFormat="1" ht="15" thickTop="1" thickBot="1"/>
    <row r="5025" s="34" customFormat="1" ht="15" thickTop="1" thickBot="1"/>
    <row r="5026" s="34" customFormat="1" ht="15" thickTop="1" thickBot="1"/>
    <row r="5027" s="34" customFormat="1" ht="15" thickTop="1" thickBot="1"/>
    <row r="5028" s="34" customFormat="1" ht="15" thickTop="1" thickBot="1"/>
    <row r="5029" s="34" customFormat="1" ht="15" thickTop="1" thickBot="1"/>
    <row r="5030" s="34" customFormat="1" ht="15" thickTop="1" thickBot="1"/>
    <row r="5031" s="34" customFormat="1" ht="15" thickTop="1" thickBot="1"/>
    <row r="5032" s="34" customFormat="1" ht="15" thickTop="1" thickBot="1"/>
    <row r="5033" s="34" customFormat="1" ht="15" thickTop="1" thickBot="1"/>
    <row r="5034" s="34" customFormat="1" ht="15" thickTop="1" thickBot="1"/>
    <row r="5035" s="34" customFormat="1" ht="15" thickTop="1" thickBot="1"/>
    <row r="5036" s="34" customFormat="1" ht="15" thickTop="1" thickBot="1"/>
    <row r="5037" s="34" customFormat="1" ht="15" thickTop="1" thickBot="1"/>
    <row r="5038" s="34" customFormat="1" ht="14" thickTop="1"/>
    <row r="5039" s="34" customFormat="1"/>
    <row r="5040" s="34" customFormat="1"/>
    <row r="5041" s="34" customFormat="1"/>
    <row r="5042" s="34" customFormat="1"/>
    <row r="5043" s="34" customFormat="1"/>
    <row r="5044" s="34" customFormat="1"/>
    <row r="5045" s="34" customFormat="1"/>
    <row r="5046" s="34" customFormat="1"/>
    <row r="5047" s="34" customFormat="1"/>
    <row r="5048" s="34" customFormat="1"/>
    <row r="5049" s="34" customFormat="1"/>
    <row r="5050" s="34" customFormat="1"/>
    <row r="5051" s="34" customFormat="1" ht="14" thickBot="1"/>
    <row r="5052" s="34" customFormat="1" ht="15" thickTop="1" thickBot="1"/>
    <row r="5053" s="34" customFormat="1" ht="15" thickTop="1" thickBot="1"/>
    <row r="5054" s="34" customFormat="1" ht="15" thickTop="1" thickBot="1"/>
    <row r="5055" s="34" customFormat="1" ht="15" thickTop="1" thickBot="1"/>
    <row r="5056" s="34" customFormat="1" ht="15" thickTop="1" thickBot="1"/>
    <row r="5057" s="34" customFormat="1" ht="15" thickTop="1" thickBot="1"/>
    <row r="5058" s="34" customFormat="1" ht="15" thickTop="1" thickBot="1"/>
    <row r="5059" s="34" customFormat="1" ht="15" thickTop="1" thickBot="1"/>
    <row r="5060" s="34" customFormat="1" ht="15" thickTop="1" thickBot="1"/>
    <row r="5061" s="34" customFormat="1" ht="15" thickTop="1" thickBot="1"/>
    <row r="5062" s="34" customFormat="1" ht="15" thickTop="1" thickBot="1"/>
    <row r="5063" s="34" customFormat="1" ht="15" thickTop="1" thickBot="1"/>
    <row r="5064" s="34" customFormat="1" ht="15" thickTop="1" thickBot="1"/>
    <row r="5065" s="34" customFormat="1" ht="15" thickTop="1" thickBot="1"/>
    <row r="5066" s="34" customFormat="1" ht="15" thickTop="1" thickBot="1"/>
    <row r="5067" s="34" customFormat="1" ht="15" thickTop="1" thickBot="1"/>
    <row r="5068" s="34" customFormat="1" ht="15" thickTop="1" thickBot="1"/>
    <row r="5069" s="34" customFormat="1" ht="15" thickTop="1" thickBot="1"/>
    <row r="5070" s="34" customFormat="1" ht="15" thickTop="1" thickBot="1"/>
    <row r="5071" s="34" customFormat="1" ht="15" thickTop="1" thickBot="1"/>
    <row r="5072" s="34" customFormat="1" ht="15" thickTop="1" thickBot="1"/>
    <row r="5073" s="34" customFormat="1" ht="15" thickTop="1" thickBot="1"/>
    <row r="5074" s="34" customFormat="1" ht="15" thickTop="1" thickBot="1"/>
    <row r="5075" s="34" customFormat="1" ht="15" thickTop="1" thickBot="1"/>
    <row r="5076" s="34" customFormat="1" ht="15" thickTop="1" thickBot="1"/>
    <row r="5077" s="34" customFormat="1" ht="15" thickTop="1" thickBot="1"/>
    <row r="5078" s="34" customFormat="1" ht="15" thickTop="1" thickBot="1"/>
    <row r="5079" s="34" customFormat="1" ht="15" thickTop="1" thickBot="1"/>
    <row r="5080" s="34" customFormat="1" ht="15" thickTop="1" thickBot="1"/>
    <row r="5081" s="34" customFormat="1" ht="15" thickTop="1" thickBot="1"/>
    <row r="5082" s="34" customFormat="1" ht="15" thickTop="1" thickBot="1"/>
    <row r="5083" s="34" customFormat="1" ht="15" thickTop="1" thickBot="1"/>
    <row r="5084" s="34" customFormat="1" ht="15" thickTop="1" thickBot="1"/>
    <row r="5085" s="34" customFormat="1" ht="15" thickTop="1" thickBot="1"/>
    <row r="5086" s="34" customFormat="1" ht="15" thickTop="1" thickBot="1"/>
    <row r="5087" s="34" customFormat="1" ht="15" thickTop="1" thickBot="1"/>
    <row r="5088" s="34" customFormat="1" ht="15" thickTop="1" thickBot="1"/>
    <row r="5089" s="34" customFormat="1" ht="15" thickTop="1" thickBot="1"/>
    <row r="5090" s="34" customFormat="1" ht="15" thickTop="1" thickBot="1"/>
    <row r="5091" s="34" customFormat="1" ht="15" thickTop="1" thickBot="1"/>
    <row r="5092" s="34" customFormat="1" ht="15" thickTop="1" thickBot="1"/>
    <row r="5093" s="34" customFormat="1" ht="15" thickTop="1" thickBot="1"/>
    <row r="5094" s="34" customFormat="1" ht="15" thickTop="1" thickBot="1"/>
    <row r="5095" s="34" customFormat="1" ht="15" thickTop="1" thickBot="1"/>
    <row r="5096" s="34" customFormat="1" ht="15" thickTop="1" thickBot="1"/>
    <row r="5097" s="34" customFormat="1" ht="15" thickTop="1" thickBot="1"/>
    <row r="5098" s="34" customFormat="1" ht="15" thickTop="1" thickBot="1"/>
    <row r="5099" s="34" customFormat="1" ht="15" thickTop="1" thickBot="1"/>
    <row r="5100" s="34" customFormat="1" ht="15" thickTop="1" thickBot="1"/>
    <row r="5101" s="34" customFormat="1" ht="15" thickTop="1" thickBot="1"/>
    <row r="5102" s="34" customFormat="1" ht="15" thickTop="1" thickBot="1"/>
    <row r="5103" s="34" customFormat="1" ht="15" thickTop="1" thickBot="1"/>
    <row r="5104" s="34" customFormat="1" ht="15" thickTop="1" thickBot="1"/>
    <row r="5105" s="34" customFormat="1" ht="15" thickTop="1" thickBot="1"/>
    <row r="5106" s="34" customFormat="1" ht="15" thickTop="1" thickBot="1"/>
    <row r="5107" s="34" customFormat="1" ht="15" thickTop="1" thickBot="1"/>
    <row r="5108" s="34" customFormat="1" ht="14" thickTop="1"/>
    <row r="5109" s="34" customFormat="1"/>
    <row r="5110" s="34" customFormat="1"/>
    <row r="5111" s="34" customFormat="1"/>
    <row r="5112" s="34" customFormat="1"/>
    <row r="5113" s="34" customFormat="1"/>
    <row r="5114" s="34" customFormat="1"/>
    <row r="5115" s="34" customFormat="1"/>
    <row r="5116" s="34" customFormat="1"/>
    <row r="5117" s="34" customFormat="1"/>
    <row r="5118" s="34" customFormat="1"/>
    <row r="5119" s="34" customFormat="1"/>
    <row r="5120" s="34" customFormat="1"/>
    <row r="5121" s="34" customFormat="1" ht="14" thickBot="1"/>
    <row r="5122" s="34" customFormat="1" ht="15" thickTop="1" thickBot="1"/>
    <row r="5123" s="34" customFormat="1" ht="15" thickTop="1" thickBot="1"/>
    <row r="5124" s="34" customFormat="1" ht="15" thickTop="1" thickBot="1"/>
    <row r="5125" s="34" customFormat="1" ht="15" thickTop="1" thickBot="1"/>
    <row r="5126" s="34" customFormat="1" ht="15" thickTop="1" thickBot="1"/>
    <row r="5127" s="34" customFormat="1" ht="15" thickTop="1" thickBot="1"/>
    <row r="5128" s="34" customFormat="1" ht="15" thickTop="1" thickBot="1"/>
    <row r="5129" s="34" customFormat="1" ht="15" thickTop="1" thickBot="1"/>
    <row r="5130" s="34" customFormat="1" ht="15" thickTop="1" thickBot="1"/>
    <row r="5131" s="34" customFormat="1" ht="15" thickTop="1" thickBot="1"/>
    <row r="5132" s="34" customFormat="1" ht="15" thickTop="1" thickBot="1"/>
    <row r="5133" s="34" customFormat="1" ht="15" thickTop="1" thickBot="1"/>
    <row r="5134" s="34" customFormat="1" ht="15" thickTop="1" thickBot="1"/>
    <row r="5135" s="34" customFormat="1" ht="15" thickTop="1" thickBot="1"/>
    <row r="5136" s="34" customFormat="1" ht="15" thickTop="1" thickBot="1"/>
    <row r="5137" s="34" customFormat="1" ht="15" thickTop="1" thickBot="1"/>
    <row r="5138" s="34" customFormat="1" ht="15" thickTop="1" thickBot="1"/>
    <row r="5139" s="34" customFormat="1" ht="15" thickTop="1" thickBot="1"/>
    <row r="5140" s="34" customFormat="1" ht="15" thickTop="1" thickBot="1"/>
    <row r="5141" s="34" customFormat="1" ht="15" thickTop="1" thickBot="1"/>
    <row r="5142" s="34" customFormat="1" ht="15" thickTop="1" thickBot="1"/>
    <row r="5143" s="34" customFormat="1" ht="15" thickTop="1" thickBot="1"/>
    <row r="5144" s="34" customFormat="1" ht="15" thickTop="1" thickBot="1"/>
    <row r="5145" s="34" customFormat="1" ht="15" thickTop="1" thickBot="1"/>
    <row r="5146" s="34" customFormat="1" ht="15" thickTop="1" thickBot="1"/>
    <row r="5147" s="34" customFormat="1" ht="15" thickTop="1" thickBot="1"/>
    <row r="5148" s="34" customFormat="1" ht="15" thickTop="1" thickBot="1"/>
    <row r="5149" s="34" customFormat="1" ht="15" thickTop="1" thickBot="1"/>
    <row r="5150" s="34" customFormat="1" ht="15" thickTop="1" thickBot="1"/>
    <row r="5151" s="34" customFormat="1" ht="15" thickTop="1" thickBot="1"/>
    <row r="5152" s="34" customFormat="1" ht="15" thickTop="1" thickBot="1"/>
    <row r="5153" s="34" customFormat="1" ht="15" thickTop="1" thickBot="1"/>
    <row r="5154" s="34" customFormat="1" ht="15" thickTop="1" thickBot="1"/>
    <row r="5155" s="34" customFormat="1" ht="15" thickTop="1" thickBot="1"/>
    <row r="5156" s="34" customFormat="1" ht="15" thickTop="1" thickBot="1"/>
    <row r="5157" s="34" customFormat="1" ht="15" thickTop="1" thickBot="1"/>
    <row r="5158" s="34" customFormat="1" ht="15" thickTop="1" thickBot="1"/>
    <row r="5159" s="34" customFormat="1" ht="15" thickTop="1" thickBot="1"/>
    <row r="5160" s="34" customFormat="1" ht="15" thickTop="1" thickBot="1"/>
    <row r="5161" s="34" customFormat="1" ht="15" thickTop="1" thickBot="1"/>
    <row r="5162" s="34" customFormat="1" ht="15" thickTop="1" thickBot="1"/>
    <row r="5163" s="34" customFormat="1" ht="15" thickTop="1" thickBot="1"/>
    <row r="5164" s="34" customFormat="1" ht="15" thickTop="1" thickBot="1"/>
    <row r="5165" s="34" customFormat="1" ht="15" thickTop="1" thickBot="1"/>
    <row r="5166" s="34" customFormat="1" ht="15" thickTop="1" thickBot="1"/>
    <row r="5167" s="34" customFormat="1" ht="15" thickTop="1" thickBot="1"/>
    <row r="5168" s="34" customFormat="1" ht="15" thickTop="1" thickBot="1"/>
    <row r="5169" s="34" customFormat="1" ht="15" thickTop="1" thickBot="1"/>
    <row r="5170" s="34" customFormat="1" ht="15" thickTop="1" thickBot="1"/>
    <row r="5171" s="34" customFormat="1" ht="15" thickTop="1" thickBot="1"/>
    <row r="5172" s="34" customFormat="1" ht="15" thickTop="1" thickBot="1"/>
    <row r="5173" s="34" customFormat="1" ht="15" thickTop="1" thickBot="1"/>
    <row r="5174" s="34" customFormat="1" ht="15" thickTop="1" thickBot="1"/>
    <row r="5175" s="34" customFormat="1" ht="15" thickTop="1" thickBot="1"/>
    <row r="5176" s="34" customFormat="1" ht="15" thickTop="1" thickBot="1"/>
    <row r="5177" s="34" customFormat="1" ht="15" thickTop="1" thickBot="1"/>
    <row r="5178" s="34" customFormat="1" ht="14" thickTop="1"/>
    <row r="5179" s="34" customFormat="1"/>
    <row r="5180" s="34" customFormat="1"/>
    <row r="5181" s="34" customFormat="1"/>
    <row r="5182" s="34" customFormat="1"/>
    <row r="5183" s="34" customFormat="1"/>
    <row r="5184" s="34" customFormat="1"/>
    <row r="5185" s="34" customFormat="1"/>
    <row r="5186" s="34" customFormat="1"/>
    <row r="5187" s="34" customFormat="1"/>
    <row r="5188" s="34" customFormat="1"/>
    <row r="5189" s="34" customFormat="1"/>
    <row r="5190" s="34" customFormat="1"/>
    <row r="5191" s="34" customFormat="1" ht="14" thickBot="1"/>
    <row r="5192" s="34" customFormat="1" ht="15" thickTop="1" thickBot="1"/>
    <row r="5193" s="34" customFormat="1" ht="15" thickTop="1" thickBot="1"/>
    <row r="5194" s="34" customFormat="1" ht="15" thickTop="1" thickBot="1"/>
    <row r="5195" s="34" customFormat="1" ht="15" thickTop="1" thickBot="1"/>
    <row r="5196" s="34" customFormat="1" ht="15" thickTop="1" thickBot="1"/>
    <row r="5197" s="34" customFormat="1" ht="15" thickTop="1" thickBot="1"/>
    <row r="5198" s="34" customFormat="1" ht="15" thickTop="1" thickBot="1"/>
    <row r="5199" s="34" customFormat="1" ht="15" thickTop="1" thickBot="1"/>
    <row r="5200" s="34" customFormat="1" ht="15" thickTop="1" thickBot="1"/>
    <row r="5201" s="34" customFormat="1" ht="15" thickTop="1" thickBot="1"/>
    <row r="5202" s="34" customFormat="1" ht="15" thickTop="1" thickBot="1"/>
    <row r="5203" s="34" customFormat="1" ht="15" thickTop="1" thickBot="1"/>
    <row r="5204" s="34" customFormat="1" ht="15" thickTop="1" thickBot="1"/>
    <row r="5205" s="34" customFormat="1" ht="15" thickTop="1" thickBot="1"/>
    <row r="5206" s="34" customFormat="1" ht="15" thickTop="1" thickBot="1"/>
    <row r="5207" s="34" customFormat="1" ht="15" thickTop="1" thickBot="1"/>
    <row r="5208" s="34" customFormat="1" ht="15" thickTop="1" thickBot="1"/>
    <row r="5209" s="34" customFormat="1" ht="15" thickTop="1" thickBot="1"/>
    <row r="5210" s="34" customFormat="1" ht="15" thickTop="1" thickBot="1"/>
    <row r="5211" s="34" customFormat="1" ht="15" thickTop="1" thickBot="1"/>
    <row r="5212" s="34" customFormat="1" ht="15" thickTop="1" thickBot="1"/>
    <row r="5213" s="34" customFormat="1" ht="15" thickTop="1" thickBot="1"/>
    <row r="5214" s="34" customFormat="1" ht="15" thickTop="1" thickBot="1"/>
    <row r="5215" s="34" customFormat="1" ht="15" thickTop="1" thickBot="1"/>
    <row r="5216" s="34" customFormat="1" ht="15" thickTop="1" thickBot="1"/>
    <row r="5217" s="34" customFormat="1" ht="15" thickTop="1" thickBot="1"/>
    <row r="5218" s="34" customFormat="1" ht="15" thickTop="1" thickBot="1"/>
    <row r="5219" s="34" customFormat="1" ht="15" thickTop="1" thickBot="1"/>
    <row r="5220" s="34" customFormat="1" ht="15" thickTop="1" thickBot="1"/>
    <row r="5221" s="34" customFormat="1" ht="15" thickTop="1" thickBot="1"/>
    <row r="5222" s="34" customFormat="1" ht="15" thickTop="1" thickBot="1"/>
    <row r="5223" s="34" customFormat="1" ht="15" thickTop="1" thickBot="1"/>
    <row r="5224" s="34" customFormat="1" ht="15" thickTop="1" thickBot="1"/>
    <row r="5225" s="34" customFormat="1" ht="15" thickTop="1" thickBot="1"/>
    <row r="5226" s="34" customFormat="1" ht="15" thickTop="1" thickBot="1"/>
    <row r="5227" s="34" customFormat="1" ht="15" thickTop="1" thickBot="1"/>
    <row r="5228" s="34" customFormat="1" ht="15" thickTop="1" thickBot="1"/>
    <row r="5229" s="34" customFormat="1" ht="15" thickTop="1" thickBot="1"/>
    <row r="5230" s="34" customFormat="1" ht="15" thickTop="1" thickBot="1"/>
    <row r="5231" s="34" customFormat="1" ht="15" thickTop="1" thickBot="1"/>
    <row r="5232" s="34" customFormat="1" ht="15" thickTop="1" thickBot="1"/>
    <row r="5233" s="34" customFormat="1" ht="15" thickTop="1" thickBot="1"/>
    <row r="5234" s="34" customFormat="1" ht="15" thickTop="1" thickBot="1"/>
    <row r="5235" s="34" customFormat="1" ht="15" thickTop="1" thickBot="1"/>
    <row r="5236" s="34" customFormat="1" ht="15" thickTop="1" thickBot="1"/>
    <row r="5237" s="34" customFormat="1" ht="15" thickTop="1" thickBot="1"/>
    <row r="5238" s="34" customFormat="1" ht="15" thickTop="1" thickBot="1"/>
    <row r="5239" s="34" customFormat="1" ht="15" thickTop="1" thickBot="1"/>
    <row r="5240" s="34" customFormat="1" ht="15" thickTop="1" thickBot="1"/>
    <row r="5241" s="34" customFormat="1" ht="15" thickTop="1" thickBot="1"/>
    <row r="5242" s="34" customFormat="1" ht="15" thickTop="1" thickBot="1"/>
    <row r="5243" s="34" customFormat="1" ht="15" thickTop="1" thickBot="1"/>
    <row r="5244" s="34" customFormat="1" ht="15" thickTop="1" thickBot="1"/>
    <row r="5245" s="34" customFormat="1" ht="15" thickTop="1" thickBot="1"/>
    <row r="5246" s="34" customFormat="1" ht="15" thickTop="1" thickBot="1"/>
    <row r="5247" s="34" customFormat="1" ht="15" thickTop="1" thickBot="1"/>
    <row r="5248" s="34" customFormat="1" ht="14" thickTop="1"/>
    <row r="5249" s="34" customFormat="1"/>
    <row r="5250" s="34" customFormat="1"/>
    <row r="5251" s="34" customFormat="1"/>
    <row r="5252" s="34" customFormat="1"/>
    <row r="5253" s="34" customFormat="1"/>
    <row r="5254" s="34" customFormat="1"/>
    <row r="5255" s="34" customFormat="1"/>
    <row r="5256" s="34" customFormat="1"/>
    <row r="5257" s="34" customFormat="1"/>
    <row r="5258" s="34" customFormat="1"/>
    <row r="5259" s="34" customFormat="1"/>
    <row r="5260" s="34" customFormat="1"/>
    <row r="5261" s="34" customFormat="1" ht="14" thickBot="1"/>
    <row r="5262" s="34" customFormat="1" ht="15" thickTop="1" thickBot="1"/>
    <row r="5263" s="34" customFormat="1" ht="15" thickTop="1" thickBot="1"/>
    <row r="5264" s="34" customFormat="1" ht="15" thickTop="1" thickBot="1"/>
    <row r="5265" s="34" customFormat="1" ht="15" thickTop="1" thickBot="1"/>
    <row r="5266" s="34" customFormat="1" ht="15" thickTop="1" thickBot="1"/>
    <row r="5267" s="34" customFormat="1" ht="15" thickTop="1" thickBot="1"/>
    <row r="5268" s="34" customFormat="1" ht="15" thickTop="1" thickBot="1"/>
    <row r="5269" s="34" customFormat="1" ht="15" thickTop="1" thickBot="1"/>
    <row r="5270" s="34" customFormat="1" ht="15" thickTop="1" thickBot="1"/>
    <row r="5271" s="34" customFormat="1" ht="15" thickTop="1" thickBot="1"/>
    <row r="5272" s="34" customFormat="1" ht="15" thickTop="1" thickBot="1"/>
    <row r="5273" s="34" customFormat="1" ht="15" thickTop="1" thickBot="1"/>
    <row r="5274" s="34" customFormat="1" ht="15" thickTop="1" thickBot="1"/>
    <row r="5275" s="34" customFormat="1" ht="15" thickTop="1" thickBot="1"/>
    <row r="5276" s="34" customFormat="1" ht="15" thickTop="1" thickBot="1"/>
    <row r="5277" s="34" customFormat="1" ht="15" thickTop="1" thickBot="1"/>
    <row r="5278" s="34" customFormat="1" ht="15" thickTop="1" thickBot="1"/>
    <row r="5279" s="34" customFormat="1" ht="15" thickTop="1" thickBot="1"/>
    <row r="5280" s="34" customFormat="1" ht="15" thickTop="1" thickBot="1"/>
    <row r="5281" s="34" customFormat="1" ht="15" thickTop="1" thickBot="1"/>
    <row r="5282" s="34" customFormat="1" ht="15" thickTop="1" thickBot="1"/>
    <row r="5283" s="34" customFormat="1" ht="15" thickTop="1" thickBot="1"/>
    <row r="5284" s="34" customFormat="1" ht="15" thickTop="1" thickBot="1"/>
    <row r="5285" s="34" customFormat="1" ht="15" thickTop="1" thickBot="1"/>
    <row r="5286" s="34" customFormat="1" ht="15" thickTop="1" thickBot="1"/>
    <row r="5287" s="34" customFormat="1" ht="15" thickTop="1" thickBot="1"/>
    <row r="5288" s="34" customFormat="1" ht="15" thickTop="1" thickBot="1"/>
    <row r="5289" s="34" customFormat="1" ht="15" thickTop="1" thickBot="1"/>
    <row r="5290" s="34" customFormat="1" ht="15" thickTop="1" thickBot="1"/>
    <row r="5291" s="34" customFormat="1" ht="15" thickTop="1" thickBot="1"/>
    <row r="5292" s="34" customFormat="1" ht="15" thickTop="1" thickBot="1"/>
    <row r="5293" s="34" customFormat="1" ht="15" thickTop="1" thickBot="1"/>
    <row r="5294" s="34" customFormat="1" ht="15" thickTop="1" thickBot="1"/>
    <row r="5295" s="34" customFormat="1" ht="15" thickTop="1" thickBot="1"/>
    <row r="5296" s="34" customFormat="1" ht="15" thickTop="1" thickBot="1"/>
    <row r="5297" s="34" customFormat="1" ht="15" thickTop="1" thickBot="1"/>
    <row r="5298" s="34" customFormat="1" ht="15" thickTop="1" thickBot="1"/>
    <row r="5299" s="34" customFormat="1" ht="15" thickTop="1" thickBot="1"/>
    <row r="5300" s="34" customFormat="1" ht="15" thickTop="1" thickBot="1"/>
    <row r="5301" s="34" customFormat="1" ht="15" thickTop="1" thickBot="1"/>
    <row r="5302" s="34" customFormat="1" ht="15" thickTop="1" thickBot="1"/>
    <row r="5303" s="34" customFormat="1" ht="15" thickTop="1" thickBot="1"/>
    <row r="5304" s="34" customFormat="1" ht="15" thickTop="1" thickBot="1"/>
    <row r="5305" s="34" customFormat="1" ht="15" thickTop="1" thickBot="1"/>
    <row r="5306" s="34" customFormat="1" ht="15" thickTop="1" thickBot="1"/>
    <row r="5307" s="34" customFormat="1" ht="15" thickTop="1" thickBot="1"/>
    <row r="5308" s="34" customFormat="1" ht="15" thickTop="1" thickBot="1"/>
    <row r="5309" s="34" customFormat="1" ht="15" thickTop="1" thickBot="1"/>
    <row r="5310" s="34" customFormat="1" ht="15" thickTop="1" thickBot="1"/>
    <row r="5311" s="34" customFormat="1" ht="15" thickTop="1" thickBot="1"/>
    <row r="5312" s="34" customFormat="1" ht="15" thickTop="1" thickBot="1"/>
    <row r="5313" s="34" customFormat="1" ht="15" thickTop="1" thickBot="1"/>
    <row r="5314" s="34" customFormat="1" ht="15" thickTop="1" thickBot="1"/>
    <row r="5315" s="34" customFormat="1" ht="15" thickTop="1" thickBot="1"/>
    <row r="5316" s="34" customFormat="1" ht="15" thickTop="1" thickBot="1"/>
    <row r="5317" s="34" customFormat="1" ht="15" thickTop="1" thickBot="1"/>
    <row r="5318" s="34" customFormat="1" ht="14" thickTop="1"/>
    <row r="5319" s="34" customFormat="1"/>
    <row r="5320" s="34" customFormat="1"/>
    <row r="5321" s="34" customFormat="1"/>
    <row r="5322" s="34" customFormat="1"/>
    <row r="5323" s="34" customFormat="1"/>
    <row r="5324" s="34" customFormat="1"/>
    <row r="5325" s="34" customFormat="1"/>
    <row r="5326" s="34" customFormat="1"/>
    <row r="5327" s="34" customFormat="1"/>
    <row r="5328" s="34" customFormat="1"/>
    <row r="5329" s="34" customFormat="1"/>
    <row r="5330" s="34" customFormat="1"/>
    <row r="5331" s="34" customFormat="1" ht="14" thickBot="1"/>
    <row r="5332" s="34" customFormat="1" ht="15" thickTop="1" thickBot="1"/>
    <row r="5333" s="34" customFormat="1" ht="15" thickTop="1" thickBot="1"/>
    <row r="5334" s="34" customFormat="1" ht="15" thickTop="1" thickBot="1"/>
    <row r="5335" s="34" customFormat="1" ht="15" thickTop="1" thickBot="1"/>
    <row r="5336" s="34" customFormat="1" ht="15" thickTop="1" thickBot="1"/>
    <row r="5337" s="34" customFormat="1" ht="15" thickTop="1" thickBot="1"/>
    <row r="5338" s="34" customFormat="1" ht="15" thickTop="1" thickBot="1"/>
    <row r="5339" s="34" customFormat="1" ht="15" thickTop="1" thickBot="1"/>
    <row r="5340" s="34" customFormat="1" ht="15" thickTop="1" thickBot="1"/>
    <row r="5341" s="34" customFormat="1" ht="15" thickTop="1" thickBot="1"/>
    <row r="5342" s="34" customFormat="1" ht="15" thickTop="1" thickBot="1"/>
    <row r="5343" s="34" customFormat="1" ht="15" thickTop="1" thickBot="1"/>
    <row r="5344" s="34" customFormat="1" ht="15" thickTop="1" thickBot="1"/>
    <row r="5345" s="34" customFormat="1" ht="15" thickTop="1" thickBot="1"/>
    <row r="5346" s="34" customFormat="1" ht="15" thickTop="1" thickBot="1"/>
    <row r="5347" s="34" customFormat="1" ht="15" thickTop="1" thickBot="1"/>
    <row r="5348" s="34" customFormat="1" ht="15" thickTop="1" thickBot="1"/>
    <row r="5349" s="34" customFormat="1" ht="15" thickTop="1" thickBot="1"/>
    <row r="5350" s="34" customFormat="1" ht="15" thickTop="1" thickBot="1"/>
    <row r="5351" s="34" customFormat="1" ht="15" thickTop="1" thickBot="1"/>
    <row r="5352" s="34" customFormat="1" ht="15" thickTop="1" thickBot="1"/>
    <row r="5353" s="34" customFormat="1" ht="15" thickTop="1" thickBot="1"/>
    <row r="5354" s="34" customFormat="1" ht="15" thickTop="1" thickBot="1"/>
    <row r="5355" s="34" customFormat="1" ht="15" thickTop="1" thickBot="1"/>
    <row r="5356" s="34" customFormat="1" ht="15" thickTop="1" thickBot="1"/>
    <row r="5357" s="34" customFormat="1" ht="15" thickTop="1" thickBot="1"/>
    <row r="5358" s="34" customFormat="1" ht="15" thickTop="1" thickBot="1"/>
    <row r="5359" s="34" customFormat="1" ht="15" thickTop="1" thickBot="1"/>
    <row r="5360" s="34" customFormat="1" ht="15" thickTop="1" thickBot="1"/>
    <row r="5361" s="34" customFormat="1" ht="15" thickTop="1" thickBot="1"/>
    <row r="5362" s="34" customFormat="1" ht="15" thickTop="1" thickBot="1"/>
    <row r="5363" s="34" customFormat="1" ht="15" thickTop="1" thickBot="1"/>
    <row r="5364" s="34" customFormat="1" ht="15" thickTop="1" thickBot="1"/>
    <row r="5365" s="34" customFormat="1" ht="15" thickTop="1" thickBot="1"/>
    <row r="5366" s="34" customFormat="1" ht="15" thickTop="1" thickBot="1"/>
    <row r="5367" s="34" customFormat="1" ht="15" thickTop="1" thickBot="1"/>
    <row r="5368" s="34" customFormat="1" ht="15" thickTop="1" thickBot="1"/>
    <row r="5369" s="34" customFormat="1" ht="15" thickTop="1" thickBot="1"/>
    <row r="5370" s="34" customFormat="1" ht="15" thickTop="1" thickBot="1"/>
    <row r="5371" s="34" customFormat="1" ht="15" thickTop="1" thickBot="1"/>
    <row r="5372" s="34" customFormat="1" ht="15" thickTop="1" thickBot="1"/>
    <row r="5373" s="34" customFormat="1" ht="15" thickTop="1" thickBot="1"/>
    <row r="5374" s="34" customFormat="1" ht="15" thickTop="1" thickBot="1"/>
    <row r="5375" s="34" customFormat="1" ht="15" thickTop="1" thickBot="1"/>
    <row r="5376" s="34" customFormat="1" ht="15" thickTop="1" thickBot="1"/>
    <row r="5377" s="34" customFormat="1" ht="15" thickTop="1" thickBot="1"/>
    <row r="5378" s="34" customFormat="1" ht="15" thickTop="1" thickBot="1"/>
    <row r="5379" s="34" customFormat="1" ht="15" thickTop="1" thickBot="1"/>
    <row r="5380" s="34" customFormat="1" ht="15" thickTop="1" thickBot="1"/>
    <row r="5381" s="34" customFormat="1" ht="15" thickTop="1" thickBot="1"/>
    <row r="5382" s="34" customFormat="1" ht="15" thickTop="1" thickBot="1"/>
    <row r="5383" s="34" customFormat="1" ht="15" thickTop="1" thickBot="1"/>
    <row r="5384" s="34" customFormat="1" ht="15" thickTop="1" thickBot="1"/>
    <row r="5385" s="34" customFormat="1" ht="15" thickTop="1" thickBot="1"/>
    <row r="5386" s="34" customFormat="1" ht="15" thickTop="1" thickBot="1"/>
    <row r="5387" s="34" customFormat="1" ht="15" thickTop="1" thickBot="1"/>
    <row r="5388" s="34" customFormat="1" ht="14" thickTop="1"/>
    <row r="5389" s="34" customFormat="1"/>
    <row r="5390" s="34" customFormat="1"/>
    <row r="5391" s="34" customFormat="1"/>
    <row r="5392" s="34" customFormat="1"/>
    <row r="5393" s="34" customFormat="1"/>
    <row r="5394" s="34" customFormat="1"/>
    <row r="5395" s="34" customFormat="1"/>
    <row r="5396" s="34" customFormat="1"/>
    <row r="5397" s="34" customFormat="1"/>
    <row r="5398" s="34" customFormat="1"/>
    <row r="5399" s="34" customFormat="1"/>
    <row r="5400" s="34" customFormat="1"/>
    <row r="5401" s="34" customFormat="1" ht="14" thickBot="1"/>
    <row r="5402" s="34" customFormat="1" ht="15" thickTop="1" thickBot="1"/>
    <row r="5403" s="34" customFormat="1" ht="15" thickTop="1" thickBot="1"/>
    <row r="5404" s="34" customFormat="1" ht="15" thickTop="1" thickBot="1"/>
    <row r="5405" s="34" customFormat="1" ht="15" thickTop="1" thickBot="1"/>
    <row r="5406" s="34" customFormat="1" ht="15" thickTop="1" thickBot="1"/>
    <row r="5407" s="34" customFormat="1" ht="15" thickTop="1" thickBot="1"/>
    <row r="5408" s="34" customFormat="1" ht="15" thickTop="1" thickBot="1"/>
    <row r="5409" s="34" customFormat="1" ht="15" thickTop="1" thickBot="1"/>
    <row r="5410" s="34" customFormat="1" ht="15" thickTop="1" thickBot="1"/>
    <row r="5411" s="34" customFormat="1" ht="15" thickTop="1" thickBot="1"/>
    <row r="5412" s="34" customFormat="1" ht="15" thickTop="1" thickBot="1"/>
    <row r="5413" s="34" customFormat="1" ht="15" thickTop="1" thickBot="1"/>
    <row r="5414" s="34" customFormat="1" ht="15" thickTop="1" thickBot="1"/>
    <row r="5415" s="34" customFormat="1" ht="15" thickTop="1" thickBot="1"/>
    <row r="5416" s="34" customFormat="1" ht="15" thickTop="1" thickBot="1"/>
    <row r="5417" s="34" customFormat="1" ht="15" thickTop="1" thickBot="1"/>
    <row r="5418" s="34" customFormat="1" ht="15" thickTop="1" thickBot="1"/>
    <row r="5419" s="34" customFormat="1" ht="15" thickTop="1" thickBot="1"/>
    <row r="5420" s="34" customFormat="1" ht="15" thickTop="1" thickBot="1"/>
    <row r="5421" s="34" customFormat="1" ht="15" thickTop="1" thickBot="1"/>
    <row r="5422" s="34" customFormat="1" ht="15" thickTop="1" thickBot="1"/>
    <row r="5423" s="34" customFormat="1" ht="15" thickTop="1" thickBot="1"/>
    <row r="5424" s="34" customFormat="1" ht="15" thickTop="1" thickBot="1"/>
    <row r="5425" s="34" customFormat="1" ht="15" thickTop="1" thickBot="1"/>
    <row r="5426" s="34" customFormat="1" ht="15" thickTop="1" thickBot="1"/>
    <row r="5427" s="34" customFormat="1" ht="15" thickTop="1" thickBot="1"/>
    <row r="5428" s="34" customFormat="1" ht="15" thickTop="1" thickBot="1"/>
    <row r="5429" s="34" customFormat="1" ht="15" thickTop="1" thickBot="1"/>
    <row r="5430" s="34" customFormat="1" ht="15" thickTop="1" thickBot="1"/>
    <row r="5431" s="34" customFormat="1" ht="15" thickTop="1" thickBot="1"/>
    <row r="5432" s="34" customFormat="1" ht="15" thickTop="1" thickBot="1"/>
    <row r="5433" s="34" customFormat="1" ht="15" thickTop="1" thickBot="1"/>
    <row r="5434" s="34" customFormat="1" ht="15" thickTop="1" thickBot="1"/>
    <row r="5435" s="34" customFormat="1" ht="15" thickTop="1" thickBot="1"/>
    <row r="5436" s="34" customFormat="1" ht="15" thickTop="1" thickBot="1"/>
    <row r="5437" s="34" customFormat="1" ht="15" thickTop="1" thickBot="1"/>
    <row r="5438" s="34" customFormat="1" ht="15" thickTop="1" thickBot="1"/>
    <row r="5439" s="34" customFormat="1" ht="15" thickTop="1" thickBot="1"/>
    <row r="5440" s="34" customFormat="1" ht="15" thickTop="1" thickBot="1"/>
    <row r="5441" s="34" customFormat="1" ht="15" thickTop="1" thickBot="1"/>
    <row r="5442" s="34" customFormat="1" ht="15" thickTop="1" thickBot="1"/>
    <row r="5443" s="34" customFormat="1" ht="15" thickTop="1" thickBot="1"/>
    <row r="5444" s="34" customFormat="1" ht="15" thickTop="1" thickBot="1"/>
    <row r="5445" s="34" customFormat="1" ht="15" thickTop="1" thickBot="1"/>
    <row r="5446" s="34" customFormat="1" ht="15" thickTop="1" thickBot="1"/>
    <row r="5447" s="34" customFormat="1" ht="15" thickTop="1" thickBot="1"/>
    <row r="5448" s="34" customFormat="1" ht="15" thickTop="1" thickBot="1"/>
    <row r="5449" s="34" customFormat="1" ht="15" thickTop="1" thickBot="1"/>
    <row r="5450" s="34" customFormat="1" ht="15" thickTop="1" thickBot="1"/>
    <row r="5451" s="34" customFormat="1" ht="15" thickTop="1" thickBot="1"/>
    <row r="5452" s="34" customFormat="1" ht="15" thickTop="1" thickBot="1"/>
    <row r="5453" s="34" customFormat="1" ht="15" thickTop="1" thickBot="1"/>
    <row r="5454" s="34" customFormat="1" ht="15" thickTop="1" thickBot="1"/>
    <row r="5455" s="34" customFormat="1" ht="15" thickTop="1" thickBot="1"/>
    <row r="5456" s="34" customFormat="1" ht="15" thickTop="1" thickBot="1"/>
    <row r="5457" s="34" customFormat="1" ht="15" thickTop="1" thickBot="1"/>
    <row r="5458" s="34" customFormat="1" ht="14" thickTop="1"/>
    <row r="5459" s="34" customFormat="1"/>
    <row r="5460" s="34" customFormat="1"/>
    <row r="5461" s="34" customFormat="1"/>
    <row r="5462" s="34" customFormat="1"/>
    <row r="5463" s="34" customFormat="1"/>
    <row r="5464" s="34" customFormat="1"/>
    <row r="5465" s="34" customFormat="1"/>
    <row r="5466" s="34" customFormat="1"/>
    <row r="5467" s="34" customFormat="1"/>
    <row r="5468" s="34" customFormat="1"/>
    <row r="5469" s="34" customFormat="1"/>
    <row r="5470" s="34" customFormat="1"/>
    <row r="5471" s="34" customFormat="1" ht="14" thickBot="1"/>
    <row r="5472" s="34" customFormat="1" ht="15" thickTop="1" thickBot="1"/>
    <row r="5473" s="34" customFormat="1" ht="15" thickTop="1" thickBot="1"/>
    <row r="5474" s="34" customFormat="1" ht="15" thickTop="1" thickBot="1"/>
    <row r="5475" s="34" customFormat="1" ht="15" thickTop="1" thickBot="1"/>
    <row r="5476" s="34" customFormat="1" ht="15" thickTop="1" thickBot="1"/>
    <row r="5477" s="34" customFormat="1" ht="15" thickTop="1" thickBot="1"/>
    <row r="5478" s="34" customFormat="1" ht="15" thickTop="1" thickBot="1"/>
    <row r="5479" s="34" customFormat="1" ht="15" thickTop="1" thickBot="1"/>
    <row r="5480" s="34" customFormat="1" ht="15" thickTop="1" thickBot="1"/>
    <row r="5481" s="34" customFormat="1" ht="15" thickTop="1" thickBot="1"/>
    <row r="5482" s="34" customFormat="1" ht="15" thickTop="1" thickBot="1"/>
    <row r="5483" s="34" customFormat="1" ht="15" thickTop="1" thickBot="1"/>
    <row r="5484" s="34" customFormat="1" ht="15" thickTop="1" thickBot="1"/>
    <row r="5485" s="34" customFormat="1" ht="15" thickTop="1" thickBot="1"/>
    <row r="5486" s="34" customFormat="1" ht="15" thickTop="1" thickBot="1"/>
    <row r="5487" s="34" customFormat="1" ht="15" thickTop="1" thickBot="1"/>
    <row r="5488" s="34" customFormat="1" ht="15" thickTop="1" thickBot="1"/>
    <row r="5489" s="34" customFormat="1" ht="15" thickTop="1" thickBot="1"/>
    <row r="5490" s="34" customFormat="1" ht="15" thickTop="1" thickBot="1"/>
    <row r="5491" s="34" customFormat="1" ht="15" thickTop="1" thickBot="1"/>
    <row r="5492" s="34" customFormat="1" ht="15" thickTop="1" thickBot="1"/>
    <row r="5493" s="34" customFormat="1" ht="15" thickTop="1" thickBot="1"/>
    <row r="5494" s="34" customFormat="1" ht="15" thickTop="1" thickBot="1"/>
    <row r="5495" s="34" customFormat="1" ht="15" thickTop="1" thickBot="1"/>
    <row r="5496" s="34" customFormat="1" ht="15" thickTop="1" thickBot="1"/>
    <row r="5497" s="34" customFormat="1" ht="15" thickTop="1" thickBot="1"/>
    <row r="5498" s="34" customFormat="1" ht="15" thickTop="1" thickBot="1"/>
    <row r="5499" s="34" customFormat="1" ht="15" thickTop="1" thickBot="1"/>
    <row r="5500" s="34" customFormat="1" ht="15" thickTop="1" thickBot="1"/>
    <row r="5501" s="34" customFormat="1" ht="15" thickTop="1" thickBot="1"/>
    <row r="5502" s="34" customFormat="1" ht="15" thickTop="1" thickBot="1"/>
    <row r="5503" s="34" customFormat="1" ht="15" thickTop="1" thickBot="1"/>
    <row r="5504" s="34" customFormat="1" ht="15" thickTop="1" thickBot="1"/>
    <row r="5505" s="34" customFormat="1" ht="15" thickTop="1" thickBot="1"/>
    <row r="5506" s="34" customFormat="1" ht="15" thickTop="1" thickBot="1"/>
    <row r="5507" s="34" customFormat="1" ht="15" thickTop="1" thickBot="1"/>
    <row r="5508" s="34" customFormat="1" ht="15" thickTop="1" thickBot="1"/>
    <row r="5509" s="34" customFormat="1" ht="15" thickTop="1" thickBot="1"/>
    <row r="5510" s="34" customFormat="1" ht="15" thickTop="1" thickBot="1"/>
    <row r="5511" s="34" customFormat="1" ht="15" thickTop="1" thickBot="1"/>
    <row r="5512" s="34" customFormat="1" ht="15" thickTop="1" thickBot="1"/>
    <row r="5513" s="34" customFormat="1" ht="15" thickTop="1" thickBot="1"/>
    <row r="5514" s="34" customFormat="1" ht="15" thickTop="1" thickBot="1"/>
    <row r="5515" s="34" customFormat="1" ht="15" thickTop="1" thickBot="1"/>
    <row r="5516" s="34" customFormat="1" ht="15" thickTop="1" thickBot="1"/>
    <row r="5517" s="34" customFormat="1" ht="15" thickTop="1" thickBot="1"/>
    <row r="5518" s="34" customFormat="1" ht="15" thickTop="1" thickBot="1"/>
    <row r="5519" s="34" customFormat="1" ht="15" thickTop="1" thickBot="1"/>
    <row r="5520" s="34" customFormat="1" ht="15" thickTop="1" thickBot="1"/>
    <row r="5521" s="34" customFormat="1" ht="15" thickTop="1" thickBot="1"/>
    <row r="5522" s="34" customFormat="1" ht="15" thickTop="1" thickBot="1"/>
    <row r="5523" s="34" customFormat="1" ht="15" thickTop="1" thickBot="1"/>
    <row r="5524" s="34" customFormat="1" ht="15" thickTop="1" thickBot="1"/>
    <row r="5525" s="34" customFormat="1" ht="15" thickTop="1" thickBot="1"/>
    <row r="5526" s="34" customFormat="1" ht="15" thickTop="1" thickBot="1"/>
    <row r="5527" s="34" customFormat="1" ht="15" thickTop="1" thickBot="1"/>
    <row r="5528" s="34" customFormat="1" ht="14" thickTop="1"/>
    <row r="5529" s="34" customFormat="1"/>
    <row r="5530" s="34" customFormat="1"/>
    <row r="5531" s="34" customFormat="1"/>
    <row r="5532" s="34" customFormat="1"/>
    <row r="5533" s="34" customFormat="1"/>
    <row r="5534" s="34" customFormat="1"/>
    <row r="5535" s="34" customFormat="1"/>
    <row r="5536" s="34" customFormat="1"/>
    <row r="5537" s="34" customFormat="1"/>
    <row r="5538" s="34" customFormat="1"/>
    <row r="5539" s="34" customFormat="1"/>
    <row r="5540" s="34" customFormat="1"/>
    <row r="5541" s="34" customFormat="1" ht="14" thickBot="1"/>
    <row r="5542" s="34" customFormat="1" ht="15" thickTop="1" thickBot="1"/>
    <row r="5543" s="34" customFormat="1" ht="15" thickTop="1" thickBot="1"/>
    <row r="5544" s="34" customFormat="1" ht="15" thickTop="1" thickBot="1"/>
    <row r="5545" s="34" customFormat="1" ht="15" thickTop="1" thickBot="1"/>
    <row r="5546" s="34" customFormat="1" ht="15" thickTop="1" thickBot="1"/>
    <row r="5547" s="34" customFormat="1" ht="15" thickTop="1" thickBot="1"/>
    <row r="5548" s="34" customFormat="1" ht="15" thickTop="1" thickBot="1"/>
    <row r="5549" s="34" customFormat="1" ht="15" thickTop="1" thickBot="1"/>
    <row r="5550" s="34" customFormat="1" ht="15" thickTop="1" thickBot="1"/>
    <row r="5551" s="34" customFormat="1" ht="15" thickTop="1" thickBot="1"/>
    <row r="5552" s="34" customFormat="1" ht="15" thickTop="1" thickBot="1"/>
    <row r="5553" s="34" customFormat="1" ht="15" thickTop="1" thickBot="1"/>
    <row r="5554" s="34" customFormat="1" ht="15" thickTop="1" thickBot="1"/>
    <row r="5555" s="34" customFormat="1" ht="15" thickTop="1" thickBot="1"/>
    <row r="5556" s="34" customFormat="1" ht="15" thickTop="1" thickBot="1"/>
    <row r="5557" s="34" customFormat="1" ht="15" thickTop="1" thickBot="1"/>
    <row r="5558" s="34" customFormat="1" ht="15" thickTop="1" thickBot="1"/>
    <row r="5559" s="34" customFormat="1" ht="15" thickTop="1" thickBot="1"/>
    <row r="5560" s="34" customFormat="1" ht="15" thickTop="1" thickBot="1"/>
    <row r="5561" s="34" customFormat="1" ht="15" thickTop="1" thickBot="1"/>
    <row r="5562" s="34" customFormat="1" ht="15" thickTop="1" thickBot="1"/>
    <row r="5563" s="34" customFormat="1" ht="15" thickTop="1" thickBot="1"/>
    <row r="5564" s="34" customFormat="1" ht="15" thickTop="1" thickBot="1"/>
    <row r="5565" s="34" customFormat="1" ht="15" thickTop="1" thickBot="1"/>
    <row r="5566" s="34" customFormat="1" ht="15" thickTop="1" thickBot="1"/>
    <row r="5567" s="34" customFormat="1" ht="15" thickTop="1" thickBot="1"/>
    <row r="5568" s="34" customFormat="1" ht="15" thickTop="1" thickBot="1"/>
    <row r="5569" s="34" customFormat="1" ht="15" thickTop="1" thickBot="1"/>
    <row r="5570" s="34" customFormat="1" ht="15" thickTop="1" thickBot="1"/>
    <row r="5571" s="34" customFormat="1" ht="15" thickTop="1" thickBot="1"/>
    <row r="5572" s="34" customFormat="1" ht="15" thickTop="1" thickBot="1"/>
    <row r="5573" s="34" customFormat="1" ht="15" thickTop="1" thickBot="1"/>
    <row r="5574" s="34" customFormat="1" ht="15" thickTop="1" thickBot="1"/>
    <row r="5575" s="34" customFormat="1" ht="15" thickTop="1" thickBot="1"/>
    <row r="5576" s="34" customFormat="1" ht="15" thickTop="1" thickBot="1"/>
    <row r="5577" s="34" customFormat="1" ht="15" thickTop="1" thickBot="1"/>
    <row r="5578" s="34" customFormat="1" ht="15" thickTop="1" thickBot="1"/>
    <row r="5579" s="34" customFormat="1" ht="15" thickTop="1" thickBot="1"/>
    <row r="5580" s="34" customFormat="1" ht="15" thickTop="1" thickBot="1"/>
    <row r="5581" s="34" customFormat="1" ht="15" thickTop="1" thickBot="1"/>
    <row r="5582" s="34" customFormat="1" ht="15" thickTop="1" thickBot="1"/>
    <row r="5583" s="34" customFormat="1" ht="15" thickTop="1" thickBot="1"/>
    <row r="5584" s="34" customFormat="1" ht="15" thickTop="1" thickBot="1"/>
    <row r="5585" s="34" customFormat="1" ht="15" thickTop="1" thickBot="1"/>
    <row r="5586" s="34" customFormat="1" ht="15" thickTop="1" thickBot="1"/>
    <row r="5587" s="34" customFormat="1" ht="15" thickTop="1" thickBot="1"/>
    <row r="5588" s="34" customFormat="1" ht="15" thickTop="1" thickBot="1"/>
    <row r="5589" s="34" customFormat="1" ht="15" thickTop="1" thickBot="1"/>
    <row r="5590" s="34" customFormat="1" ht="15" thickTop="1" thickBot="1"/>
    <row r="5591" s="34" customFormat="1" ht="15" thickTop="1" thickBot="1"/>
    <row r="5592" s="34" customFormat="1" ht="15" thickTop="1" thickBot="1"/>
    <row r="5593" s="34" customFormat="1" ht="15" thickTop="1" thickBot="1"/>
    <row r="5594" s="34" customFormat="1" ht="15" thickTop="1" thickBot="1"/>
    <row r="5595" s="34" customFormat="1" ht="15" thickTop="1" thickBot="1"/>
    <row r="5596" s="34" customFormat="1" ht="15" thickTop="1" thickBot="1"/>
    <row r="5597" s="34" customFormat="1" ht="15" thickTop="1" thickBot="1"/>
    <row r="5598" s="34" customFormat="1" ht="14" thickTop="1"/>
    <row r="5599" s="34" customFormat="1"/>
    <row r="5600" s="34" customFormat="1"/>
    <row r="5601" s="34" customFormat="1"/>
    <row r="5602" s="34" customFormat="1"/>
    <row r="5603" s="34" customFormat="1"/>
    <row r="5604" s="34" customFormat="1"/>
    <row r="5605" s="34" customFormat="1"/>
    <row r="5606" s="34" customFormat="1"/>
    <row r="5607" s="34" customFormat="1"/>
    <row r="5608" s="34" customFormat="1"/>
    <row r="5609" s="34" customFormat="1"/>
    <row r="5610" s="34" customFormat="1"/>
    <row r="5611" s="34" customFormat="1" ht="14" thickBot="1"/>
    <row r="5612" s="34" customFormat="1" ht="15" thickTop="1" thickBot="1"/>
    <row r="5613" s="34" customFormat="1" ht="15" thickTop="1" thickBot="1"/>
    <row r="5614" s="34" customFormat="1" ht="15" thickTop="1" thickBot="1"/>
    <row r="5615" s="34" customFormat="1" ht="15" thickTop="1" thickBot="1"/>
    <row r="5616" s="34" customFormat="1" ht="15" thickTop="1" thickBot="1"/>
    <row r="5617" s="34" customFormat="1" ht="15" thickTop="1" thickBot="1"/>
    <row r="5618" s="34" customFormat="1" ht="15" thickTop="1" thickBot="1"/>
    <row r="5619" s="34" customFormat="1" ht="15" thickTop="1" thickBot="1"/>
    <row r="5620" s="34" customFormat="1" ht="15" thickTop="1" thickBot="1"/>
    <row r="5621" s="34" customFormat="1" ht="15" thickTop="1" thickBot="1"/>
    <row r="5622" s="34" customFormat="1" ht="15" thickTop="1" thickBot="1"/>
    <row r="5623" s="34" customFormat="1" ht="15" thickTop="1" thickBot="1"/>
    <row r="5624" s="34" customFormat="1" ht="15" thickTop="1" thickBot="1"/>
    <row r="5625" s="34" customFormat="1" ht="15" thickTop="1" thickBot="1"/>
    <row r="5626" s="34" customFormat="1" ht="15" thickTop="1" thickBot="1"/>
    <row r="5627" s="34" customFormat="1" ht="15" thickTop="1" thickBot="1"/>
    <row r="5628" s="34" customFormat="1" ht="15" thickTop="1" thickBot="1"/>
    <row r="5629" s="34" customFormat="1" ht="15" thickTop="1" thickBot="1"/>
    <row r="5630" s="34" customFormat="1" ht="15" thickTop="1" thickBot="1"/>
    <row r="5631" s="34" customFormat="1" ht="15" thickTop="1" thickBot="1"/>
    <row r="5632" s="34" customFormat="1" ht="15" thickTop="1" thickBot="1"/>
    <row r="5633" s="34" customFormat="1" ht="15" thickTop="1" thickBot="1"/>
    <row r="5634" s="34" customFormat="1" ht="15" thickTop="1" thickBot="1"/>
    <row r="5635" s="34" customFormat="1" ht="15" thickTop="1" thickBot="1"/>
    <row r="5636" s="34" customFormat="1" ht="15" thickTop="1" thickBot="1"/>
    <row r="5637" s="34" customFormat="1" ht="15" thickTop="1" thickBot="1"/>
    <row r="5638" s="34" customFormat="1" ht="15" thickTop="1" thickBot="1"/>
    <row r="5639" s="34" customFormat="1" ht="15" thickTop="1" thickBot="1"/>
    <row r="5640" s="34" customFormat="1" ht="15" thickTop="1" thickBot="1"/>
    <row r="5641" s="34" customFormat="1" ht="15" thickTop="1" thickBot="1"/>
    <row r="5642" s="34" customFormat="1" ht="15" thickTop="1" thickBot="1"/>
    <row r="5643" s="34" customFormat="1" ht="15" thickTop="1" thickBot="1"/>
    <row r="5644" s="34" customFormat="1" ht="15" thickTop="1" thickBot="1"/>
    <row r="5645" s="34" customFormat="1" ht="15" thickTop="1" thickBot="1"/>
    <row r="5646" s="34" customFormat="1" ht="15" thickTop="1" thickBot="1"/>
    <row r="5647" s="34" customFormat="1" ht="15" thickTop="1" thickBot="1"/>
    <row r="5648" s="34" customFormat="1" ht="15" thickTop="1" thickBot="1"/>
    <row r="5649" s="34" customFormat="1" ht="15" thickTop="1" thickBot="1"/>
    <row r="5650" s="34" customFormat="1" ht="15" thickTop="1" thickBot="1"/>
    <row r="5651" s="34" customFormat="1" ht="15" thickTop="1" thickBot="1"/>
    <row r="5652" s="34" customFormat="1" ht="15" thickTop="1" thickBot="1"/>
    <row r="5653" s="34" customFormat="1" ht="15" thickTop="1" thickBot="1"/>
    <row r="5654" s="34" customFormat="1" ht="15" thickTop="1" thickBot="1"/>
    <row r="5655" s="34" customFormat="1" ht="15" thickTop="1" thickBot="1"/>
    <row r="5656" s="34" customFormat="1" ht="15" thickTop="1" thickBot="1"/>
    <row r="5657" s="34" customFormat="1" ht="15" thickTop="1" thickBot="1"/>
    <row r="5658" s="34" customFormat="1" ht="15" thickTop="1" thickBot="1"/>
    <row r="5659" s="34" customFormat="1" ht="15" thickTop="1" thickBot="1"/>
    <row r="5660" s="34" customFormat="1" ht="15" thickTop="1" thickBot="1"/>
    <row r="5661" s="34" customFormat="1" ht="15" thickTop="1" thickBot="1"/>
    <row r="5662" s="34" customFormat="1" ht="15" thickTop="1" thickBot="1"/>
    <row r="5663" s="34" customFormat="1" ht="15" thickTop="1" thickBot="1"/>
    <row r="5664" s="34" customFormat="1" ht="15" thickTop="1" thickBot="1"/>
    <row r="5665" s="34" customFormat="1" ht="15" thickTop="1" thickBot="1"/>
    <row r="5666" s="34" customFormat="1" ht="15" thickTop="1" thickBot="1"/>
    <row r="5667" s="34" customFormat="1" ht="15" thickTop="1" thickBot="1"/>
    <row r="5668" s="34" customFormat="1" ht="14" thickTop="1"/>
    <row r="5669" s="34" customFormat="1"/>
    <row r="5670" s="34" customFormat="1"/>
    <row r="5671" s="34" customFormat="1"/>
    <row r="5672" s="34" customFormat="1"/>
    <row r="5673" s="34" customFormat="1"/>
    <row r="5674" s="34" customFormat="1"/>
    <row r="5675" s="34" customFormat="1"/>
    <row r="5676" s="34" customFormat="1"/>
    <row r="5677" s="34" customFormat="1"/>
    <row r="5678" s="34" customFormat="1"/>
    <row r="5679" s="34" customFormat="1"/>
    <row r="5680" s="34" customFormat="1"/>
    <row r="5681" s="34" customFormat="1" ht="14" thickBot="1"/>
    <row r="5682" s="34" customFormat="1" ht="15" thickTop="1" thickBot="1"/>
    <row r="5683" s="34" customFormat="1" ht="15" thickTop="1" thickBot="1"/>
    <row r="5684" s="34" customFormat="1" ht="15" thickTop="1" thickBot="1"/>
    <row r="5685" s="34" customFormat="1" ht="15" thickTop="1" thickBot="1"/>
    <row r="5686" s="34" customFormat="1" ht="15" thickTop="1" thickBot="1"/>
    <row r="5687" s="34" customFormat="1" ht="15" thickTop="1" thickBot="1"/>
    <row r="5688" s="34" customFormat="1" ht="15" thickTop="1" thickBot="1"/>
    <row r="5689" s="34" customFormat="1" ht="15" thickTop="1" thickBot="1"/>
    <row r="5690" s="34" customFormat="1" ht="15" thickTop="1" thickBot="1"/>
    <row r="5691" s="34" customFormat="1" ht="15" thickTop="1" thickBot="1"/>
    <row r="5692" s="34" customFormat="1" ht="15" thickTop="1" thickBot="1"/>
    <row r="5693" s="34" customFormat="1" ht="15" thickTop="1" thickBot="1"/>
    <row r="5694" s="34" customFormat="1" ht="15" thickTop="1" thickBot="1"/>
    <row r="5695" s="34" customFormat="1" ht="15" thickTop="1" thickBot="1"/>
    <row r="5696" s="34" customFormat="1" ht="15" thickTop="1" thickBot="1"/>
    <row r="5697" s="34" customFormat="1" ht="15" thickTop="1" thickBot="1"/>
    <row r="5698" s="34" customFormat="1" ht="15" thickTop="1" thickBot="1"/>
    <row r="5699" s="34" customFormat="1" ht="15" thickTop="1" thickBot="1"/>
    <row r="5700" s="34" customFormat="1" ht="15" thickTop="1" thickBot="1"/>
    <row r="5701" s="34" customFormat="1" ht="15" thickTop="1" thickBot="1"/>
    <row r="5702" s="34" customFormat="1" ht="15" thickTop="1" thickBot="1"/>
    <row r="5703" s="34" customFormat="1" ht="15" thickTop="1" thickBot="1"/>
    <row r="5704" s="34" customFormat="1" ht="15" thickTop="1" thickBot="1"/>
    <row r="5705" s="34" customFormat="1" ht="15" thickTop="1" thickBot="1"/>
    <row r="5706" s="34" customFormat="1" ht="15" thickTop="1" thickBot="1"/>
    <row r="5707" s="34" customFormat="1" ht="15" thickTop="1" thickBot="1"/>
    <row r="5708" s="34" customFormat="1" ht="15" thickTop="1" thickBot="1"/>
    <row r="5709" s="34" customFormat="1" ht="15" thickTop="1" thickBot="1"/>
    <row r="5710" s="34" customFormat="1" ht="15" thickTop="1" thickBot="1"/>
    <row r="5711" s="34" customFormat="1" ht="15" thickTop="1" thickBot="1"/>
    <row r="5712" s="34" customFormat="1" ht="15" thickTop="1" thickBot="1"/>
    <row r="5713" s="34" customFormat="1" ht="15" thickTop="1" thickBot="1"/>
    <row r="5714" s="34" customFormat="1" ht="15" thickTop="1" thickBot="1"/>
    <row r="5715" s="34" customFormat="1" ht="15" thickTop="1" thickBot="1"/>
    <row r="5716" s="34" customFormat="1" ht="15" thickTop="1" thickBot="1"/>
    <row r="5717" s="34" customFormat="1" ht="15" thickTop="1" thickBot="1"/>
    <row r="5718" s="34" customFormat="1" ht="15" thickTop="1" thickBot="1"/>
    <row r="5719" s="34" customFormat="1" ht="15" thickTop="1" thickBot="1"/>
    <row r="5720" s="34" customFormat="1" ht="15" thickTop="1" thickBot="1"/>
    <row r="5721" s="34" customFormat="1" ht="15" thickTop="1" thickBot="1"/>
    <row r="5722" s="34" customFormat="1" ht="15" thickTop="1" thickBot="1"/>
    <row r="5723" s="34" customFormat="1" ht="15" thickTop="1" thickBot="1"/>
    <row r="5724" s="34" customFormat="1" ht="15" thickTop="1" thickBot="1"/>
    <row r="5725" s="34" customFormat="1" ht="15" thickTop="1" thickBot="1"/>
    <row r="5726" s="34" customFormat="1" ht="15" thickTop="1" thickBot="1"/>
    <row r="5727" s="34" customFormat="1" ht="15" thickTop="1" thickBot="1"/>
    <row r="5728" s="34" customFormat="1" ht="15" thickTop="1" thickBot="1"/>
    <row r="5729" s="34" customFormat="1" ht="15" thickTop="1" thickBot="1"/>
    <row r="5730" s="34" customFormat="1" ht="15" thickTop="1" thickBot="1"/>
    <row r="5731" s="34" customFormat="1" ht="15" thickTop="1" thickBot="1"/>
    <row r="5732" s="34" customFormat="1" ht="15" thickTop="1" thickBot="1"/>
    <row r="5733" s="34" customFormat="1" ht="15" thickTop="1" thickBot="1"/>
    <row r="5734" s="34" customFormat="1" ht="15" thickTop="1" thickBot="1"/>
    <row r="5735" s="34" customFormat="1" ht="15" thickTop="1" thickBot="1"/>
    <row r="5736" s="34" customFormat="1" ht="15" thickTop="1" thickBot="1"/>
    <row r="5737" s="34" customFormat="1" ht="15" thickTop="1" thickBot="1"/>
    <row r="5738" s="34" customFormat="1" ht="14" thickTop="1"/>
    <row r="5739" s="34" customFormat="1"/>
    <row r="5740" s="34" customFormat="1"/>
    <row r="5741" s="34" customFormat="1"/>
    <row r="5742" s="34" customFormat="1"/>
    <row r="5743" s="34" customFormat="1"/>
    <row r="5744" s="34" customFormat="1"/>
    <row r="5745" s="34" customFormat="1"/>
    <row r="5746" s="34" customFormat="1"/>
    <row r="5747" s="34" customFormat="1"/>
    <row r="5748" s="34" customFormat="1"/>
    <row r="5749" s="34" customFormat="1"/>
    <row r="5750" s="34" customFormat="1"/>
    <row r="5751" s="34" customFormat="1" ht="14" thickBot="1"/>
    <row r="5752" s="34" customFormat="1" ht="15" thickTop="1" thickBot="1"/>
    <row r="5753" s="34" customFormat="1" ht="15" thickTop="1" thickBot="1"/>
    <row r="5754" s="34" customFormat="1" ht="15" thickTop="1" thickBot="1"/>
    <row r="5755" s="34" customFormat="1" ht="15" thickTop="1" thickBot="1"/>
    <row r="5756" s="34" customFormat="1" ht="15" thickTop="1" thickBot="1"/>
    <row r="5757" s="34" customFormat="1" ht="15" thickTop="1" thickBot="1"/>
    <row r="5758" s="34" customFormat="1" ht="15" thickTop="1" thickBot="1"/>
    <row r="5759" s="34" customFormat="1" ht="15" thickTop="1" thickBot="1"/>
    <row r="5760" s="34" customFormat="1" ht="15" thickTop="1" thickBot="1"/>
    <row r="5761" s="34" customFormat="1" ht="15" thickTop="1" thickBot="1"/>
    <row r="5762" s="34" customFormat="1" ht="15" thickTop="1" thickBot="1"/>
    <row r="5763" s="34" customFormat="1" ht="15" thickTop="1" thickBot="1"/>
    <row r="5764" s="34" customFormat="1" ht="15" thickTop="1" thickBot="1"/>
    <row r="5765" s="34" customFormat="1" ht="15" thickTop="1" thickBot="1"/>
    <row r="5766" s="34" customFormat="1" ht="15" thickTop="1" thickBot="1"/>
    <row r="5767" s="34" customFormat="1" ht="15" thickTop="1" thickBot="1"/>
    <row r="5768" s="34" customFormat="1" ht="15" thickTop="1" thickBot="1"/>
    <row r="5769" s="34" customFormat="1" ht="15" thickTop="1" thickBot="1"/>
    <row r="5770" s="34" customFormat="1" ht="15" thickTop="1" thickBot="1"/>
    <row r="5771" s="34" customFormat="1" ht="15" thickTop="1" thickBot="1"/>
    <row r="5772" s="34" customFormat="1" ht="15" thickTop="1" thickBot="1"/>
    <row r="5773" s="34" customFormat="1" ht="15" thickTop="1" thickBot="1"/>
    <row r="5774" s="34" customFormat="1" ht="15" thickTop="1" thickBot="1"/>
    <row r="5775" s="34" customFormat="1" ht="15" thickTop="1" thickBot="1"/>
    <row r="5776" s="34" customFormat="1" ht="15" thickTop="1" thickBot="1"/>
    <row r="5777" s="34" customFormat="1" ht="15" thickTop="1" thickBot="1"/>
    <row r="5778" s="34" customFormat="1" ht="15" thickTop="1" thickBot="1"/>
    <row r="5779" s="34" customFormat="1" ht="15" thickTop="1" thickBot="1"/>
    <row r="5780" s="34" customFormat="1" ht="15" thickTop="1" thickBot="1"/>
    <row r="5781" s="34" customFormat="1" ht="15" thickTop="1" thickBot="1"/>
    <row r="5782" s="34" customFormat="1" ht="15" thickTop="1" thickBot="1"/>
    <row r="5783" s="34" customFormat="1" ht="15" thickTop="1" thickBot="1"/>
    <row r="5784" s="34" customFormat="1" ht="15" thickTop="1" thickBot="1"/>
    <row r="5785" s="34" customFormat="1" ht="15" thickTop="1" thickBot="1"/>
    <row r="5786" s="34" customFormat="1" ht="15" thickTop="1" thickBot="1"/>
    <row r="5787" s="34" customFormat="1" ht="15" thickTop="1" thickBot="1"/>
    <row r="5788" s="34" customFormat="1" ht="15" thickTop="1" thickBot="1"/>
    <row r="5789" s="34" customFormat="1" ht="15" thickTop="1" thickBot="1"/>
    <row r="5790" s="34" customFormat="1" ht="15" thickTop="1" thickBot="1"/>
    <row r="5791" s="34" customFormat="1" ht="15" thickTop="1" thickBot="1"/>
    <row r="5792" s="34" customFormat="1" ht="15" thickTop="1" thickBot="1"/>
    <row r="5793" s="34" customFormat="1" ht="15" thickTop="1" thickBot="1"/>
    <row r="5794" s="34" customFormat="1" ht="15" thickTop="1" thickBot="1"/>
    <row r="5795" s="34" customFormat="1" ht="15" thickTop="1" thickBot="1"/>
    <row r="5796" s="34" customFormat="1" ht="15" thickTop="1" thickBot="1"/>
    <row r="5797" s="34" customFormat="1" ht="15" thickTop="1" thickBot="1"/>
    <row r="5798" s="34" customFormat="1" ht="15" thickTop="1" thickBot="1"/>
    <row r="5799" s="34" customFormat="1" ht="15" thickTop="1" thickBot="1"/>
    <row r="5800" s="34" customFormat="1" ht="15" thickTop="1" thickBot="1"/>
    <row r="5801" s="34" customFormat="1" ht="15" thickTop="1" thickBot="1"/>
    <row r="5802" s="34" customFormat="1" ht="15" thickTop="1" thickBot="1"/>
    <row r="5803" s="34" customFormat="1" ht="15" thickTop="1" thickBot="1"/>
    <row r="5804" s="34" customFormat="1" ht="15" thickTop="1" thickBot="1"/>
    <row r="5805" s="34" customFormat="1" ht="15" thickTop="1" thickBot="1"/>
    <row r="5806" s="34" customFormat="1" ht="15" thickTop="1" thickBot="1"/>
    <row r="5807" s="34" customFormat="1" ht="15" thickTop="1" thickBot="1"/>
    <row r="5808" s="34" customFormat="1" ht="14" thickTop="1"/>
    <row r="5809" s="34" customFormat="1"/>
    <row r="5810" s="34" customFormat="1"/>
    <row r="5811" s="34" customFormat="1"/>
    <row r="5812" s="34" customFormat="1"/>
    <row r="5813" s="34" customFormat="1"/>
    <row r="5814" s="34" customFormat="1"/>
    <row r="5815" s="34" customFormat="1"/>
    <row r="5816" s="34" customFormat="1"/>
    <row r="5817" s="34" customFormat="1"/>
    <row r="5818" s="34" customFormat="1"/>
    <row r="5819" s="34" customFormat="1"/>
    <row r="5820" s="34" customFormat="1"/>
    <row r="5821" s="34" customFormat="1" ht="14" thickBot="1"/>
    <row r="5822" s="34" customFormat="1" ht="15" thickTop="1" thickBot="1"/>
    <row r="5823" s="34" customFormat="1" ht="15" thickTop="1" thickBot="1"/>
    <row r="5824" s="34" customFormat="1" ht="15" thickTop="1" thickBot="1"/>
    <row r="5825" s="34" customFormat="1" ht="15" thickTop="1" thickBot="1"/>
    <row r="5826" s="34" customFormat="1" ht="15" thickTop="1" thickBot="1"/>
    <row r="5827" s="34" customFormat="1" ht="15" thickTop="1" thickBot="1"/>
    <row r="5828" s="34" customFormat="1" ht="15" thickTop="1" thickBot="1"/>
    <row r="5829" s="34" customFormat="1" ht="15" thickTop="1" thickBot="1"/>
    <row r="5830" s="34" customFormat="1" ht="15" thickTop="1" thickBot="1"/>
    <row r="5831" s="34" customFormat="1" ht="15" thickTop="1" thickBot="1"/>
    <row r="5832" s="34" customFormat="1" ht="15" thickTop="1" thickBot="1"/>
    <row r="5833" s="34" customFormat="1" ht="15" thickTop="1" thickBot="1"/>
    <row r="5834" s="34" customFormat="1" ht="15" thickTop="1" thickBot="1"/>
    <row r="5835" s="34" customFormat="1" ht="15" thickTop="1" thickBot="1"/>
    <row r="5836" s="34" customFormat="1" ht="15" thickTop="1" thickBot="1"/>
    <row r="5837" s="34" customFormat="1" ht="15" thickTop="1" thickBot="1"/>
    <row r="5838" s="34" customFormat="1" ht="15" thickTop="1" thickBot="1"/>
    <row r="5839" s="34" customFormat="1" ht="15" thickTop="1" thickBot="1"/>
    <row r="5840" s="34" customFormat="1" ht="15" thickTop="1" thickBot="1"/>
    <row r="5841" s="34" customFormat="1" ht="15" thickTop="1" thickBot="1"/>
    <row r="5842" s="34" customFormat="1" ht="15" thickTop="1" thickBot="1"/>
    <row r="5843" s="34" customFormat="1" ht="15" thickTop="1" thickBot="1"/>
    <row r="5844" s="34" customFormat="1" ht="15" thickTop="1" thickBot="1"/>
    <row r="5845" s="34" customFormat="1" ht="15" thickTop="1" thickBot="1"/>
    <row r="5846" s="34" customFormat="1" ht="15" thickTop="1" thickBot="1"/>
    <row r="5847" s="34" customFormat="1" ht="15" thickTop="1" thickBot="1"/>
    <row r="5848" s="34" customFormat="1" ht="15" thickTop="1" thickBot="1"/>
    <row r="5849" s="34" customFormat="1" ht="15" thickTop="1" thickBot="1"/>
    <row r="5850" s="34" customFormat="1" ht="15" thickTop="1" thickBot="1"/>
    <row r="5851" s="34" customFormat="1" ht="15" thickTop="1" thickBot="1"/>
    <row r="5852" s="34" customFormat="1" ht="15" thickTop="1" thickBot="1"/>
    <row r="5853" s="34" customFormat="1" ht="15" thickTop="1" thickBot="1"/>
    <row r="5854" s="34" customFormat="1" ht="15" thickTop="1" thickBot="1"/>
    <row r="5855" s="34" customFormat="1" ht="15" thickTop="1" thickBot="1"/>
    <row r="5856" s="34" customFormat="1" ht="15" thickTop="1" thickBot="1"/>
    <row r="5857" s="34" customFormat="1" ht="15" thickTop="1" thickBot="1"/>
    <row r="5858" s="34" customFormat="1" ht="15" thickTop="1" thickBot="1"/>
    <row r="5859" s="34" customFormat="1" ht="15" thickTop="1" thickBot="1"/>
    <row r="5860" s="34" customFormat="1" ht="15" thickTop="1" thickBot="1"/>
    <row r="5861" s="34" customFormat="1" ht="15" thickTop="1" thickBot="1"/>
    <row r="5862" s="34" customFormat="1" ht="15" thickTop="1" thickBot="1"/>
    <row r="5863" s="34" customFormat="1" ht="15" thickTop="1" thickBot="1"/>
    <row r="5864" s="34" customFormat="1" ht="15" thickTop="1" thickBot="1"/>
    <row r="5865" s="34" customFormat="1" ht="15" thickTop="1" thickBot="1"/>
    <row r="5866" s="34" customFormat="1" ht="15" thickTop="1" thickBot="1"/>
    <row r="5867" s="34" customFormat="1" ht="15" thickTop="1" thickBot="1"/>
    <row r="5868" s="34" customFormat="1" ht="15" thickTop="1" thickBot="1"/>
    <row r="5869" s="34" customFormat="1" ht="15" thickTop="1" thickBot="1"/>
    <row r="5870" s="34" customFormat="1" ht="15" thickTop="1" thickBot="1"/>
    <row r="5871" s="34" customFormat="1" ht="15" thickTop="1" thickBot="1"/>
    <row r="5872" s="34" customFormat="1" ht="15" thickTop="1" thickBot="1"/>
    <row r="5873" s="34" customFormat="1" ht="15" thickTop="1" thickBot="1"/>
    <row r="5874" s="34" customFormat="1" ht="15" thickTop="1" thickBot="1"/>
    <row r="5875" s="34" customFormat="1" ht="15" thickTop="1" thickBot="1"/>
    <row r="5876" s="34" customFormat="1" ht="15" thickTop="1" thickBot="1"/>
    <row r="5877" s="34" customFormat="1" ht="15" thickTop="1" thickBot="1"/>
    <row r="5878" s="34" customFormat="1" ht="14" thickTop="1"/>
    <row r="5879" s="34" customFormat="1"/>
    <row r="5880" s="34" customFormat="1"/>
    <row r="5881" s="34" customFormat="1"/>
    <row r="5882" s="34" customFormat="1"/>
    <row r="5883" s="34" customFormat="1"/>
    <row r="5884" s="34" customFormat="1"/>
    <row r="5885" s="34" customFormat="1"/>
    <row r="5886" s="34" customFormat="1"/>
    <row r="5887" s="34" customFormat="1"/>
    <row r="5888" s="34" customFormat="1"/>
    <row r="5889" s="34" customFormat="1"/>
    <row r="5890" s="34" customFormat="1"/>
    <row r="5891" s="34" customFormat="1" ht="14" thickBot="1"/>
    <row r="5892" s="34" customFormat="1" ht="15" thickTop="1" thickBot="1"/>
    <row r="5893" s="34" customFormat="1" ht="15" thickTop="1" thickBot="1"/>
    <row r="5894" s="34" customFormat="1" ht="15" thickTop="1" thickBot="1"/>
    <row r="5895" s="34" customFormat="1" ht="15" thickTop="1" thickBot="1"/>
    <row r="5896" s="34" customFormat="1" ht="15" thickTop="1" thickBot="1"/>
    <row r="5897" s="34" customFormat="1" ht="15" thickTop="1" thickBot="1"/>
    <row r="5898" s="34" customFormat="1" ht="15" thickTop="1" thickBot="1"/>
    <row r="5899" s="34" customFormat="1" ht="15" thickTop="1" thickBot="1"/>
    <row r="5900" s="34" customFormat="1" ht="15" thickTop="1" thickBot="1"/>
    <row r="5901" s="34" customFormat="1" ht="15" thickTop="1" thickBot="1"/>
    <row r="5902" s="34" customFormat="1" ht="15" thickTop="1" thickBot="1"/>
    <row r="5903" s="34" customFormat="1" ht="15" thickTop="1" thickBot="1"/>
    <row r="5904" s="34" customFormat="1" ht="15" thickTop="1" thickBot="1"/>
    <row r="5905" s="34" customFormat="1" ht="15" thickTop="1" thickBot="1"/>
    <row r="5906" s="34" customFormat="1" ht="15" thickTop="1" thickBot="1"/>
    <row r="5907" s="34" customFormat="1" ht="15" thickTop="1" thickBot="1"/>
    <row r="5908" s="34" customFormat="1" ht="15" thickTop="1" thickBot="1"/>
    <row r="5909" s="34" customFormat="1" ht="15" thickTop="1" thickBot="1"/>
    <row r="5910" s="34" customFormat="1" ht="15" thickTop="1" thickBot="1"/>
    <row r="5911" s="34" customFormat="1" ht="15" thickTop="1" thickBot="1"/>
    <row r="5912" s="34" customFormat="1" ht="15" thickTop="1" thickBot="1"/>
    <row r="5913" s="34" customFormat="1" ht="15" thickTop="1" thickBot="1"/>
    <row r="5914" s="34" customFormat="1" ht="15" thickTop="1" thickBot="1"/>
    <row r="5915" s="34" customFormat="1" ht="15" thickTop="1" thickBot="1"/>
    <row r="5916" s="34" customFormat="1" ht="15" thickTop="1" thickBot="1"/>
    <row r="5917" s="34" customFormat="1" ht="15" thickTop="1" thickBot="1"/>
    <row r="5918" s="34" customFormat="1" ht="15" thickTop="1" thickBot="1"/>
    <row r="5919" s="34" customFormat="1" ht="15" thickTop="1" thickBot="1"/>
    <row r="5920" s="34" customFormat="1" ht="15" thickTop="1" thickBot="1"/>
    <row r="5921" s="34" customFormat="1" ht="15" thickTop="1" thickBot="1"/>
    <row r="5922" s="34" customFormat="1" ht="15" thickTop="1" thickBot="1"/>
    <row r="5923" s="34" customFormat="1" ht="15" thickTop="1" thickBot="1"/>
    <row r="5924" s="34" customFormat="1" ht="15" thickTop="1" thickBot="1"/>
    <row r="5925" s="34" customFormat="1" ht="15" thickTop="1" thickBot="1"/>
    <row r="5926" s="34" customFormat="1" ht="15" thickTop="1" thickBot="1"/>
    <row r="5927" s="34" customFormat="1" ht="15" thickTop="1" thickBot="1"/>
    <row r="5928" s="34" customFormat="1" ht="15" thickTop="1" thickBot="1"/>
    <row r="5929" s="34" customFormat="1" ht="15" thickTop="1" thickBot="1"/>
    <row r="5930" s="34" customFormat="1" ht="15" thickTop="1" thickBot="1"/>
    <row r="5931" s="34" customFormat="1" ht="15" thickTop="1" thickBot="1"/>
    <row r="5932" s="34" customFormat="1" ht="15" thickTop="1" thickBot="1"/>
    <row r="5933" s="34" customFormat="1" ht="15" thickTop="1" thickBot="1"/>
    <row r="5934" s="34" customFormat="1" ht="15" thickTop="1" thickBot="1"/>
    <row r="5935" s="34" customFormat="1" ht="15" thickTop="1" thickBot="1"/>
    <row r="5936" s="34" customFormat="1" ht="15" thickTop="1" thickBot="1"/>
    <row r="5937" s="34" customFormat="1" ht="15" thickTop="1" thickBot="1"/>
    <row r="5938" s="34" customFormat="1" ht="15" thickTop="1" thickBot="1"/>
    <row r="5939" s="34" customFormat="1" ht="15" thickTop="1" thickBot="1"/>
    <row r="5940" s="34" customFormat="1" ht="15" thickTop="1" thickBot="1"/>
    <row r="5941" s="34" customFormat="1" ht="15" thickTop="1" thickBot="1"/>
    <row r="5942" s="34" customFormat="1" ht="15" thickTop="1" thickBot="1"/>
    <row r="5943" s="34" customFormat="1" ht="15" thickTop="1" thickBot="1"/>
    <row r="5944" s="34" customFormat="1" ht="15" thickTop="1" thickBot="1"/>
    <row r="5945" s="34" customFormat="1" ht="15" thickTop="1" thickBot="1"/>
    <row r="5946" s="34" customFormat="1" ht="15" thickTop="1" thickBot="1"/>
    <row r="5947" s="34" customFormat="1" ht="15" thickTop="1" thickBot="1"/>
    <row r="5948" s="34" customFormat="1" ht="14" thickTop="1"/>
    <row r="5949" s="34" customFormat="1"/>
    <row r="5950" s="34" customFormat="1"/>
    <row r="5951" s="34" customFormat="1"/>
    <row r="5952" s="34" customFormat="1"/>
    <row r="5953" s="34" customFormat="1"/>
    <row r="5954" s="34" customFormat="1"/>
    <row r="5955" s="34" customFormat="1"/>
    <row r="5956" s="34" customFormat="1"/>
    <row r="5957" s="34" customFormat="1"/>
    <row r="5958" s="34" customFormat="1"/>
    <row r="5959" s="34" customFormat="1"/>
    <row r="5960" s="34" customFormat="1"/>
    <row r="5961" s="34" customFormat="1" ht="14" thickBot="1"/>
    <row r="5962" s="34" customFormat="1" ht="15" thickTop="1" thickBot="1"/>
    <row r="5963" s="34" customFormat="1" ht="15" thickTop="1" thickBot="1"/>
    <row r="5964" s="34" customFormat="1" ht="15" thickTop="1" thickBot="1"/>
    <row r="5965" s="34" customFormat="1" ht="15" thickTop="1" thickBot="1"/>
    <row r="5966" s="34" customFormat="1" ht="15" thickTop="1" thickBot="1"/>
    <row r="5967" s="34" customFormat="1" ht="15" thickTop="1" thickBot="1"/>
    <row r="5968" s="34" customFormat="1" ht="15" thickTop="1" thickBot="1"/>
    <row r="5969" s="34" customFormat="1" ht="15" thickTop="1" thickBot="1"/>
    <row r="5970" s="34" customFormat="1" ht="15" thickTop="1" thickBot="1"/>
    <row r="5971" s="34" customFormat="1" ht="15" thickTop="1" thickBot="1"/>
    <row r="5972" s="34" customFormat="1" ht="15" thickTop="1" thickBot="1"/>
    <row r="5973" s="34" customFormat="1" ht="15" thickTop="1" thickBot="1"/>
    <row r="5974" s="34" customFormat="1" ht="15" thickTop="1" thickBot="1"/>
    <row r="5975" s="34" customFormat="1" ht="15" thickTop="1" thickBot="1"/>
    <row r="5976" s="34" customFormat="1" ht="15" thickTop="1" thickBot="1"/>
    <row r="5977" s="34" customFormat="1" ht="15" thickTop="1" thickBot="1"/>
    <row r="5978" s="34" customFormat="1" ht="15" thickTop="1" thickBot="1"/>
    <row r="5979" s="34" customFormat="1" ht="15" thickTop="1" thickBot="1"/>
    <row r="5980" s="34" customFormat="1" ht="15" thickTop="1" thickBot="1"/>
    <row r="5981" s="34" customFormat="1" ht="15" thickTop="1" thickBot="1"/>
    <row r="5982" s="34" customFormat="1" ht="15" thickTop="1" thickBot="1"/>
    <row r="5983" s="34" customFormat="1" ht="15" thickTop="1" thickBot="1"/>
    <row r="5984" s="34" customFormat="1" ht="15" thickTop="1" thickBot="1"/>
    <row r="5985" s="34" customFormat="1" ht="15" thickTop="1" thickBot="1"/>
    <row r="5986" s="34" customFormat="1" ht="15" thickTop="1" thickBot="1"/>
    <row r="5987" s="34" customFormat="1" ht="15" thickTop="1" thickBot="1"/>
    <row r="5988" s="34" customFormat="1" ht="15" thickTop="1" thickBot="1"/>
    <row r="5989" s="34" customFormat="1" ht="15" thickTop="1" thickBot="1"/>
    <row r="5990" s="34" customFormat="1" ht="15" thickTop="1" thickBot="1"/>
    <row r="5991" s="34" customFormat="1" ht="15" thickTop="1" thickBot="1"/>
    <row r="5992" s="34" customFormat="1" ht="15" thickTop="1" thickBot="1"/>
    <row r="5993" s="34" customFormat="1" ht="15" thickTop="1" thickBot="1"/>
    <row r="5994" s="34" customFormat="1" ht="15" thickTop="1" thickBot="1"/>
    <row r="5995" s="34" customFormat="1" ht="15" thickTop="1" thickBot="1"/>
    <row r="5996" s="34" customFormat="1" ht="15" thickTop="1" thickBot="1"/>
    <row r="5997" s="34" customFormat="1" ht="15" thickTop="1" thickBot="1"/>
    <row r="5998" s="34" customFormat="1" ht="15" thickTop="1" thickBot="1"/>
    <row r="5999" s="34" customFormat="1" ht="15" thickTop="1" thickBot="1"/>
    <row r="6000" s="34" customFormat="1" ht="15" thickTop="1" thickBot="1"/>
    <row r="6001" s="34" customFormat="1" ht="15" thickTop="1" thickBot="1"/>
    <row r="6002" s="34" customFormat="1" ht="15" thickTop="1" thickBot="1"/>
    <row r="6003" s="34" customFormat="1" ht="15" thickTop="1" thickBot="1"/>
    <row r="6004" s="34" customFormat="1" ht="15" thickTop="1" thickBot="1"/>
    <row r="6005" s="34" customFormat="1" ht="15" thickTop="1" thickBot="1"/>
    <row r="6006" s="34" customFormat="1" ht="15" thickTop="1" thickBot="1"/>
    <row r="6007" s="34" customFormat="1" ht="15" thickTop="1" thickBot="1"/>
    <row r="6008" s="34" customFormat="1" ht="15" thickTop="1" thickBot="1"/>
    <row r="6009" s="34" customFormat="1" ht="15" thickTop="1" thickBot="1"/>
    <row r="6010" s="34" customFormat="1" ht="15" thickTop="1" thickBot="1"/>
    <row r="6011" s="34" customFormat="1" ht="15" thickTop="1" thickBot="1"/>
    <row r="6012" s="34" customFormat="1" ht="15" thickTop="1" thickBot="1"/>
    <row r="6013" s="34" customFormat="1" ht="15" thickTop="1" thickBot="1"/>
    <row r="6014" s="34" customFormat="1" ht="15" thickTop="1" thickBot="1"/>
    <row r="6015" s="34" customFormat="1" ht="15" thickTop="1" thickBot="1"/>
    <row r="6016" s="34" customFormat="1" ht="15" thickTop="1" thickBot="1"/>
    <row r="6017" s="34" customFormat="1" ht="15" thickTop="1" thickBot="1"/>
    <row r="6018" s="34" customFormat="1" ht="14" thickTop="1"/>
    <row r="6019" s="34" customFormat="1"/>
    <row r="6020" s="34" customFormat="1"/>
    <row r="6021" s="34" customFormat="1"/>
    <row r="6022" s="34" customFormat="1"/>
    <row r="6023" s="34" customFormat="1"/>
    <row r="6024" s="34" customFormat="1"/>
    <row r="6025" s="34" customFormat="1"/>
    <row r="6026" s="34" customFormat="1"/>
    <row r="6027" s="34" customFormat="1"/>
    <row r="6028" s="34" customFormat="1"/>
    <row r="6029" s="34" customFormat="1"/>
    <row r="6030" s="34" customFormat="1"/>
    <row r="6031" s="34" customFormat="1" ht="14" thickBot="1"/>
    <row r="6032" s="34" customFormat="1" ht="15" thickTop="1" thickBot="1"/>
    <row r="6033" s="34" customFormat="1" ht="15" thickTop="1" thickBot="1"/>
    <row r="6034" s="34" customFormat="1" ht="15" thickTop="1" thickBot="1"/>
    <row r="6035" s="34" customFormat="1" ht="15" thickTop="1" thickBot="1"/>
    <row r="6036" s="34" customFormat="1" ht="15" thickTop="1" thickBot="1"/>
    <row r="6037" s="34" customFormat="1" ht="15" thickTop="1" thickBot="1"/>
    <row r="6038" s="34" customFormat="1" ht="15" thickTop="1" thickBot="1"/>
    <row r="6039" s="34" customFormat="1" ht="15" thickTop="1" thickBot="1"/>
    <row r="6040" s="34" customFormat="1" ht="15" thickTop="1" thickBot="1"/>
    <row r="6041" s="34" customFormat="1" ht="15" thickTop="1" thickBot="1"/>
    <row r="6042" s="34" customFormat="1" ht="15" thickTop="1" thickBot="1"/>
    <row r="6043" s="34" customFormat="1" ht="15" thickTop="1" thickBot="1"/>
    <row r="6044" s="34" customFormat="1" ht="15" thickTop="1" thickBot="1"/>
    <row r="6045" s="34" customFormat="1" ht="15" thickTop="1" thickBot="1"/>
    <row r="6046" s="34" customFormat="1" ht="15" thickTop="1" thickBot="1"/>
    <row r="6047" s="34" customFormat="1" ht="15" thickTop="1" thickBot="1"/>
    <row r="6048" s="34" customFormat="1" ht="15" thickTop="1" thickBot="1"/>
    <row r="6049" s="34" customFormat="1" ht="15" thickTop="1" thickBot="1"/>
    <row r="6050" s="34" customFormat="1" ht="15" thickTop="1" thickBot="1"/>
    <row r="6051" s="34" customFormat="1" ht="15" thickTop="1" thickBot="1"/>
    <row r="6052" s="34" customFormat="1" ht="15" thickTop="1" thickBot="1"/>
    <row r="6053" s="34" customFormat="1" ht="15" thickTop="1" thickBot="1"/>
    <row r="6054" s="34" customFormat="1" ht="15" thickTop="1" thickBot="1"/>
    <row r="6055" s="34" customFormat="1" ht="15" thickTop="1" thickBot="1"/>
    <row r="6056" s="34" customFormat="1" ht="15" thickTop="1" thickBot="1"/>
    <row r="6057" s="34" customFormat="1" ht="15" thickTop="1" thickBot="1"/>
    <row r="6058" s="34" customFormat="1" ht="15" thickTop="1" thickBot="1"/>
    <row r="6059" s="34" customFormat="1" ht="15" thickTop="1" thickBot="1"/>
    <row r="6060" s="34" customFormat="1" ht="15" thickTop="1" thickBot="1"/>
    <row r="6061" s="34" customFormat="1" ht="15" thickTop="1" thickBot="1"/>
    <row r="6062" s="34" customFormat="1" ht="15" thickTop="1" thickBot="1"/>
    <row r="6063" s="34" customFormat="1" ht="15" thickTop="1" thickBot="1"/>
    <row r="6064" s="34" customFormat="1" ht="15" thickTop="1" thickBot="1"/>
    <row r="6065" s="34" customFormat="1" ht="15" thickTop="1" thickBot="1"/>
    <row r="6066" s="34" customFormat="1" ht="15" thickTop="1" thickBot="1"/>
    <row r="6067" s="34" customFormat="1" ht="15" thickTop="1" thickBot="1"/>
    <row r="6068" s="34" customFormat="1" ht="15" thickTop="1" thickBot="1"/>
    <row r="6069" s="34" customFormat="1" ht="15" thickTop="1" thickBot="1"/>
    <row r="6070" s="34" customFormat="1" ht="15" thickTop="1" thickBot="1"/>
    <row r="6071" s="34" customFormat="1" ht="15" thickTop="1" thickBot="1"/>
    <row r="6072" s="34" customFormat="1" ht="15" thickTop="1" thickBot="1"/>
    <row r="6073" s="34" customFormat="1" ht="15" thickTop="1" thickBot="1"/>
    <row r="6074" s="34" customFormat="1" ht="15" thickTop="1" thickBot="1"/>
    <row r="6075" s="34" customFormat="1" ht="15" thickTop="1" thickBot="1"/>
    <row r="6076" s="34" customFormat="1" ht="15" thickTop="1" thickBot="1"/>
    <row r="6077" s="34" customFormat="1" ht="15" thickTop="1" thickBot="1"/>
    <row r="6078" s="34" customFormat="1" ht="15" thickTop="1" thickBot="1"/>
    <row r="6079" s="34" customFormat="1" ht="15" thickTop="1" thickBot="1"/>
    <row r="6080" s="34" customFormat="1" ht="15" thickTop="1" thickBot="1"/>
    <row r="6081" s="34" customFormat="1" ht="15" thickTop="1" thickBot="1"/>
    <row r="6082" s="34" customFormat="1" ht="15" thickTop="1" thickBot="1"/>
    <row r="6083" s="34" customFormat="1" ht="15" thickTop="1" thickBot="1"/>
    <row r="6084" s="34" customFormat="1" ht="15" thickTop="1" thickBot="1"/>
    <row r="6085" s="34" customFormat="1" ht="15" thickTop="1" thickBot="1"/>
    <row r="6086" s="34" customFormat="1" ht="15" thickTop="1" thickBot="1"/>
    <row r="6087" s="34" customFormat="1" ht="15" thickTop="1" thickBot="1"/>
    <row r="6088" s="34" customFormat="1" ht="14" thickTop="1"/>
    <row r="6089" s="34" customFormat="1"/>
    <row r="6090" s="34" customFormat="1"/>
    <row r="6091" s="34" customFormat="1"/>
    <row r="6092" s="34" customFormat="1"/>
    <row r="6093" s="34" customFormat="1"/>
    <row r="6094" s="34" customFormat="1"/>
    <row r="6095" s="34" customFormat="1"/>
    <row r="6096" s="34" customFormat="1"/>
    <row r="6097" s="34" customFormat="1"/>
    <row r="6098" s="34" customFormat="1"/>
    <row r="6099" s="34" customFormat="1"/>
    <row r="6100" s="34" customFormat="1"/>
    <row r="6101" s="34" customFormat="1" ht="14" thickBot="1"/>
    <row r="6102" s="34" customFormat="1" ht="15" thickTop="1" thickBot="1"/>
    <row r="6103" s="34" customFormat="1" ht="15" thickTop="1" thickBot="1"/>
    <row r="6104" s="34" customFormat="1" ht="15" thickTop="1" thickBot="1"/>
    <row r="6105" s="34" customFormat="1" ht="15" thickTop="1" thickBot="1"/>
    <row r="6106" s="34" customFormat="1" ht="15" thickTop="1" thickBot="1"/>
    <row r="6107" s="34" customFormat="1" ht="15" thickTop="1" thickBot="1"/>
    <row r="6108" s="34" customFormat="1" ht="15" thickTop="1" thickBot="1"/>
    <row r="6109" s="34" customFormat="1" ht="15" thickTop="1" thickBot="1"/>
    <row r="6110" s="34" customFormat="1" ht="15" thickTop="1" thickBot="1"/>
    <row r="6111" s="34" customFormat="1" ht="15" thickTop="1" thickBot="1"/>
    <row r="6112" s="34" customFormat="1" ht="15" thickTop="1" thickBot="1"/>
    <row r="6113" s="34" customFormat="1" ht="15" thickTop="1" thickBot="1"/>
    <row r="6114" s="34" customFormat="1" ht="15" thickTop="1" thickBot="1"/>
    <row r="6115" s="34" customFormat="1" ht="15" thickTop="1" thickBot="1"/>
    <row r="6116" s="34" customFormat="1" ht="15" thickTop="1" thickBot="1"/>
    <row r="6117" s="34" customFormat="1" ht="15" thickTop="1" thickBot="1"/>
    <row r="6118" s="34" customFormat="1" ht="15" thickTop="1" thickBot="1"/>
    <row r="6119" s="34" customFormat="1" ht="15" thickTop="1" thickBot="1"/>
    <row r="6120" s="34" customFormat="1" ht="15" thickTop="1" thickBot="1"/>
    <row r="6121" s="34" customFormat="1" ht="15" thickTop="1" thickBot="1"/>
    <row r="6122" s="34" customFormat="1" ht="15" thickTop="1" thickBot="1"/>
    <row r="6123" s="34" customFormat="1" ht="15" thickTop="1" thickBot="1"/>
    <row r="6124" s="34" customFormat="1" ht="15" thickTop="1" thickBot="1"/>
    <row r="6125" s="34" customFormat="1" ht="15" thickTop="1" thickBot="1"/>
    <row r="6126" s="34" customFormat="1" ht="15" thickTop="1" thickBot="1"/>
    <row r="6127" s="34" customFormat="1" ht="15" thickTop="1" thickBot="1"/>
    <row r="6128" s="34" customFormat="1" ht="15" thickTop="1" thickBot="1"/>
    <row r="6129" s="34" customFormat="1" ht="15" thickTop="1" thickBot="1"/>
    <row r="6130" s="34" customFormat="1" ht="15" thickTop="1" thickBot="1"/>
    <row r="6131" s="34" customFormat="1" ht="15" thickTop="1" thickBot="1"/>
    <row r="6132" s="34" customFormat="1" ht="15" thickTop="1" thickBot="1"/>
    <row r="6133" s="34" customFormat="1" ht="15" thickTop="1" thickBot="1"/>
    <row r="6134" s="34" customFormat="1" ht="15" thickTop="1" thickBot="1"/>
    <row r="6135" s="34" customFormat="1" ht="15" thickTop="1" thickBot="1"/>
    <row r="6136" s="34" customFormat="1" ht="15" thickTop="1" thickBot="1"/>
    <row r="6137" s="34" customFormat="1" ht="15" thickTop="1" thickBot="1"/>
    <row r="6138" s="34" customFormat="1" ht="15" thickTop="1" thickBot="1"/>
    <row r="6139" s="34" customFormat="1" ht="15" thickTop="1" thickBot="1"/>
    <row r="6140" s="34" customFormat="1" ht="15" thickTop="1" thickBot="1"/>
    <row r="6141" s="34" customFormat="1" ht="15" thickTop="1" thickBot="1"/>
    <row r="6142" s="34" customFormat="1" ht="15" thickTop="1" thickBot="1"/>
    <row r="6143" s="34" customFormat="1" ht="15" thickTop="1" thickBot="1"/>
    <row r="6144" s="34" customFormat="1" ht="15" thickTop="1" thickBot="1"/>
    <row r="6145" s="34" customFormat="1" ht="15" thickTop="1" thickBot="1"/>
    <row r="6146" s="34" customFormat="1" ht="15" thickTop="1" thickBot="1"/>
    <row r="6147" s="34" customFormat="1" ht="15" thickTop="1" thickBot="1"/>
    <row r="6148" s="34" customFormat="1" ht="15" thickTop="1" thickBot="1"/>
    <row r="6149" s="34" customFormat="1" ht="15" thickTop="1" thickBot="1"/>
    <row r="6150" s="34" customFormat="1" ht="15" thickTop="1" thickBot="1"/>
    <row r="6151" s="34" customFormat="1" ht="15" thickTop="1" thickBot="1"/>
    <row r="6152" s="34" customFormat="1" ht="15" thickTop="1" thickBot="1"/>
    <row r="6153" s="34" customFormat="1" ht="15" thickTop="1" thickBot="1"/>
    <row r="6154" s="34" customFormat="1" ht="15" thickTop="1" thickBot="1"/>
    <row r="6155" s="34" customFormat="1" ht="15" thickTop="1" thickBot="1"/>
    <row r="6156" s="34" customFormat="1" ht="15" thickTop="1" thickBot="1"/>
    <row r="6157" s="34" customFormat="1" ht="15" thickTop="1" thickBot="1"/>
    <row r="6158" s="34" customFormat="1" ht="14" thickTop="1"/>
    <row r="6159" s="34" customFormat="1"/>
    <row r="6160" s="34" customFormat="1"/>
    <row r="6161" s="34" customFormat="1"/>
    <row r="6162" s="34" customFormat="1"/>
    <row r="6163" s="34" customFormat="1"/>
    <row r="6164" s="34" customFormat="1"/>
    <row r="6165" s="34" customFormat="1"/>
    <row r="6166" s="34" customFormat="1"/>
    <row r="6167" s="34" customFormat="1"/>
    <row r="6168" s="34" customFormat="1"/>
    <row r="6169" s="34" customFormat="1"/>
    <row r="6170" s="34" customFormat="1"/>
    <row r="6171" s="34" customFormat="1" ht="14" thickBot="1"/>
    <row r="6172" s="34" customFormat="1" ht="15" thickTop="1" thickBot="1"/>
    <row r="6173" s="34" customFormat="1" ht="15" thickTop="1" thickBot="1"/>
    <row r="6174" s="34" customFormat="1" ht="15" thickTop="1" thickBot="1"/>
    <row r="6175" s="34" customFormat="1" ht="15" thickTop="1" thickBot="1"/>
    <row r="6176" s="34" customFormat="1" ht="15" thickTop="1" thickBot="1"/>
    <row r="6177" s="34" customFormat="1" ht="15" thickTop="1" thickBot="1"/>
    <row r="6178" s="34" customFormat="1" ht="15" thickTop="1" thickBot="1"/>
    <row r="6179" s="34" customFormat="1" ht="15" thickTop="1" thickBot="1"/>
    <row r="6180" s="34" customFormat="1" ht="15" thickTop="1" thickBot="1"/>
    <row r="6181" s="34" customFormat="1" ht="15" thickTop="1" thickBot="1"/>
    <row r="6182" s="34" customFormat="1" ht="15" thickTop="1" thickBot="1"/>
    <row r="6183" s="34" customFormat="1" ht="15" thickTop="1" thickBot="1"/>
    <row r="6184" s="34" customFormat="1" ht="15" thickTop="1" thickBot="1"/>
    <row r="6185" s="34" customFormat="1" ht="15" thickTop="1" thickBot="1"/>
    <row r="6186" s="34" customFormat="1" ht="15" thickTop="1" thickBot="1"/>
    <row r="6187" s="34" customFormat="1" ht="15" thickTop="1" thickBot="1"/>
    <row r="6188" s="34" customFormat="1" ht="15" thickTop="1" thickBot="1"/>
    <row r="6189" s="34" customFormat="1" ht="15" thickTop="1" thickBot="1"/>
    <row r="6190" s="34" customFormat="1" ht="15" thickTop="1" thickBot="1"/>
    <row r="6191" s="34" customFormat="1" ht="15" thickTop="1" thickBot="1"/>
    <row r="6192" s="34" customFormat="1" ht="15" thickTop="1" thickBot="1"/>
    <row r="6193" s="34" customFormat="1" ht="15" thickTop="1" thickBot="1"/>
    <row r="6194" s="34" customFormat="1" ht="15" thickTop="1" thickBot="1"/>
    <row r="6195" s="34" customFormat="1" ht="15" thickTop="1" thickBot="1"/>
    <row r="6196" s="34" customFormat="1" ht="15" thickTop="1" thickBot="1"/>
    <row r="6197" s="34" customFormat="1" ht="15" thickTop="1" thickBot="1"/>
    <row r="6198" s="34" customFormat="1" ht="15" thickTop="1" thickBot="1"/>
    <row r="6199" s="34" customFormat="1" ht="15" thickTop="1" thickBot="1"/>
    <row r="6200" s="34" customFormat="1" ht="15" thickTop="1" thickBot="1"/>
    <row r="6201" s="34" customFormat="1" ht="15" thickTop="1" thickBot="1"/>
    <row r="6202" s="34" customFormat="1" ht="15" thickTop="1" thickBot="1"/>
    <row r="6203" s="34" customFormat="1" ht="15" thickTop="1" thickBot="1"/>
    <row r="6204" s="34" customFormat="1" ht="15" thickTop="1" thickBot="1"/>
    <row r="6205" s="34" customFormat="1" ht="15" thickTop="1" thickBot="1"/>
    <row r="6206" s="34" customFormat="1" ht="15" thickTop="1" thickBot="1"/>
    <row r="6207" s="34" customFormat="1" ht="15" thickTop="1" thickBot="1"/>
    <row r="6208" s="34" customFormat="1" ht="15" thickTop="1" thickBot="1"/>
    <row r="6209" s="34" customFormat="1" ht="15" thickTop="1" thickBot="1"/>
    <row r="6210" s="34" customFormat="1" ht="15" thickTop="1" thickBot="1"/>
    <row r="6211" s="34" customFormat="1" ht="15" thickTop="1" thickBot="1"/>
    <row r="6212" s="34" customFormat="1" ht="15" thickTop="1" thickBot="1"/>
    <row r="6213" s="34" customFormat="1" ht="15" thickTop="1" thickBot="1"/>
    <row r="6214" s="34" customFormat="1" ht="15" thickTop="1" thickBot="1"/>
    <row r="6215" s="34" customFormat="1" ht="15" thickTop="1" thickBot="1"/>
    <row r="6216" s="34" customFormat="1" ht="15" thickTop="1" thickBot="1"/>
    <row r="6217" s="34" customFormat="1" ht="15" thickTop="1" thickBot="1"/>
    <row r="6218" s="34" customFormat="1" ht="15" thickTop="1" thickBot="1"/>
    <row r="6219" s="34" customFormat="1" ht="15" thickTop="1" thickBot="1"/>
    <row r="6220" s="34" customFormat="1" ht="15" thickTop="1" thickBot="1"/>
    <row r="6221" s="34" customFormat="1" ht="15" thickTop="1" thickBot="1"/>
    <row r="6222" s="34" customFormat="1" ht="15" thickTop="1" thickBot="1"/>
    <row r="6223" s="34" customFormat="1" ht="15" thickTop="1" thickBot="1"/>
    <row r="6224" s="34" customFormat="1" ht="15" thickTop="1" thickBot="1"/>
    <row r="6225" s="34" customFormat="1" ht="15" thickTop="1" thickBot="1"/>
    <row r="6226" s="34" customFormat="1" ht="15" thickTop="1" thickBot="1"/>
    <row r="6227" s="34" customFormat="1" ht="15" thickTop="1" thickBot="1"/>
    <row r="6228" s="34" customFormat="1" ht="14" thickTop="1"/>
    <row r="6229" s="34" customFormat="1"/>
    <row r="6230" s="34" customFormat="1"/>
    <row r="6231" s="34" customFormat="1"/>
    <row r="6232" s="34" customFormat="1"/>
    <row r="6233" s="34" customFormat="1"/>
    <row r="6234" s="34" customFormat="1"/>
    <row r="6235" s="34" customFormat="1"/>
    <row r="6236" s="34" customFormat="1"/>
    <row r="6237" s="34" customFormat="1"/>
    <row r="6238" s="34" customFormat="1"/>
    <row r="6239" s="34" customFormat="1"/>
    <row r="6240" s="34" customFormat="1"/>
    <row r="6241" s="34" customFormat="1" ht="14" thickBot="1"/>
    <row r="6242" s="34" customFormat="1" ht="15" thickTop="1" thickBot="1"/>
    <row r="6243" s="34" customFormat="1" ht="15" thickTop="1" thickBot="1"/>
    <row r="6244" s="34" customFormat="1" ht="15" thickTop="1" thickBot="1"/>
    <row r="6245" s="34" customFormat="1" ht="15" thickTop="1" thickBot="1"/>
    <row r="6246" s="34" customFormat="1" ht="15" thickTop="1" thickBot="1"/>
    <row r="6247" s="34" customFormat="1" ht="15" thickTop="1" thickBot="1"/>
    <row r="6248" s="34" customFormat="1" ht="15" thickTop="1" thickBot="1"/>
    <row r="6249" s="34" customFormat="1" ht="15" thickTop="1" thickBot="1"/>
    <row r="6250" s="34" customFormat="1" ht="15" thickTop="1" thickBot="1"/>
    <row r="6251" s="34" customFormat="1" ht="15" thickTop="1" thickBot="1"/>
    <row r="6252" s="34" customFormat="1" ht="15" thickTop="1" thickBot="1"/>
    <row r="6253" s="34" customFormat="1" ht="15" thickTop="1" thickBot="1"/>
    <row r="6254" s="34" customFormat="1" ht="15" thickTop="1" thickBot="1"/>
    <row r="6255" s="34" customFormat="1" ht="15" thickTop="1" thickBot="1"/>
    <row r="6256" s="34" customFormat="1" ht="15" thickTop="1" thickBot="1"/>
    <row r="6257" s="34" customFormat="1" ht="15" thickTop="1" thickBot="1"/>
    <row r="6258" s="34" customFormat="1" ht="15" thickTop="1" thickBot="1"/>
    <row r="6259" s="34" customFormat="1" ht="15" thickTop="1" thickBot="1"/>
    <row r="6260" s="34" customFormat="1" ht="15" thickTop="1" thickBot="1"/>
    <row r="6261" s="34" customFormat="1" ht="15" thickTop="1" thickBot="1"/>
    <row r="6262" s="34" customFormat="1" ht="15" thickTop="1" thickBot="1"/>
    <row r="6263" s="34" customFormat="1" ht="15" thickTop="1" thickBot="1"/>
    <row r="6264" s="34" customFormat="1" ht="15" thickTop="1" thickBot="1"/>
    <row r="6265" s="34" customFormat="1" ht="15" thickTop="1" thickBot="1"/>
    <row r="6266" s="34" customFormat="1" ht="15" thickTop="1" thickBot="1"/>
    <row r="6267" s="34" customFormat="1" ht="15" thickTop="1" thickBot="1"/>
    <row r="6268" s="34" customFormat="1" ht="15" thickTop="1" thickBot="1"/>
    <row r="6269" s="34" customFormat="1" ht="15" thickTop="1" thickBot="1"/>
    <row r="6270" s="34" customFormat="1" ht="15" thickTop="1" thickBot="1"/>
    <row r="6271" s="34" customFormat="1" ht="15" thickTop="1" thickBot="1"/>
    <row r="6272" s="34" customFormat="1" ht="15" thickTop="1" thickBot="1"/>
    <row r="6273" s="34" customFormat="1" ht="15" thickTop="1" thickBot="1"/>
    <row r="6274" s="34" customFormat="1" ht="15" thickTop="1" thickBot="1"/>
    <row r="6275" s="34" customFormat="1" ht="15" thickTop="1" thickBot="1"/>
    <row r="6276" s="34" customFormat="1" ht="15" thickTop="1" thickBot="1"/>
    <row r="6277" s="34" customFormat="1" ht="15" thickTop="1" thickBot="1"/>
    <row r="6278" s="34" customFormat="1" ht="15" thickTop="1" thickBot="1"/>
    <row r="6279" s="34" customFormat="1" ht="15" thickTop="1" thickBot="1"/>
    <row r="6280" s="34" customFormat="1" ht="15" thickTop="1" thickBot="1"/>
    <row r="6281" s="34" customFormat="1" ht="15" thickTop="1" thickBot="1"/>
    <row r="6282" s="34" customFormat="1" ht="15" thickTop="1" thickBot="1"/>
    <row r="6283" s="34" customFormat="1" ht="15" thickTop="1" thickBot="1"/>
    <row r="6284" s="34" customFormat="1" ht="15" thickTop="1" thickBot="1"/>
    <row r="6285" s="34" customFormat="1" ht="15" thickTop="1" thickBot="1"/>
    <row r="6286" s="34" customFormat="1" ht="15" thickTop="1" thickBot="1"/>
    <row r="6287" s="34" customFormat="1" ht="15" thickTop="1" thickBot="1"/>
    <row r="6288" s="34" customFormat="1" ht="15" thickTop="1" thickBot="1"/>
    <row r="6289" s="34" customFormat="1" ht="15" thickTop="1" thickBot="1"/>
    <row r="6290" s="34" customFormat="1" ht="15" thickTop="1" thickBot="1"/>
    <row r="6291" s="34" customFormat="1" ht="15" thickTop="1" thickBot="1"/>
    <row r="6292" s="34" customFormat="1" ht="15" thickTop="1" thickBot="1"/>
    <row r="6293" s="34" customFormat="1" ht="15" thickTop="1" thickBot="1"/>
    <row r="6294" s="34" customFormat="1" ht="15" thickTop="1" thickBot="1"/>
    <row r="6295" s="34" customFormat="1" ht="15" thickTop="1" thickBot="1"/>
    <row r="6296" s="34" customFormat="1" ht="15" thickTop="1" thickBot="1"/>
    <row r="6297" s="34" customFormat="1" ht="15" thickTop="1" thickBot="1"/>
    <row r="6298" s="34" customFormat="1" ht="14" thickTop="1"/>
    <row r="6299" s="34" customFormat="1"/>
    <row r="6300" s="34" customFormat="1"/>
    <row r="6301" s="34" customFormat="1"/>
    <row r="6302" s="34" customFormat="1"/>
    <row r="6303" s="34" customFormat="1"/>
    <row r="6304" s="34" customFormat="1"/>
    <row r="6305" s="34" customFormat="1"/>
    <row r="6306" s="34" customFormat="1"/>
    <row r="6307" s="34" customFormat="1"/>
    <row r="6308" s="34" customFormat="1"/>
    <row r="6309" s="34" customFormat="1"/>
    <row r="6310" s="34" customFormat="1"/>
    <row r="6311" s="34" customFormat="1" ht="14" thickBot="1"/>
    <row r="6312" s="34" customFormat="1" ht="15" thickTop="1" thickBot="1"/>
    <row r="6313" s="34" customFormat="1" ht="15" thickTop="1" thickBot="1"/>
    <row r="6314" s="34" customFormat="1" ht="15" thickTop="1" thickBot="1"/>
    <row r="6315" s="34" customFormat="1" ht="15" thickTop="1" thickBot="1"/>
    <row r="6316" s="34" customFormat="1" ht="15" thickTop="1" thickBot="1"/>
    <row r="6317" s="34" customFormat="1" ht="15" thickTop="1" thickBot="1"/>
    <row r="6318" s="34" customFormat="1" ht="15" thickTop="1" thickBot="1"/>
    <row r="6319" s="34" customFormat="1" ht="15" thickTop="1" thickBot="1"/>
    <row r="6320" s="34" customFormat="1" ht="15" thickTop="1" thickBot="1"/>
    <row r="6321" s="34" customFormat="1" ht="15" thickTop="1" thickBot="1"/>
    <row r="6322" s="34" customFormat="1" ht="15" thickTop="1" thickBot="1"/>
    <row r="6323" s="34" customFormat="1" ht="15" thickTop="1" thickBot="1"/>
    <row r="6324" s="34" customFormat="1" ht="15" thickTop="1" thickBot="1"/>
    <row r="6325" s="34" customFormat="1" ht="15" thickTop="1" thickBot="1"/>
    <row r="6326" s="34" customFormat="1" ht="15" thickTop="1" thickBot="1"/>
    <row r="6327" s="34" customFormat="1" ht="15" thickTop="1" thickBot="1"/>
    <row r="6328" s="34" customFormat="1" ht="15" thickTop="1" thickBot="1"/>
    <row r="6329" s="34" customFormat="1" ht="15" thickTop="1" thickBot="1"/>
    <row r="6330" s="34" customFormat="1" ht="15" thickTop="1" thickBot="1"/>
    <row r="6331" s="34" customFormat="1" ht="15" thickTop="1" thickBot="1"/>
    <row r="6332" s="34" customFormat="1" ht="15" thickTop="1" thickBot="1"/>
    <row r="6333" s="34" customFormat="1" ht="15" thickTop="1" thickBot="1"/>
    <row r="6334" s="34" customFormat="1" ht="15" thickTop="1" thickBot="1"/>
    <row r="6335" s="34" customFormat="1" ht="15" thickTop="1" thickBot="1"/>
    <row r="6336" s="34" customFormat="1" ht="15" thickTop="1" thickBot="1"/>
    <row r="6337" s="34" customFormat="1" ht="15" thickTop="1" thickBot="1"/>
    <row r="6338" s="34" customFormat="1" ht="15" thickTop="1" thickBot="1"/>
    <row r="6339" s="34" customFormat="1" ht="15" thickTop="1" thickBot="1"/>
    <row r="6340" s="34" customFormat="1" ht="15" thickTop="1" thickBot="1"/>
    <row r="6341" s="34" customFormat="1" ht="15" thickTop="1" thickBot="1"/>
    <row r="6342" s="34" customFormat="1" ht="15" thickTop="1" thickBot="1"/>
    <row r="6343" s="34" customFormat="1" ht="15" thickTop="1" thickBot="1"/>
    <row r="6344" s="34" customFormat="1" ht="15" thickTop="1" thickBot="1"/>
    <row r="6345" s="34" customFormat="1" ht="15" thickTop="1" thickBot="1"/>
    <row r="6346" s="34" customFormat="1" ht="15" thickTop="1" thickBot="1"/>
    <row r="6347" s="34" customFormat="1" ht="15" thickTop="1" thickBot="1"/>
    <row r="6348" s="34" customFormat="1" ht="15" thickTop="1" thickBot="1"/>
    <row r="6349" s="34" customFormat="1" ht="15" thickTop="1" thickBot="1"/>
    <row r="6350" s="34" customFormat="1" ht="15" thickTop="1" thickBot="1"/>
    <row r="6351" s="34" customFormat="1" ht="15" thickTop="1" thickBot="1"/>
    <row r="6352" s="34" customFormat="1" ht="15" thickTop="1" thickBot="1"/>
    <row r="6353" s="34" customFormat="1" ht="15" thickTop="1" thickBot="1"/>
    <row r="6354" s="34" customFormat="1" ht="15" thickTop="1" thickBot="1"/>
    <row r="6355" s="34" customFormat="1" ht="15" thickTop="1" thickBot="1"/>
    <row r="6356" s="34" customFormat="1" ht="15" thickTop="1" thickBot="1"/>
    <row r="6357" s="34" customFormat="1" ht="15" thickTop="1" thickBot="1"/>
    <row r="6358" s="34" customFormat="1" ht="15" thickTop="1" thickBot="1"/>
    <row r="6359" s="34" customFormat="1" ht="15" thickTop="1" thickBot="1"/>
    <row r="6360" s="34" customFormat="1" ht="15" thickTop="1" thickBot="1"/>
    <row r="6361" s="34" customFormat="1" ht="15" thickTop="1" thickBot="1"/>
    <row r="6362" s="34" customFormat="1" ht="15" thickTop="1" thickBot="1"/>
    <row r="6363" s="34" customFormat="1" ht="15" thickTop="1" thickBot="1"/>
    <row r="6364" s="34" customFormat="1" ht="15" thickTop="1" thickBot="1"/>
    <row r="6365" s="34" customFormat="1" ht="15" thickTop="1" thickBot="1"/>
    <row r="6366" s="34" customFormat="1" ht="15" thickTop="1" thickBot="1"/>
    <row r="6367" s="34" customFormat="1" ht="15" thickTop="1" thickBot="1"/>
    <row r="6368" s="34" customFormat="1" ht="14" thickTop="1"/>
    <row r="6369" s="34" customFormat="1"/>
    <row r="6370" s="34" customFormat="1"/>
    <row r="6371" s="34" customFormat="1"/>
    <row r="6372" s="34" customFormat="1"/>
    <row r="6373" s="34" customFormat="1"/>
    <row r="6374" s="34" customFormat="1"/>
    <row r="6375" s="34" customFormat="1"/>
    <row r="6376" s="34" customFormat="1"/>
    <row r="6377" s="34" customFormat="1"/>
    <row r="6378" s="34" customFormat="1"/>
    <row r="6379" s="34" customFormat="1"/>
    <row r="6380" s="34" customFormat="1"/>
    <row r="6381" s="34" customFormat="1" ht="14" thickBot="1"/>
    <row r="6382" s="34" customFormat="1" ht="15" thickTop="1" thickBot="1"/>
    <row r="6383" s="34" customFormat="1" ht="15" thickTop="1" thickBot="1"/>
    <row r="6384" s="34" customFormat="1" ht="15" thickTop="1" thickBot="1"/>
    <row r="6385" s="34" customFormat="1" ht="15" thickTop="1" thickBot="1"/>
    <row r="6386" s="34" customFormat="1" ht="15" thickTop="1" thickBot="1"/>
    <row r="6387" s="34" customFormat="1" ht="15" thickTop="1" thickBot="1"/>
    <row r="6388" s="34" customFormat="1" ht="15" thickTop="1" thickBot="1"/>
    <row r="6389" s="34" customFormat="1" ht="15" thickTop="1" thickBot="1"/>
    <row r="6390" s="34" customFormat="1" ht="15" thickTop="1" thickBot="1"/>
    <row r="6391" s="34" customFormat="1" ht="15" thickTop="1" thickBot="1"/>
    <row r="6392" s="34" customFormat="1" ht="15" thickTop="1" thickBot="1"/>
    <row r="6393" s="34" customFormat="1" ht="15" thickTop="1" thickBot="1"/>
    <row r="6394" s="34" customFormat="1" ht="15" thickTop="1" thickBot="1"/>
    <row r="6395" s="34" customFormat="1" ht="15" thickTop="1" thickBot="1"/>
    <row r="6396" s="34" customFormat="1" ht="15" thickTop="1" thickBot="1"/>
    <row r="6397" s="34" customFormat="1" ht="15" thickTop="1" thickBot="1"/>
    <row r="6398" s="34" customFormat="1" ht="15" thickTop="1" thickBot="1"/>
    <row r="6399" s="34" customFormat="1" ht="15" thickTop="1" thickBot="1"/>
    <row r="6400" s="34" customFormat="1" ht="15" thickTop="1" thickBot="1"/>
    <row r="6401" s="34" customFormat="1" ht="15" thickTop="1" thickBot="1"/>
    <row r="6402" s="34" customFormat="1" ht="15" thickTop="1" thickBot="1"/>
    <row r="6403" s="34" customFormat="1" ht="15" thickTop="1" thickBot="1"/>
    <row r="6404" s="34" customFormat="1" ht="15" thickTop="1" thickBot="1"/>
    <row r="6405" s="34" customFormat="1" ht="15" thickTop="1" thickBot="1"/>
    <row r="6406" s="34" customFormat="1" ht="15" thickTop="1" thickBot="1"/>
    <row r="6407" s="34" customFormat="1" ht="15" thickTop="1" thickBot="1"/>
    <row r="6408" s="34" customFormat="1" ht="15" thickTop="1" thickBot="1"/>
    <row r="6409" s="34" customFormat="1" ht="15" thickTop="1" thickBot="1"/>
    <row r="6410" s="34" customFormat="1" ht="15" thickTop="1" thickBot="1"/>
    <row r="6411" s="34" customFormat="1" ht="15" thickTop="1" thickBot="1"/>
    <row r="6412" s="34" customFormat="1" ht="15" thickTop="1" thickBot="1"/>
    <row r="6413" s="34" customFormat="1" ht="15" thickTop="1" thickBot="1"/>
    <row r="6414" s="34" customFormat="1" ht="15" thickTop="1" thickBot="1"/>
    <row r="6415" s="34" customFormat="1" ht="15" thickTop="1" thickBot="1"/>
    <row r="6416" s="34" customFormat="1" ht="15" thickTop="1" thickBot="1"/>
    <row r="6417" s="34" customFormat="1" ht="15" thickTop="1" thickBot="1"/>
    <row r="6418" s="34" customFormat="1" ht="15" thickTop="1" thickBot="1"/>
    <row r="6419" s="34" customFormat="1" ht="15" thickTop="1" thickBot="1"/>
    <row r="6420" s="34" customFormat="1" ht="15" thickTop="1" thickBot="1"/>
    <row r="6421" s="34" customFormat="1" ht="15" thickTop="1" thickBot="1"/>
    <row r="6422" s="34" customFormat="1" ht="15" thickTop="1" thickBot="1"/>
    <row r="6423" s="34" customFormat="1" ht="15" thickTop="1" thickBot="1"/>
    <row r="6424" s="34" customFormat="1" ht="15" thickTop="1" thickBot="1"/>
    <row r="6425" s="34" customFormat="1" ht="15" thickTop="1" thickBot="1"/>
    <row r="6426" s="34" customFormat="1" ht="15" thickTop="1" thickBot="1"/>
    <row r="6427" s="34" customFormat="1" ht="15" thickTop="1" thickBot="1"/>
    <row r="6428" s="34" customFormat="1" ht="15" thickTop="1" thickBot="1"/>
    <row r="6429" s="34" customFormat="1" ht="15" thickTop="1" thickBot="1"/>
    <row r="6430" s="34" customFormat="1" ht="15" thickTop="1" thickBot="1"/>
    <row r="6431" s="34" customFormat="1" ht="15" thickTop="1" thickBot="1"/>
    <row r="6432" s="34" customFormat="1" ht="15" thickTop="1" thickBot="1"/>
    <row r="6433" s="34" customFormat="1" ht="15" thickTop="1" thickBot="1"/>
    <row r="6434" s="34" customFormat="1" ht="15" thickTop="1" thickBot="1"/>
    <row r="6435" s="34" customFormat="1" ht="15" thickTop="1" thickBot="1"/>
    <row r="6436" s="34" customFormat="1" ht="15" thickTop="1" thickBot="1"/>
    <row r="6437" s="34" customFormat="1" ht="15" thickTop="1" thickBot="1"/>
    <row r="6438" s="34" customFormat="1" ht="14" thickTop="1"/>
    <row r="6439" s="34" customFormat="1"/>
    <row r="6440" s="34" customFormat="1"/>
    <row r="6441" s="34" customFormat="1"/>
    <row r="6442" s="34" customFormat="1"/>
    <row r="6443" s="34" customFormat="1"/>
    <row r="6444" s="34" customFormat="1"/>
    <row r="6445" s="34" customFormat="1"/>
    <row r="6446" s="34" customFormat="1"/>
    <row r="6447" s="34" customFormat="1"/>
    <row r="6448" s="34" customFormat="1"/>
    <row r="6449" s="34" customFormat="1"/>
    <row r="6450" s="34" customFormat="1"/>
    <row r="6451" s="34" customFormat="1" ht="14" thickBot="1"/>
    <row r="6452" s="34" customFormat="1" ht="15" thickTop="1" thickBot="1"/>
    <row r="6453" s="34" customFormat="1" ht="15" thickTop="1" thickBot="1"/>
    <row r="6454" s="34" customFormat="1" ht="15" thickTop="1" thickBot="1"/>
    <row r="6455" s="34" customFormat="1" ht="15" thickTop="1" thickBot="1"/>
    <row r="6456" s="34" customFormat="1" ht="15" thickTop="1" thickBot="1"/>
    <row r="6457" s="34" customFormat="1" ht="15" thickTop="1" thickBot="1"/>
    <row r="6458" s="34" customFormat="1" ht="15" thickTop="1" thickBot="1"/>
    <row r="6459" s="34" customFormat="1" ht="15" thickTop="1" thickBot="1"/>
    <row r="6460" s="34" customFormat="1" ht="15" thickTop="1" thickBot="1"/>
    <row r="6461" s="34" customFormat="1" ht="15" thickTop="1" thickBot="1"/>
    <row r="6462" s="34" customFormat="1" ht="15" thickTop="1" thickBot="1"/>
    <row r="6463" s="34" customFormat="1" ht="15" thickTop="1" thickBot="1"/>
    <row r="6464" s="34" customFormat="1" ht="15" thickTop="1" thickBot="1"/>
    <row r="6465" s="34" customFormat="1" ht="15" thickTop="1" thickBot="1"/>
    <row r="6466" s="34" customFormat="1" ht="15" thickTop="1" thickBot="1"/>
    <row r="6467" s="34" customFormat="1" ht="15" thickTop="1" thickBot="1"/>
    <row r="6468" s="34" customFormat="1" ht="15" thickTop="1" thickBot="1"/>
    <row r="6469" s="34" customFormat="1" ht="15" thickTop="1" thickBot="1"/>
    <row r="6470" s="34" customFormat="1" ht="15" thickTop="1" thickBot="1"/>
    <row r="6471" s="34" customFormat="1" ht="15" thickTop="1" thickBot="1"/>
    <row r="6472" s="34" customFormat="1" ht="15" thickTop="1" thickBot="1"/>
    <row r="6473" s="34" customFormat="1" ht="15" thickTop="1" thickBot="1"/>
    <row r="6474" s="34" customFormat="1" ht="15" thickTop="1" thickBot="1"/>
    <row r="6475" s="34" customFormat="1" ht="15" thickTop="1" thickBot="1"/>
    <row r="6476" s="34" customFormat="1" ht="15" thickTop="1" thickBot="1"/>
    <row r="6477" s="34" customFormat="1" ht="15" thickTop="1" thickBot="1"/>
    <row r="6478" s="34" customFormat="1" ht="15" thickTop="1" thickBot="1"/>
    <row r="6479" s="34" customFormat="1" ht="15" thickTop="1" thickBot="1"/>
    <row r="6480" s="34" customFormat="1" ht="15" thickTop="1" thickBot="1"/>
    <row r="6481" s="34" customFormat="1" ht="15" thickTop="1" thickBot="1"/>
    <row r="6482" s="34" customFormat="1" ht="15" thickTop="1" thickBot="1"/>
    <row r="6483" s="34" customFormat="1" ht="15" thickTop="1" thickBot="1"/>
    <row r="6484" s="34" customFormat="1" ht="15" thickTop="1" thickBot="1"/>
    <row r="6485" s="34" customFormat="1" ht="15" thickTop="1" thickBot="1"/>
    <row r="6486" s="34" customFormat="1" ht="15" thickTop="1" thickBot="1"/>
    <row r="6487" s="34" customFormat="1" ht="15" thickTop="1" thickBot="1"/>
    <row r="6488" s="34" customFormat="1" ht="15" thickTop="1" thickBot="1"/>
    <row r="6489" s="34" customFormat="1" ht="15" thickTop="1" thickBot="1"/>
    <row r="6490" s="34" customFormat="1" ht="15" thickTop="1" thickBot="1"/>
    <row r="6491" s="34" customFormat="1" ht="15" thickTop="1" thickBot="1"/>
    <row r="6492" s="34" customFormat="1" ht="15" thickTop="1" thickBot="1"/>
    <row r="6493" s="34" customFormat="1" ht="15" thickTop="1" thickBot="1"/>
    <row r="6494" s="34" customFormat="1" ht="15" thickTop="1" thickBot="1"/>
    <row r="6495" s="34" customFormat="1" ht="15" thickTop="1" thickBot="1"/>
    <row r="6496" s="34" customFormat="1" ht="15" thickTop="1" thickBot="1"/>
    <row r="6497" s="34" customFormat="1" ht="15" thickTop="1" thickBot="1"/>
    <row r="6498" s="34" customFormat="1" ht="15" thickTop="1" thickBot="1"/>
    <row r="6499" s="34" customFormat="1" ht="15" thickTop="1" thickBot="1"/>
    <row r="6500" s="34" customFormat="1" ht="15" thickTop="1" thickBot="1"/>
    <row r="6501" s="34" customFormat="1" ht="15" thickTop="1" thickBot="1"/>
    <row r="6502" s="34" customFormat="1" ht="15" thickTop="1" thickBot="1"/>
    <row r="6503" s="34" customFormat="1" ht="15" thickTop="1" thickBot="1"/>
    <row r="6504" s="34" customFormat="1" ht="15" thickTop="1" thickBot="1"/>
    <row r="6505" s="34" customFormat="1" ht="15" thickTop="1" thickBot="1"/>
    <row r="6506" s="34" customFormat="1" ht="15" thickTop="1" thickBot="1"/>
    <row r="6507" s="34" customFormat="1" ht="15" thickTop="1" thickBot="1"/>
    <row r="6508" s="34" customFormat="1" ht="14" thickTop="1"/>
    <row r="6509" s="34" customFormat="1"/>
    <row r="6510" s="34" customFormat="1"/>
    <row r="6511" s="34" customFormat="1"/>
    <row r="6512" s="34" customFormat="1"/>
    <row r="6513" s="34" customFormat="1"/>
    <row r="6514" s="34" customFormat="1"/>
    <row r="6515" s="34" customFormat="1"/>
    <row r="6516" s="34" customFormat="1"/>
    <row r="6517" s="34" customFormat="1"/>
    <row r="6518" s="34" customFormat="1"/>
    <row r="6519" s="34" customFormat="1"/>
    <row r="6520" s="34" customFormat="1"/>
    <row r="6521" s="34" customFormat="1" ht="14" thickBot="1"/>
    <row r="6522" s="34" customFormat="1" ht="15" thickTop="1" thickBot="1"/>
    <row r="6523" s="34" customFormat="1" ht="15" thickTop="1" thickBot="1"/>
    <row r="6524" s="34" customFormat="1" ht="15" thickTop="1" thickBot="1"/>
    <row r="6525" s="34" customFormat="1" ht="15" thickTop="1" thickBot="1"/>
    <row r="6526" s="34" customFormat="1" ht="15" thickTop="1" thickBot="1"/>
    <row r="6527" s="34" customFormat="1" ht="15" thickTop="1" thickBot="1"/>
    <row r="6528" s="34" customFormat="1" ht="15" thickTop="1" thickBot="1"/>
    <row r="6529" s="34" customFormat="1" ht="15" thickTop="1" thickBot="1"/>
    <row r="6530" s="34" customFormat="1" ht="15" thickTop="1" thickBot="1"/>
    <row r="6531" s="34" customFormat="1" ht="15" thickTop="1" thickBot="1"/>
    <row r="6532" s="34" customFormat="1" ht="15" thickTop="1" thickBot="1"/>
    <row r="6533" s="34" customFormat="1" ht="15" thickTop="1" thickBot="1"/>
    <row r="6534" s="34" customFormat="1" ht="15" thickTop="1" thickBot="1"/>
    <row r="6535" s="34" customFormat="1" ht="15" thickTop="1" thickBot="1"/>
    <row r="6536" s="34" customFormat="1" ht="15" thickTop="1" thickBot="1"/>
    <row r="6537" s="34" customFormat="1" ht="15" thickTop="1" thickBot="1"/>
    <row r="6538" s="34" customFormat="1" ht="15" thickTop="1" thickBot="1"/>
    <row r="6539" s="34" customFormat="1" ht="15" thickTop="1" thickBot="1"/>
    <row r="6540" s="34" customFormat="1" ht="15" thickTop="1" thickBot="1"/>
    <row r="6541" s="34" customFormat="1" ht="15" thickTop="1" thickBot="1"/>
    <row r="6542" s="34" customFormat="1" ht="15" thickTop="1" thickBot="1"/>
    <row r="6543" s="34" customFormat="1" ht="15" thickTop="1" thickBot="1"/>
    <row r="6544" s="34" customFormat="1" ht="15" thickTop="1" thickBot="1"/>
    <row r="6545" s="34" customFormat="1" ht="15" thickTop="1" thickBot="1"/>
    <row r="6546" s="34" customFormat="1" ht="15" thickTop="1" thickBot="1"/>
    <row r="6547" s="34" customFormat="1" ht="15" thickTop="1" thickBot="1"/>
    <row r="6548" s="34" customFormat="1" ht="15" thickTop="1" thickBot="1"/>
    <row r="6549" s="34" customFormat="1" ht="15" thickTop="1" thickBot="1"/>
    <row r="6550" s="34" customFormat="1" ht="15" thickTop="1" thickBot="1"/>
    <row r="6551" s="34" customFormat="1" ht="15" thickTop="1" thickBot="1"/>
    <row r="6552" s="34" customFormat="1" ht="15" thickTop="1" thickBot="1"/>
    <row r="6553" s="34" customFormat="1" ht="15" thickTop="1" thickBot="1"/>
    <row r="6554" s="34" customFormat="1" ht="15" thickTop="1" thickBot="1"/>
    <row r="6555" s="34" customFormat="1" ht="15" thickTop="1" thickBot="1"/>
    <row r="6556" s="34" customFormat="1" ht="15" thickTop="1" thickBot="1"/>
    <row r="6557" s="34" customFormat="1" ht="15" thickTop="1" thickBot="1"/>
    <row r="6558" s="34" customFormat="1" ht="15" thickTop="1" thickBot="1"/>
    <row r="6559" s="34" customFormat="1" ht="15" thickTop="1" thickBot="1"/>
    <row r="6560" s="34" customFormat="1" ht="15" thickTop="1" thickBot="1"/>
    <row r="6561" s="34" customFormat="1" ht="15" thickTop="1" thickBot="1"/>
    <row r="6562" s="34" customFormat="1" ht="15" thickTop="1" thickBot="1"/>
    <row r="6563" s="34" customFormat="1" ht="15" thickTop="1" thickBot="1"/>
    <row r="6564" s="34" customFormat="1" ht="15" thickTop="1" thickBot="1"/>
    <row r="6565" s="34" customFormat="1" ht="15" thickTop="1" thickBot="1"/>
    <row r="6566" s="34" customFormat="1" ht="15" thickTop="1" thickBot="1"/>
    <row r="6567" s="34" customFormat="1" ht="15" thickTop="1" thickBot="1"/>
    <row r="6568" s="34" customFormat="1" ht="15" thickTop="1" thickBot="1"/>
    <row r="6569" s="34" customFormat="1" ht="15" thickTop="1" thickBot="1"/>
    <row r="6570" s="34" customFormat="1" ht="15" thickTop="1" thickBot="1"/>
    <row r="6571" s="34" customFormat="1" ht="15" thickTop="1" thickBot="1"/>
    <row r="6572" s="34" customFormat="1" ht="15" thickTop="1" thickBot="1"/>
    <row r="6573" s="34" customFormat="1" ht="15" thickTop="1" thickBot="1"/>
    <row r="6574" s="34" customFormat="1" ht="15" thickTop="1" thickBot="1"/>
    <row r="6575" s="34" customFormat="1" ht="15" thickTop="1" thickBot="1"/>
    <row r="6576" s="34" customFormat="1" ht="15" thickTop="1" thickBot="1"/>
    <row r="6577" s="34" customFormat="1" ht="15" thickTop="1" thickBot="1"/>
    <row r="6578" s="34" customFormat="1" ht="14" thickTop="1"/>
    <row r="6579" s="34" customFormat="1"/>
    <row r="6580" s="34" customFormat="1"/>
    <row r="6581" s="34" customFormat="1"/>
    <row r="6582" s="34" customFormat="1"/>
    <row r="6583" s="34" customFormat="1"/>
    <row r="6584" s="34" customFormat="1"/>
    <row r="6585" s="34" customFormat="1"/>
    <row r="6586" s="34" customFormat="1"/>
    <row r="6587" s="34" customFormat="1"/>
    <row r="6588" s="34" customFormat="1"/>
    <row r="6589" s="34" customFormat="1"/>
    <row r="6590" s="34" customFormat="1"/>
    <row r="6591" s="34" customFormat="1" ht="14" thickBot="1"/>
    <row r="6592" s="34" customFormat="1" ht="15" thickTop="1" thickBot="1"/>
    <row r="6593" s="34" customFormat="1" ht="15" thickTop="1" thickBot="1"/>
    <row r="6594" s="34" customFormat="1" ht="15" thickTop="1" thickBot="1"/>
    <row r="6595" s="34" customFormat="1" ht="15" thickTop="1" thickBot="1"/>
    <row r="6596" s="34" customFormat="1" ht="15" thickTop="1" thickBot="1"/>
    <row r="6597" s="34" customFormat="1" ht="15" thickTop="1" thickBot="1"/>
    <row r="6598" s="34" customFormat="1" ht="15" thickTop="1" thickBot="1"/>
    <row r="6599" s="34" customFormat="1" ht="15" thickTop="1" thickBot="1"/>
    <row r="6600" s="34" customFormat="1" ht="15" thickTop="1" thickBot="1"/>
    <row r="6601" s="34" customFormat="1" ht="15" thickTop="1" thickBot="1"/>
    <row r="6602" s="34" customFormat="1" ht="15" thickTop="1" thickBot="1"/>
    <row r="6603" s="34" customFormat="1" ht="15" thickTop="1" thickBot="1"/>
    <row r="6604" s="34" customFormat="1" ht="15" thickTop="1" thickBot="1"/>
    <row r="6605" s="34" customFormat="1" ht="15" thickTop="1" thickBot="1"/>
    <row r="6606" s="34" customFormat="1" ht="15" thickTop="1" thickBot="1"/>
    <row r="6607" s="34" customFormat="1" ht="15" thickTop="1" thickBot="1"/>
    <row r="6608" s="34" customFormat="1" ht="15" thickTop="1" thickBot="1"/>
    <row r="6609" s="34" customFormat="1" ht="15" thickTop="1" thickBot="1"/>
    <row r="6610" s="34" customFormat="1" ht="15" thickTop="1" thickBot="1"/>
    <row r="6611" s="34" customFormat="1" ht="15" thickTop="1" thickBot="1"/>
    <row r="6612" s="34" customFormat="1" ht="15" thickTop="1" thickBot="1"/>
    <row r="6613" s="34" customFormat="1" ht="15" thickTop="1" thickBot="1"/>
    <row r="6614" s="34" customFormat="1" ht="15" thickTop="1" thickBot="1"/>
    <row r="6615" s="34" customFormat="1" ht="15" thickTop="1" thickBot="1"/>
    <row r="6616" s="34" customFormat="1" ht="15" thickTop="1" thickBot="1"/>
    <row r="6617" s="34" customFormat="1" ht="15" thickTop="1" thickBot="1"/>
    <row r="6618" s="34" customFormat="1" ht="15" thickTop="1" thickBot="1"/>
    <row r="6619" s="34" customFormat="1" ht="15" thickTop="1" thickBot="1"/>
    <row r="6620" s="34" customFormat="1" ht="15" thickTop="1" thickBot="1"/>
    <row r="6621" s="34" customFormat="1" ht="15" thickTop="1" thickBot="1"/>
    <row r="6622" s="34" customFormat="1" ht="15" thickTop="1" thickBot="1"/>
    <row r="6623" s="34" customFormat="1" ht="15" thickTop="1" thickBot="1"/>
    <row r="6624" s="34" customFormat="1" ht="15" thickTop="1" thickBot="1"/>
    <row r="6625" s="34" customFormat="1" ht="15" thickTop="1" thickBot="1"/>
    <row r="6626" s="34" customFormat="1" ht="15" thickTop="1" thickBot="1"/>
    <row r="6627" s="34" customFormat="1" ht="15" thickTop="1" thickBot="1"/>
    <row r="6628" s="34" customFormat="1" ht="15" thickTop="1" thickBot="1"/>
    <row r="6629" s="34" customFormat="1" ht="15" thickTop="1" thickBot="1"/>
    <row r="6630" s="34" customFormat="1" ht="15" thickTop="1" thickBot="1"/>
    <row r="6631" s="34" customFormat="1" ht="15" thickTop="1" thickBot="1"/>
    <row r="6632" s="34" customFormat="1" ht="15" thickTop="1" thickBot="1"/>
    <row r="6633" s="34" customFormat="1" ht="15" thickTop="1" thickBot="1"/>
    <row r="6634" s="34" customFormat="1" ht="15" thickTop="1" thickBot="1"/>
    <row r="6635" s="34" customFormat="1" ht="15" thickTop="1" thickBot="1"/>
    <row r="6636" s="34" customFormat="1" ht="15" thickTop="1" thickBot="1"/>
    <row r="6637" s="34" customFormat="1" ht="15" thickTop="1" thickBot="1"/>
    <row r="6638" s="34" customFormat="1" ht="15" thickTop="1" thickBot="1"/>
    <row r="6639" s="34" customFormat="1" ht="15" thickTop="1" thickBot="1"/>
    <row r="6640" s="34" customFormat="1" ht="15" thickTop="1" thickBot="1"/>
    <row r="6641" s="34" customFormat="1" ht="15" thickTop="1" thickBot="1"/>
    <row r="6642" s="34" customFormat="1" ht="15" thickTop="1" thickBot="1"/>
    <row r="6643" s="34" customFormat="1" ht="15" thickTop="1" thickBot="1"/>
    <row r="6644" s="34" customFormat="1" ht="15" thickTop="1" thickBot="1"/>
    <row r="6645" s="34" customFormat="1" ht="15" thickTop="1" thickBot="1"/>
    <row r="6646" s="34" customFormat="1" ht="15" thickTop="1" thickBot="1"/>
    <row r="6647" s="34" customFormat="1" ht="15" thickTop="1" thickBot="1"/>
    <row r="6648" s="34" customFormat="1" ht="14" thickTop="1"/>
    <row r="6649" s="34" customFormat="1"/>
    <row r="6650" s="34" customFormat="1"/>
    <row r="6651" s="34" customFormat="1"/>
    <row r="6652" s="34" customFormat="1"/>
    <row r="6653" s="34" customFormat="1"/>
    <row r="6654" s="34" customFormat="1"/>
    <row r="6655" s="34" customFormat="1"/>
    <row r="6656" s="34" customFormat="1"/>
    <row r="6657" s="34" customFormat="1"/>
    <row r="6658" s="34" customFormat="1"/>
    <row r="6659" s="34" customFormat="1"/>
    <row r="6660" s="34" customFormat="1"/>
    <row r="6661" s="34" customFormat="1" ht="14" thickBot="1"/>
    <row r="6662" s="34" customFormat="1" ht="15" thickTop="1" thickBot="1"/>
    <row r="6663" s="34" customFormat="1" ht="15" thickTop="1" thickBot="1"/>
    <row r="6664" s="34" customFormat="1" ht="15" thickTop="1" thickBot="1"/>
    <row r="6665" s="34" customFormat="1" ht="15" thickTop="1" thickBot="1"/>
    <row r="6666" s="34" customFormat="1" ht="15" thickTop="1" thickBot="1"/>
    <row r="6667" s="34" customFormat="1" ht="15" thickTop="1" thickBot="1"/>
    <row r="6668" s="34" customFormat="1" ht="15" thickTop="1" thickBot="1"/>
    <row r="6669" s="34" customFormat="1" ht="15" thickTop="1" thickBot="1"/>
    <row r="6670" s="34" customFormat="1" ht="15" thickTop="1" thickBot="1"/>
    <row r="6671" s="34" customFormat="1" ht="15" thickTop="1" thickBot="1"/>
    <row r="6672" s="34" customFormat="1" ht="15" thickTop="1" thickBot="1"/>
    <row r="6673" s="34" customFormat="1" ht="15" thickTop="1" thickBot="1"/>
    <row r="6674" s="34" customFormat="1" ht="15" thickTop="1" thickBot="1"/>
    <row r="6675" s="34" customFormat="1" ht="15" thickTop="1" thickBot="1"/>
    <row r="6676" s="34" customFormat="1" ht="15" thickTop="1" thickBot="1"/>
    <row r="6677" s="34" customFormat="1" ht="15" thickTop="1" thickBot="1"/>
    <row r="6678" s="34" customFormat="1" ht="15" thickTop="1" thickBot="1"/>
    <row r="6679" s="34" customFormat="1" ht="15" thickTop="1" thickBot="1"/>
    <row r="6680" s="34" customFormat="1" ht="15" thickTop="1" thickBot="1"/>
    <row r="6681" s="34" customFormat="1" ht="15" thickTop="1" thickBot="1"/>
    <row r="6682" s="34" customFormat="1" ht="15" thickTop="1" thickBot="1"/>
    <row r="6683" s="34" customFormat="1" ht="15" thickTop="1" thickBot="1"/>
    <row r="6684" s="34" customFormat="1" ht="15" thickTop="1" thickBot="1"/>
    <row r="6685" s="34" customFormat="1" ht="15" thickTop="1" thickBot="1"/>
    <row r="6686" s="34" customFormat="1" ht="15" thickTop="1" thickBot="1"/>
    <row r="6687" s="34" customFormat="1" ht="15" thickTop="1" thickBot="1"/>
    <row r="6688" s="34" customFormat="1" ht="15" thickTop="1" thickBot="1"/>
    <row r="6689" s="34" customFormat="1" ht="15" thickTop="1" thickBot="1"/>
    <row r="6690" s="34" customFormat="1" ht="15" thickTop="1" thickBot="1"/>
    <row r="6691" s="34" customFormat="1" ht="15" thickTop="1" thickBot="1"/>
    <row r="6692" s="34" customFormat="1" ht="15" thickTop="1" thickBot="1"/>
    <row r="6693" s="34" customFormat="1" ht="15" thickTop="1" thickBot="1"/>
    <row r="6694" s="34" customFormat="1" ht="15" thickTop="1" thickBot="1"/>
    <row r="6695" s="34" customFormat="1" ht="15" thickTop="1" thickBot="1"/>
    <row r="6696" s="34" customFormat="1" ht="15" thickTop="1" thickBot="1"/>
    <row r="6697" s="34" customFormat="1" ht="15" thickTop="1" thickBot="1"/>
    <row r="6698" s="34" customFormat="1" ht="15" thickTop="1" thickBot="1"/>
    <row r="6699" s="34" customFormat="1" ht="15" thickTop="1" thickBot="1"/>
    <row r="6700" s="34" customFormat="1" ht="15" thickTop="1" thickBot="1"/>
    <row r="6701" s="34" customFormat="1" ht="15" thickTop="1" thickBot="1"/>
    <row r="6702" s="34" customFormat="1" ht="15" thickTop="1" thickBot="1"/>
    <row r="6703" s="34" customFormat="1" ht="15" thickTop="1" thickBot="1"/>
    <row r="6704" s="34" customFormat="1" ht="15" thickTop="1" thickBot="1"/>
    <row r="6705" s="34" customFormat="1" ht="15" thickTop="1" thickBot="1"/>
    <row r="6706" s="34" customFormat="1" ht="15" thickTop="1" thickBot="1"/>
    <row r="6707" s="34" customFormat="1" ht="15" thickTop="1" thickBot="1"/>
    <row r="6708" s="34" customFormat="1" ht="15" thickTop="1" thickBot="1"/>
    <row r="6709" s="34" customFormat="1" ht="15" thickTop="1" thickBot="1"/>
    <row r="6710" s="34" customFormat="1" ht="15" thickTop="1" thickBot="1"/>
    <row r="6711" s="34" customFormat="1" ht="15" thickTop="1" thickBot="1"/>
    <row r="6712" s="34" customFormat="1" ht="15" thickTop="1" thickBot="1"/>
    <row r="6713" s="34" customFormat="1" ht="15" thickTop="1" thickBot="1"/>
    <row r="6714" s="34" customFormat="1" ht="15" thickTop="1" thickBot="1"/>
    <row r="6715" s="34" customFormat="1" ht="15" thickTop="1" thickBot="1"/>
    <row r="6716" s="34" customFormat="1" ht="15" thickTop="1" thickBot="1"/>
    <row r="6717" s="34" customFormat="1" ht="15" thickTop="1" thickBot="1"/>
    <row r="6718" s="34" customFormat="1" ht="14" thickTop="1"/>
    <row r="6719" s="34" customFormat="1"/>
    <row r="6720" s="34" customFormat="1"/>
    <row r="6721" s="34" customFormat="1"/>
    <row r="6722" s="34" customFormat="1"/>
    <row r="6723" s="34" customFormat="1"/>
    <row r="6724" s="34" customFormat="1"/>
    <row r="6725" s="34" customFormat="1"/>
    <row r="6726" s="34" customFormat="1"/>
    <row r="6727" s="34" customFormat="1"/>
    <row r="6728" s="34" customFormat="1"/>
    <row r="6729" s="34" customFormat="1"/>
    <row r="6730" s="34" customFormat="1"/>
    <row r="6731" s="34" customFormat="1" ht="14" thickBot="1"/>
    <row r="6732" s="34" customFormat="1" ht="15" thickTop="1" thickBot="1"/>
    <row r="6733" s="34" customFormat="1" ht="15" thickTop="1" thickBot="1"/>
    <row r="6734" s="34" customFormat="1" ht="15" thickTop="1" thickBot="1"/>
    <row r="6735" s="34" customFormat="1" ht="15" thickTop="1" thickBot="1"/>
    <row r="6736" s="34" customFormat="1" ht="15" thickTop="1" thickBot="1"/>
    <row r="6737" s="34" customFormat="1" ht="15" thickTop="1" thickBot="1"/>
    <row r="6738" s="34" customFormat="1" ht="15" thickTop="1" thickBot="1"/>
    <row r="6739" s="34" customFormat="1" ht="15" thickTop="1" thickBot="1"/>
    <row r="6740" s="34" customFormat="1" ht="15" thickTop="1" thickBot="1"/>
    <row r="6741" s="34" customFormat="1" ht="15" thickTop="1" thickBot="1"/>
    <row r="6742" s="34" customFormat="1" ht="15" thickTop="1" thickBot="1"/>
    <row r="6743" s="34" customFormat="1" ht="15" thickTop="1" thickBot="1"/>
    <row r="6744" s="34" customFormat="1" ht="15" thickTop="1" thickBot="1"/>
    <row r="6745" s="34" customFormat="1" ht="15" thickTop="1" thickBot="1"/>
    <row r="6746" s="34" customFormat="1" ht="15" thickTop="1" thickBot="1"/>
    <row r="6747" s="34" customFormat="1" ht="15" thickTop="1" thickBot="1"/>
    <row r="6748" s="34" customFormat="1" ht="15" thickTop="1" thickBot="1"/>
    <row r="6749" s="34" customFormat="1" ht="15" thickTop="1" thickBot="1"/>
    <row r="6750" s="34" customFormat="1" ht="15" thickTop="1" thickBot="1"/>
    <row r="6751" s="34" customFormat="1" ht="15" thickTop="1" thickBot="1"/>
    <row r="6752" s="34" customFormat="1" ht="15" thickTop="1" thickBot="1"/>
    <row r="6753" s="34" customFormat="1" ht="15" thickTop="1" thickBot="1"/>
    <row r="6754" s="34" customFormat="1" ht="15" thickTop="1" thickBot="1"/>
    <row r="6755" s="34" customFormat="1" ht="15" thickTop="1" thickBot="1"/>
    <row r="6756" s="34" customFormat="1" ht="15" thickTop="1" thickBot="1"/>
    <row r="6757" s="34" customFormat="1" ht="15" thickTop="1" thickBot="1"/>
    <row r="6758" s="34" customFormat="1" ht="15" thickTop="1" thickBot="1"/>
    <row r="6759" s="34" customFormat="1" ht="15" thickTop="1" thickBot="1"/>
    <row r="6760" s="34" customFormat="1" ht="15" thickTop="1" thickBot="1"/>
    <row r="6761" s="34" customFormat="1" ht="15" thickTop="1" thickBot="1"/>
    <row r="6762" s="34" customFormat="1" ht="15" thickTop="1" thickBot="1"/>
    <row r="6763" s="34" customFormat="1" ht="15" thickTop="1" thickBot="1"/>
    <row r="6764" s="34" customFormat="1" ht="15" thickTop="1" thickBot="1"/>
    <row r="6765" s="34" customFormat="1" ht="15" thickTop="1" thickBot="1"/>
    <row r="6766" s="34" customFormat="1" ht="15" thickTop="1" thickBot="1"/>
    <row r="6767" s="34" customFormat="1" ht="15" thickTop="1" thickBot="1"/>
    <row r="6768" s="34" customFormat="1" ht="15" thickTop="1" thickBot="1"/>
    <row r="6769" s="34" customFormat="1" ht="15" thickTop="1" thickBot="1"/>
    <row r="6770" s="34" customFormat="1" ht="15" thickTop="1" thickBot="1"/>
    <row r="6771" s="34" customFormat="1" ht="15" thickTop="1" thickBot="1"/>
    <row r="6772" s="34" customFormat="1" ht="15" thickTop="1" thickBot="1"/>
    <row r="6773" s="34" customFormat="1" ht="15" thickTop="1" thickBot="1"/>
    <row r="6774" s="34" customFormat="1" ht="15" thickTop="1" thickBot="1"/>
    <row r="6775" s="34" customFormat="1" ht="15" thickTop="1" thickBot="1"/>
    <row r="6776" s="34" customFormat="1" ht="15" thickTop="1" thickBot="1"/>
    <row r="6777" s="34" customFormat="1" ht="15" thickTop="1" thickBot="1"/>
    <row r="6778" s="34" customFormat="1" ht="15" thickTop="1" thickBot="1"/>
    <row r="6779" s="34" customFormat="1" ht="15" thickTop="1" thickBot="1"/>
    <row r="6780" s="34" customFormat="1" ht="15" thickTop="1" thickBot="1"/>
    <row r="6781" s="34" customFormat="1" ht="15" thickTop="1" thickBot="1"/>
    <row r="6782" s="34" customFormat="1" ht="15" thickTop="1" thickBot="1"/>
    <row r="6783" s="34" customFormat="1" ht="15" thickTop="1" thickBot="1"/>
    <row r="6784" s="34" customFormat="1" ht="15" thickTop="1" thickBot="1"/>
    <row r="6785" s="34" customFormat="1" ht="15" thickTop="1" thickBot="1"/>
    <row r="6786" s="34" customFormat="1" ht="15" thickTop="1" thickBot="1"/>
    <row r="6787" s="34" customFormat="1" ht="15" thickTop="1" thickBot="1"/>
    <row r="6788" s="34" customFormat="1" ht="14" thickTop="1"/>
    <row r="6789" s="34" customFormat="1"/>
    <row r="6790" s="34" customFormat="1"/>
    <row r="6791" s="34" customFormat="1"/>
    <row r="6792" s="34" customFormat="1"/>
    <row r="6793" s="34" customFormat="1"/>
    <row r="6794" s="34" customFormat="1"/>
    <row r="6795" s="34" customFormat="1"/>
    <row r="6796" s="34" customFormat="1"/>
    <row r="6797" s="34" customFormat="1"/>
    <row r="6798" s="34" customFormat="1"/>
    <row r="6799" s="34" customFormat="1"/>
    <row r="6800" s="34" customFormat="1"/>
    <row r="6801" s="34" customFormat="1" ht="14" thickBot="1"/>
    <row r="6802" s="34" customFormat="1" ht="15" thickTop="1" thickBot="1"/>
    <row r="6803" s="34" customFormat="1" ht="15" thickTop="1" thickBot="1"/>
    <row r="6804" s="34" customFormat="1" ht="15" thickTop="1" thickBot="1"/>
    <row r="6805" s="34" customFormat="1" ht="15" thickTop="1" thickBot="1"/>
    <row r="6806" s="34" customFormat="1" ht="15" thickTop="1" thickBot="1"/>
    <row r="6807" s="34" customFormat="1" ht="15" thickTop="1" thickBot="1"/>
    <row r="6808" s="34" customFormat="1" ht="15" thickTop="1" thickBot="1"/>
    <row r="6809" s="34" customFormat="1" ht="15" thickTop="1" thickBot="1"/>
    <row r="6810" s="34" customFormat="1" ht="15" thickTop="1" thickBot="1"/>
    <row r="6811" s="34" customFormat="1" ht="15" thickTop="1" thickBot="1"/>
    <row r="6812" s="34" customFormat="1" ht="15" thickTop="1" thickBot="1"/>
    <row r="6813" s="34" customFormat="1" ht="15" thickTop="1" thickBot="1"/>
    <row r="6814" s="34" customFormat="1" ht="15" thickTop="1" thickBot="1"/>
    <row r="6815" s="34" customFormat="1" ht="15" thickTop="1" thickBot="1"/>
    <row r="6816" s="34" customFormat="1" ht="15" thickTop="1" thickBot="1"/>
    <row r="6817" s="34" customFormat="1" ht="15" thickTop="1" thickBot="1"/>
    <row r="6818" s="34" customFormat="1" ht="15" thickTop="1" thickBot="1"/>
    <row r="6819" s="34" customFormat="1" ht="15" thickTop="1" thickBot="1"/>
    <row r="6820" s="34" customFormat="1" ht="15" thickTop="1" thickBot="1"/>
    <row r="6821" s="34" customFormat="1" ht="15" thickTop="1" thickBot="1"/>
    <row r="6822" s="34" customFormat="1" ht="15" thickTop="1" thickBot="1"/>
    <row r="6823" s="34" customFormat="1" ht="15" thickTop="1" thickBot="1"/>
    <row r="6824" s="34" customFormat="1" ht="15" thickTop="1" thickBot="1"/>
    <row r="6825" s="34" customFormat="1" ht="15" thickTop="1" thickBot="1"/>
    <row r="6826" s="34" customFormat="1" ht="15" thickTop="1" thickBot="1"/>
    <row r="6827" s="34" customFormat="1" ht="15" thickTop="1" thickBot="1"/>
    <row r="6828" s="34" customFormat="1" ht="15" thickTop="1" thickBot="1"/>
    <row r="6829" s="34" customFormat="1" ht="15" thickTop="1" thickBot="1"/>
    <row r="6830" s="34" customFormat="1" ht="15" thickTop="1" thickBot="1"/>
    <row r="6831" s="34" customFormat="1" ht="15" thickTop="1" thickBot="1"/>
    <row r="6832" s="34" customFormat="1" ht="15" thickTop="1" thickBot="1"/>
    <row r="6833" s="34" customFormat="1" ht="15" thickTop="1" thickBot="1"/>
    <row r="6834" s="34" customFormat="1" ht="15" thickTop="1" thickBot="1"/>
    <row r="6835" s="34" customFormat="1" ht="15" thickTop="1" thickBot="1"/>
    <row r="6836" s="34" customFormat="1" ht="15" thickTop="1" thickBot="1"/>
    <row r="6837" s="34" customFormat="1" ht="15" thickTop="1" thickBot="1"/>
    <row r="6838" s="34" customFormat="1" ht="15" thickTop="1" thickBot="1"/>
    <row r="6839" s="34" customFormat="1" ht="15" thickTop="1" thickBot="1"/>
    <row r="6840" s="34" customFormat="1" ht="15" thickTop="1" thickBot="1"/>
    <row r="6841" s="34" customFormat="1" ht="15" thickTop="1" thickBot="1"/>
    <row r="6842" s="34" customFormat="1" ht="15" thickTop="1" thickBot="1"/>
    <row r="6843" s="34" customFormat="1" ht="15" thickTop="1" thickBot="1"/>
    <row r="6844" s="34" customFormat="1" ht="15" thickTop="1" thickBot="1"/>
    <row r="6845" s="34" customFormat="1" ht="15" thickTop="1" thickBot="1"/>
    <row r="6846" s="34" customFormat="1" ht="15" thickTop="1" thickBot="1"/>
    <row r="6847" s="34" customFormat="1" ht="15" thickTop="1" thickBot="1"/>
    <row r="6848" s="34" customFormat="1" ht="15" thickTop="1" thickBot="1"/>
    <row r="6849" s="34" customFormat="1" ht="15" thickTop="1" thickBot="1"/>
    <row r="6850" s="34" customFormat="1" ht="15" thickTop="1" thickBot="1"/>
    <row r="6851" s="34" customFormat="1" ht="15" thickTop="1" thickBot="1"/>
    <row r="6852" s="34" customFormat="1" ht="15" thickTop="1" thickBot="1"/>
    <row r="6853" s="34" customFormat="1" ht="15" thickTop="1" thickBot="1"/>
    <row r="6854" s="34" customFormat="1" ht="15" thickTop="1" thickBot="1"/>
    <row r="6855" s="34" customFormat="1" ht="15" thickTop="1" thickBot="1"/>
    <row r="6856" s="34" customFormat="1" ht="15" thickTop="1" thickBot="1"/>
    <row r="6857" s="34" customFormat="1" ht="15" thickTop="1" thickBot="1"/>
    <row r="6858" s="34" customFormat="1" ht="14" thickTop="1"/>
    <row r="6859" s="34" customFormat="1"/>
    <row r="6860" s="34" customFormat="1"/>
    <row r="6861" s="34" customFormat="1"/>
    <row r="6862" s="34" customFormat="1"/>
    <row r="6863" s="34" customFormat="1"/>
    <row r="6864" s="34" customFormat="1"/>
    <row r="6865" s="34" customFormat="1"/>
    <row r="6866" s="34" customFormat="1"/>
    <row r="6867" s="34" customFormat="1"/>
    <row r="6868" s="34" customFormat="1"/>
    <row r="6869" s="34" customFormat="1"/>
    <row r="6870" s="34" customFormat="1"/>
    <row r="6871" s="34" customFormat="1" ht="14" thickBot="1"/>
    <row r="6872" s="34" customFormat="1" ht="15" thickTop="1" thickBot="1"/>
    <row r="6873" s="34" customFormat="1" ht="15" thickTop="1" thickBot="1"/>
    <row r="6874" s="34" customFormat="1" ht="15" thickTop="1" thickBot="1"/>
    <row r="6875" s="34" customFormat="1" ht="15" thickTop="1" thickBot="1"/>
    <row r="6876" s="34" customFormat="1" ht="15" thickTop="1" thickBot="1"/>
    <row r="6877" s="34" customFormat="1" ht="15" thickTop="1" thickBot="1"/>
    <row r="6878" s="34" customFormat="1" ht="15" thickTop="1" thickBot="1"/>
    <row r="6879" s="34" customFormat="1" ht="15" thickTop="1" thickBot="1"/>
    <row r="6880" s="34" customFormat="1" ht="15" thickTop="1" thickBot="1"/>
    <row r="6881" s="34" customFormat="1" ht="15" thickTop="1" thickBot="1"/>
    <row r="6882" s="34" customFormat="1" ht="15" thickTop="1" thickBot="1"/>
    <row r="6883" s="34" customFormat="1" ht="15" thickTop="1" thickBot="1"/>
    <row r="6884" s="34" customFormat="1" ht="15" thickTop="1" thickBot="1"/>
    <row r="6885" s="34" customFormat="1" ht="15" thickTop="1" thickBot="1"/>
    <row r="6886" s="34" customFormat="1" ht="15" thickTop="1" thickBot="1"/>
    <row r="6887" s="34" customFormat="1" ht="15" thickTop="1" thickBot="1"/>
    <row r="6888" s="34" customFormat="1" ht="15" thickTop="1" thickBot="1"/>
    <row r="6889" s="34" customFormat="1" ht="15" thickTop="1" thickBot="1"/>
    <row r="6890" s="34" customFormat="1" ht="15" thickTop="1" thickBot="1"/>
    <row r="6891" s="34" customFormat="1" ht="15" thickTop="1" thickBot="1"/>
    <row r="6892" s="34" customFormat="1" ht="15" thickTop="1" thickBot="1"/>
    <row r="6893" s="34" customFormat="1" ht="15" thickTop="1" thickBot="1"/>
    <row r="6894" s="34" customFormat="1" ht="15" thickTop="1" thickBot="1"/>
    <row r="6895" s="34" customFormat="1" ht="15" thickTop="1" thickBot="1"/>
    <row r="6896" s="34" customFormat="1" ht="15" thickTop="1" thickBot="1"/>
    <row r="6897" s="34" customFormat="1" ht="15" thickTop="1" thickBot="1"/>
    <row r="6898" s="34" customFormat="1" ht="15" thickTop="1" thickBot="1"/>
    <row r="6899" s="34" customFormat="1" ht="15" thickTop="1" thickBot="1"/>
    <row r="6900" s="34" customFormat="1" ht="15" thickTop="1" thickBot="1"/>
    <row r="6901" s="34" customFormat="1" ht="15" thickTop="1" thickBot="1"/>
    <row r="6902" s="34" customFormat="1" ht="15" thickTop="1" thickBot="1"/>
    <row r="6903" s="34" customFormat="1" ht="15" thickTop="1" thickBot="1"/>
    <row r="6904" s="34" customFormat="1" ht="15" thickTop="1" thickBot="1"/>
    <row r="6905" s="34" customFormat="1" ht="15" thickTop="1" thickBot="1"/>
    <row r="6906" s="34" customFormat="1" ht="15" thickTop="1" thickBot="1"/>
    <row r="6907" s="34" customFormat="1" ht="15" thickTop="1" thickBot="1"/>
    <row r="6908" s="34" customFormat="1" ht="15" thickTop="1" thickBot="1"/>
    <row r="6909" s="34" customFormat="1" ht="15" thickTop="1" thickBot="1"/>
    <row r="6910" s="34" customFormat="1" ht="15" thickTop="1" thickBot="1"/>
    <row r="6911" s="34" customFormat="1" ht="15" thickTop="1" thickBot="1"/>
    <row r="6912" s="34" customFormat="1" ht="15" thickTop="1" thickBot="1"/>
    <row r="6913" s="34" customFormat="1" ht="15" thickTop="1" thickBot="1"/>
    <row r="6914" s="34" customFormat="1" ht="15" thickTop="1" thickBot="1"/>
    <row r="6915" s="34" customFormat="1" ht="15" thickTop="1" thickBot="1"/>
    <row r="6916" s="34" customFormat="1" ht="15" thickTop="1" thickBot="1"/>
    <row r="6917" s="34" customFormat="1" ht="15" thickTop="1" thickBot="1"/>
    <row r="6918" s="34" customFormat="1" ht="15" thickTop="1" thickBot="1"/>
    <row r="6919" s="34" customFormat="1" ht="15" thickTop="1" thickBot="1"/>
    <row r="6920" s="34" customFormat="1" ht="15" thickTop="1" thickBot="1"/>
    <row r="6921" s="34" customFormat="1" ht="15" thickTop="1" thickBot="1"/>
    <row r="6922" s="34" customFormat="1" ht="15" thickTop="1" thickBot="1"/>
    <row r="6923" s="34" customFormat="1" ht="15" thickTop="1" thickBot="1"/>
    <row r="6924" s="34" customFormat="1" ht="15" thickTop="1" thickBot="1"/>
    <row r="6925" s="34" customFormat="1" ht="15" thickTop="1" thickBot="1"/>
    <row r="6926" s="34" customFormat="1" ht="15" thickTop="1" thickBot="1"/>
    <row r="6927" s="34" customFormat="1" ht="15" thickTop="1" thickBot="1"/>
    <row r="6928" s="34" customFormat="1" ht="14" thickTop="1"/>
    <row r="6929" s="34" customFormat="1"/>
    <row r="6930" s="34" customFormat="1"/>
    <row r="6931" s="34" customFormat="1"/>
    <row r="6932" s="34" customFormat="1"/>
    <row r="6933" s="34" customFormat="1"/>
    <row r="6934" s="34" customFormat="1"/>
    <row r="6935" s="34" customFormat="1"/>
    <row r="6936" s="34" customFormat="1"/>
    <row r="6937" s="34" customFormat="1"/>
    <row r="6938" s="34" customFormat="1"/>
    <row r="6939" s="34" customFormat="1"/>
    <row r="6940" s="34" customFormat="1"/>
    <row r="6941" s="34" customFormat="1" ht="14" thickBot="1"/>
    <row r="6942" s="34" customFormat="1" ht="15" thickTop="1" thickBot="1"/>
    <row r="6943" s="34" customFormat="1" ht="15" thickTop="1" thickBot="1"/>
    <row r="6944" s="34" customFormat="1" ht="15" thickTop="1" thickBot="1"/>
    <row r="6945" s="34" customFormat="1" ht="15" thickTop="1" thickBot="1"/>
    <row r="6946" s="34" customFormat="1" ht="15" thickTop="1" thickBot="1"/>
    <row r="6947" s="34" customFormat="1" ht="15" thickTop="1" thickBot="1"/>
    <row r="6948" s="34" customFormat="1" ht="15" thickTop="1" thickBot="1"/>
    <row r="6949" s="34" customFormat="1" ht="15" thickTop="1" thickBot="1"/>
    <row r="6950" s="34" customFormat="1" ht="15" thickTop="1" thickBot="1"/>
    <row r="6951" s="34" customFormat="1" ht="15" thickTop="1" thickBot="1"/>
    <row r="6952" s="34" customFormat="1" ht="15" thickTop="1" thickBot="1"/>
    <row r="6953" s="34" customFormat="1" ht="15" thickTop="1" thickBot="1"/>
    <row r="6954" s="34" customFormat="1" ht="15" thickTop="1" thickBot="1"/>
    <row r="6955" s="34" customFormat="1" ht="15" thickTop="1" thickBot="1"/>
    <row r="6956" s="34" customFormat="1" ht="15" thickTop="1" thickBot="1"/>
    <row r="6957" s="34" customFormat="1" ht="15" thickTop="1" thickBot="1"/>
    <row r="6958" s="34" customFormat="1" ht="15" thickTop="1" thickBot="1"/>
    <row r="6959" s="34" customFormat="1" ht="15" thickTop="1" thickBot="1"/>
    <row r="6960" s="34" customFormat="1" ht="15" thickTop="1" thickBot="1"/>
    <row r="6961" s="34" customFormat="1" ht="15" thickTop="1" thickBot="1"/>
    <row r="6962" s="34" customFormat="1" ht="15" thickTop="1" thickBot="1"/>
    <row r="6963" s="34" customFormat="1" ht="15" thickTop="1" thickBot="1"/>
    <row r="6964" s="34" customFormat="1" ht="15" thickTop="1" thickBot="1"/>
    <row r="6965" s="34" customFormat="1" ht="15" thickTop="1" thickBot="1"/>
    <row r="6966" s="34" customFormat="1" ht="15" thickTop="1" thickBot="1"/>
    <row r="6967" s="34" customFormat="1" ht="15" thickTop="1" thickBot="1"/>
    <row r="6968" s="34" customFormat="1" ht="15" thickTop="1" thickBot="1"/>
    <row r="6969" s="34" customFormat="1" ht="15" thickTop="1" thickBot="1"/>
    <row r="6970" s="34" customFormat="1" ht="15" thickTop="1" thickBot="1"/>
    <row r="6971" s="34" customFormat="1" ht="15" thickTop="1" thickBot="1"/>
    <row r="6972" s="34" customFormat="1" ht="15" thickTop="1" thickBot="1"/>
    <row r="6973" s="34" customFormat="1" ht="15" thickTop="1" thickBot="1"/>
    <row r="6974" s="34" customFormat="1" ht="15" thickTop="1" thickBot="1"/>
    <row r="6975" s="34" customFormat="1" ht="15" thickTop="1" thickBot="1"/>
    <row r="6976" s="34" customFormat="1" ht="15" thickTop="1" thickBot="1"/>
    <row r="6977" s="34" customFormat="1" ht="15" thickTop="1" thickBot="1"/>
    <row r="6978" s="34" customFormat="1" ht="15" thickTop="1" thickBot="1"/>
    <row r="6979" s="34" customFormat="1" ht="15" thickTop="1" thickBot="1"/>
    <row r="6980" s="34" customFormat="1" ht="15" thickTop="1" thickBot="1"/>
    <row r="6981" s="34" customFormat="1" ht="15" thickTop="1" thickBot="1"/>
    <row r="6982" s="34" customFormat="1" ht="15" thickTop="1" thickBot="1"/>
    <row r="6983" s="34" customFormat="1" ht="15" thickTop="1" thickBot="1"/>
    <row r="6984" s="34" customFormat="1" ht="15" thickTop="1" thickBot="1"/>
    <row r="6985" s="34" customFormat="1" ht="15" thickTop="1" thickBot="1"/>
    <row r="6986" s="34" customFormat="1" ht="15" thickTop="1" thickBot="1"/>
    <row r="6987" s="34" customFormat="1" ht="15" thickTop="1" thickBot="1"/>
    <row r="6988" s="34" customFormat="1" ht="15" thickTop="1" thickBot="1"/>
    <row r="6989" s="34" customFormat="1" ht="15" thickTop="1" thickBot="1"/>
    <row r="6990" s="34" customFormat="1" ht="15" thickTop="1" thickBot="1"/>
    <row r="6991" s="34" customFormat="1" ht="15" thickTop="1" thickBot="1"/>
    <row r="6992" s="34" customFormat="1" ht="15" thickTop="1" thickBot="1"/>
    <row r="6993" s="34" customFormat="1" ht="15" thickTop="1" thickBot="1"/>
    <row r="6994" s="34" customFormat="1" ht="15" thickTop="1" thickBot="1"/>
    <row r="6995" s="34" customFormat="1" ht="15" thickTop="1" thickBot="1"/>
    <row r="6996" s="34" customFormat="1" ht="15" thickTop="1" thickBot="1"/>
    <row r="6997" s="34" customFormat="1" ht="15" thickTop="1" thickBot="1"/>
    <row r="6998" s="34" customFormat="1" ht="14" thickTop="1"/>
    <row r="6999" s="34" customFormat="1"/>
    <row r="7000" s="34" customFormat="1"/>
    <row r="7001" s="34" customFormat="1"/>
    <row r="7002" s="34" customFormat="1"/>
    <row r="7003" s="34" customFormat="1"/>
    <row r="7004" s="34" customFormat="1"/>
    <row r="7005" s="34" customFormat="1"/>
    <row r="7006" s="34" customFormat="1"/>
    <row r="7007" s="34" customFormat="1"/>
    <row r="7008" s="34" customFormat="1"/>
    <row r="7009" s="34" customFormat="1"/>
    <row r="7010" s="34" customFormat="1"/>
    <row r="7011" s="34" customFormat="1" ht="14" thickBot="1"/>
    <row r="7012" s="34" customFormat="1" ht="15" thickTop="1" thickBot="1"/>
    <row r="7013" s="34" customFormat="1" ht="15" thickTop="1" thickBot="1"/>
    <row r="7014" s="34" customFormat="1" ht="15" thickTop="1" thickBot="1"/>
    <row r="7015" s="34" customFormat="1" ht="15" thickTop="1" thickBot="1"/>
    <row r="7016" s="34" customFormat="1" ht="15" thickTop="1" thickBot="1"/>
    <row r="7017" s="34" customFormat="1" ht="15" thickTop="1" thickBot="1"/>
    <row r="7018" s="34" customFormat="1" ht="15" thickTop="1" thickBot="1"/>
    <row r="7019" s="34" customFormat="1" ht="15" thickTop="1" thickBot="1"/>
    <row r="7020" s="34" customFormat="1" ht="15" thickTop="1" thickBot="1"/>
    <row r="7021" s="34" customFormat="1" ht="15" thickTop="1" thickBot="1"/>
    <row r="7022" s="34" customFormat="1" ht="15" thickTop="1" thickBot="1"/>
    <row r="7023" s="34" customFormat="1" ht="15" thickTop="1" thickBot="1"/>
    <row r="7024" s="34" customFormat="1" ht="15" thickTop="1" thickBot="1"/>
    <row r="7025" s="34" customFormat="1" ht="15" thickTop="1" thickBot="1"/>
    <row r="7026" s="34" customFormat="1" ht="15" thickTop="1" thickBot="1"/>
    <row r="7027" s="34" customFormat="1" ht="15" thickTop="1" thickBot="1"/>
    <row r="7028" s="34" customFormat="1" ht="15" thickTop="1" thickBot="1"/>
    <row r="7029" s="34" customFormat="1" ht="15" thickTop="1" thickBot="1"/>
    <row r="7030" s="34" customFormat="1" ht="15" thickTop="1" thickBot="1"/>
    <row r="7031" s="34" customFormat="1" ht="15" thickTop="1" thickBot="1"/>
    <row r="7032" s="34" customFormat="1" ht="15" thickTop="1" thickBot="1"/>
    <row r="7033" s="34" customFormat="1" ht="15" thickTop="1" thickBot="1"/>
    <row r="7034" s="34" customFormat="1" ht="15" thickTop="1" thickBot="1"/>
    <row r="7035" s="34" customFormat="1" ht="15" thickTop="1" thickBot="1"/>
    <row r="7036" s="34" customFormat="1" ht="15" thickTop="1" thickBot="1"/>
    <row r="7037" s="34" customFormat="1" ht="15" thickTop="1" thickBot="1"/>
    <row r="7038" s="34" customFormat="1" ht="15" thickTop="1" thickBot="1"/>
    <row r="7039" s="34" customFormat="1" ht="15" thickTop="1" thickBot="1"/>
    <row r="7040" s="34" customFormat="1" ht="15" thickTop="1" thickBot="1"/>
    <row r="7041" s="34" customFormat="1" ht="15" thickTop="1" thickBot="1"/>
    <row r="7042" s="34" customFormat="1" ht="15" thickTop="1" thickBot="1"/>
    <row r="7043" s="34" customFormat="1" ht="15" thickTop="1" thickBot="1"/>
    <row r="7044" s="34" customFormat="1" ht="15" thickTop="1" thickBot="1"/>
    <row r="7045" s="34" customFormat="1" ht="15" thickTop="1" thickBot="1"/>
    <row r="7046" s="34" customFormat="1" ht="15" thickTop="1" thickBot="1"/>
    <row r="7047" s="34" customFormat="1" ht="15" thickTop="1" thickBot="1"/>
    <row r="7048" s="34" customFormat="1" ht="15" thickTop="1" thickBot="1"/>
    <row r="7049" s="34" customFormat="1" ht="15" thickTop="1" thickBot="1"/>
    <row r="7050" s="34" customFormat="1" ht="15" thickTop="1" thickBot="1"/>
    <row r="7051" s="34" customFormat="1" ht="15" thickTop="1" thickBot="1"/>
    <row r="7052" s="34" customFormat="1" ht="15" thickTop="1" thickBot="1"/>
    <row r="7053" s="34" customFormat="1" ht="15" thickTop="1" thickBot="1"/>
    <row r="7054" s="34" customFormat="1" ht="15" thickTop="1" thickBot="1"/>
    <row r="7055" s="34" customFormat="1" ht="15" thickTop="1" thickBot="1"/>
    <row r="7056" s="34" customFormat="1" ht="15" thickTop="1" thickBot="1"/>
    <row r="7057" s="34" customFormat="1" ht="15" thickTop="1" thickBot="1"/>
    <row r="7058" s="34" customFormat="1" ht="15" thickTop="1" thickBot="1"/>
    <row r="7059" s="34" customFormat="1" ht="15" thickTop="1" thickBot="1"/>
    <row r="7060" s="34" customFormat="1" ht="15" thickTop="1" thickBot="1"/>
    <row r="7061" s="34" customFormat="1" ht="15" thickTop="1" thickBot="1"/>
    <row r="7062" s="34" customFormat="1" ht="15" thickTop="1" thickBot="1"/>
    <row r="7063" s="34" customFormat="1" ht="15" thickTop="1" thickBot="1"/>
    <row r="7064" s="34" customFormat="1" ht="15" thickTop="1" thickBot="1"/>
    <row r="7065" s="34" customFormat="1" ht="15" thickTop="1" thickBot="1"/>
    <row r="7066" s="34" customFormat="1" ht="15" thickTop="1" thickBot="1"/>
    <row r="7067" s="34" customFormat="1" ht="15" thickTop="1" thickBot="1"/>
    <row r="7068" s="34" customFormat="1" ht="14" thickTop="1"/>
    <row r="7069" s="34" customFormat="1"/>
    <row r="7070" s="34" customFormat="1"/>
    <row r="7071" s="34" customFormat="1"/>
    <row r="7072" s="34" customFormat="1"/>
    <row r="7073" s="34" customFormat="1"/>
    <row r="7074" s="34" customFormat="1"/>
    <row r="7075" s="34" customFormat="1"/>
    <row r="7076" s="34" customFormat="1"/>
    <row r="7077" s="34" customFormat="1"/>
    <row r="7078" s="34" customFormat="1"/>
    <row r="7079" s="34" customFormat="1"/>
    <row r="7080" s="34" customFormat="1"/>
    <row r="7081" s="34" customFormat="1" ht="14" thickBot="1"/>
    <row r="7082" s="34" customFormat="1" ht="15" thickTop="1" thickBot="1"/>
    <row r="7083" s="34" customFormat="1" ht="15" thickTop="1" thickBot="1"/>
    <row r="7084" s="34" customFormat="1" ht="15" thickTop="1" thickBot="1"/>
    <row r="7085" s="34" customFormat="1" ht="15" thickTop="1" thickBot="1"/>
    <row r="7086" s="34" customFormat="1" ht="15" thickTop="1" thickBot="1"/>
    <row r="7087" s="34" customFormat="1" ht="15" thickTop="1" thickBot="1"/>
    <row r="7088" s="34" customFormat="1" ht="15" thickTop="1" thickBot="1"/>
    <row r="7089" s="34" customFormat="1" ht="15" thickTop="1" thickBot="1"/>
    <row r="7090" s="34" customFormat="1" ht="15" thickTop="1" thickBot="1"/>
    <row r="7091" s="34" customFormat="1" ht="15" thickTop="1" thickBot="1"/>
    <row r="7092" s="34" customFormat="1" ht="15" thickTop="1" thickBot="1"/>
    <row r="7093" s="34" customFormat="1" ht="15" thickTop="1" thickBot="1"/>
    <row r="7094" s="34" customFormat="1" ht="15" thickTop="1" thickBot="1"/>
    <row r="7095" s="34" customFormat="1" ht="15" thickTop="1" thickBot="1"/>
    <row r="7096" s="34" customFormat="1" ht="15" thickTop="1" thickBot="1"/>
    <row r="7097" s="34" customFormat="1" ht="15" thickTop="1" thickBot="1"/>
    <row r="7098" s="34" customFormat="1" ht="15" thickTop="1" thickBot="1"/>
    <row r="7099" s="34" customFormat="1" ht="15" thickTop="1" thickBot="1"/>
    <row r="7100" s="34" customFormat="1" ht="15" thickTop="1" thickBot="1"/>
    <row r="7101" s="34" customFormat="1" ht="15" thickTop="1" thickBot="1"/>
    <row r="7102" s="34" customFormat="1" ht="15" thickTop="1" thickBot="1"/>
    <row r="7103" s="34" customFormat="1" ht="15" thickTop="1" thickBot="1"/>
    <row r="7104" s="34" customFormat="1" ht="15" thickTop="1" thickBot="1"/>
    <row r="7105" s="34" customFormat="1" ht="15" thickTop="1" thickBot="1"/>
    <row r="7106" s="34" customFormat="1" ht="15" thickTop="1" thickBot="1"/>
    <row r="7107" s="34" customFormat="1" ht="15" thickTop="1" thickBot="1"/>
    <row r="7108" s="34" customFormat="1" ht="15" thickTop="1" thickBot="1"/>
    <row r="7109" s="34" customFormat="1" ht="15" thickTop="1" thickBot="1"/>
    <row r="7110" s="34" customFormat="1" ht="15" thickTop="1" thickBot="1"/>
    <row r="7111" s="34" customFormat="1" ht="15" thickTop="1" thickBot="1"/>
    <row r="7112" s="34" customFormat="1" ht="15" thickTop="1" thickBot="1"/>
    <row r="7113" s="34" customFormat="1" ht="15" thickTop="1" thickBot="1"/>
    <row r="7114" s="34" customFormat="1" ht="15" thickTop="1" thickBot="1"/>
    <row r="7115" s="34" customFormat="1" ht="15" thickTop="1" thickBot="1"/>
    <row r="7116" s="34" customFormat="1" ht="15" thickTop="1" thickBot="1"/>
    <row r="7117" s="34" customFormat="1" ht="15" thickTop="1" thickBot="1"/>
    <row r="7118" s="34" customFormat="1" ht="15" thickTop="1" thickBot="1"/>
    <row r="7119" s="34" customFormat="1" ht="15" thickTop="1" thickBot="1"/>
    <row r="7120" s="34" customFormat="1" ht="15" thickTop="1" thickBot="1"/>
    <row r="7121" s="34" customFormat="1" ht="15" thickTop="1" thickBot="1"/>
    <row r="7122" s="34" customFormat="1" ht="15" thickTop="1" thickBot="1"/>
    <row r="7123" s="34" customFormat="1" ht="15" thickTop="1" thickBot="1"/>
    <row r="7124" s="34" customFormat="1" ht="15" thickTop="1" thickBot="1"/>
    <row r="7125" s="34" customFormat="1" ht="15" thickTop="1" thickBot="1"/>
    <row r="7126" s="34" customFormat="1" ht="15" thickTop="1" thickBot="1"/>
    <row r="7127" s="34" customFormat="1" ht="15" thickTop="1" thickBot="1"/>
    <row r="7128" s="34" customFormat="1" ht="15" thickTop="1" thickBot="1"/>
    <row r="7129" s="34" customFormat="1" ht="15" thickTop="1" thickBot="1"/>
    <row r="7130" s="34" customFormat="1" ht="15" thickTop="1" thickBot="1"/>
    <row r="7131" s="34" customFormat="1" ht="15" thickTop="1" thickBot="1"/>
    <row r="7132" s="34" customFormat="1" ht="15" thickTop="1" thickBot="1"/>
    <row r="7133" s="34" customFormat="1" ht="15" thickTop="1" thickBot="1"/>
    <row r="7134" s="34" customFormat="1" ht="15" thickTop="1" thickBot="1"/>
    <row r="7135" s="34" customFormat="1" ht="15" thickTop="1" thickBot="1"/>
    <row r="7136" s="34" customFormat="1" ht="15" thickTop="1" thickBot="1"/>
    <row r="7137" s="34" customFormat="1" ht="15" thickTop="1" thickBot="1"/>
    <row r="7138" s="34" customFormat="1" ht="14" thickTop="1"/>
    <row r="7139" s="34" customFormat="1"/>
    <row r="7140" s="34" customFormat="1"/>
    <row r="7141" s="34" customFormat="1"/>
    <row r="7142" s="34" customFormat="1"/>
    <row r="7143" s="34" customFormat="1"/>
    <row r="7144" s="34" customFormat="1"/>
    <row r="7145" s="34" customFormat="1"/>
    <row r="7146" s="34" customFormat="1"/>
    <row r="7147" s="34" customFormat="1"/>
    <row r="7148" s="34" customFormat="1"/>
    <row r="7149" s="34" customFormat="1"/>
    <row r="7150" s="34" customFormat="1"/>
    <row r="7151" s="34" customFormat="1" ht="14" thickBot="1"/>
    <row r="7152" s="34" customFormat="1" ht="15" thickTop="1" thickBot="1"/>
    <row r="7153" s="34" customFormat="1" ht="15" thickTop="1" thickBot="1"/>
    <row r="7154" s="34" customFormat="1" ht="15" thickTop="1" thickBot="1"/>
    <row r="7155" s="34" customFormat="1" ht="15" thickTop="1" thickBot="1"/>
    <row r="7156" s="34" customFormat="1" ht="15" thickTop="1" thickBot="1"/>
    <row r="7157" s="34" customFormat="1" ht="15" thickTop="1" thickBot="1"/>
    <row r="7158" s="34" customFormat="1" ht="15" thickTop="1" thickBot="1"/>
    <row r="7159" s="34" customFormat="1" ht="15" thickTop="1" thickBot="1"/>
    <row r="7160" s="34" customFormat="1" ht="15" thickTop="1" thickBot="1"/>
    <row r="7161" s="34" customFormat="1" ht="15" thickTop="1" thickBot="1"/>
    <row r="7162" s="34" customFormat="1" ht="15" thickTop="1" thickBot="1"/>
    <row r="7163" s="34" customFormat="1" ht="15" thickTop="1" thickBot="1"/>
    <row r="7164" s="34" customFormat="1" ht="15" thickTop="1" thickBot="1"/>
    <row r="7165" s="34" customFormat="1" ht="15" thickTop="1" thickBot="1"/>
    <row r="7166" s="34" customFormat="1" ht="15" thickTop="1" thickBot="1"/>
    <row r="7167" s="34" customFormat="1" ht="15" thickTop="1" thickBot="1"/>
    <row r="7168" s="34" customFormat="1" ht="15" thickTop="1" thickBot="1"/>
    <row r="7169" s="34" customFormat="1" ht="15" thickTop="1" thickBot="1"/>
    <row r="7170" s="34" customFormat="1" ht="15" thickTop="1" thickBot="1"/>
    <row r="7171" s="34" customFormat="1" ht="15" thickTop="1" thickBot="1"/>
    <row r="7172" s="34" customFormat="1" ht="15" thickTop="1" thickBot="1"/>
    <row r="7173" s="34" customFormat="1" ht="15" thickTop="1" thickBot="1"/>
    <row r="7174" s="34" customFormat="1" ht="15" thickTop="1" thickBot="1"/>
    <row r="7175" s="34" customFormat="1" ht="15" thickTop="1" thickBot="1"/>
    <row r="7176" s="34" customFormat="1" ht="15" thickTop="1" thickBot="1"/>
    <row r="7177" s="34" customFormat="1" ht="15" thickTop="1" thickBot="1"/>
    <row r="7178" s="34" customFormat="1" ht="15" thickTop="1" thickBot="1"/>
    <row r="7179" s="34" customFormat="1" ht="15" thickTop="1" thickBot="1"/>
    <row r="7180" s="34" customFormat="1" ht="15" thickTop="1" thickBot="1"/>
    <row r="7181" s="34" customFormat="1" ht="15" thickTop="1" thickBot="1"/>
    <row r="7182" s="34" customFormat="1" ht="15" thickTop="1" thickBot="1"/>
    <row r="7183" s="34" customFormat="1" ht="15" thickTop="1" thickBot="1"/>
    <row r="7184" s="34" customFormat="1" ht="15" thickTop="1" thickBot="1"/>
    <row r="7185" s="34" customFormat="1" ht="15" thickTop="1" thickBot="1"/>
    <row r="7186" s="34" customFormat="1" ht="15" thickTop="1" thickBot="1"/>
    <row r="7187" s="34" customFormat="1" ht="15" thickTop="1" thickBot="1"/>
    <row r="7188" s="34" customFormat="1" ht="15" thickTop="1" thickBot="1"/>
    <row r="7189" s="34" customFormat="1" ht="15" thickTop="1" thickBot="1"/>
    <row r="7190" s="34" customFormat="1" ht="15" thickTop="1" thickBot="1"/>
    <row r="7191" s="34" customFormat="1" ht="15" thickTop="1" thickBot="1"/>
    <row r="7192" s="34" customFormat="1" ht="15" thickTop="1" thickBot="1"/>
    <row r="7193" s="34" customFormat="1" ht="15" thickTop="1" thickBot="1"/>
    <row r="7194" s="34" customFormat="1" ht="15" thickTop="1" thickBot="1"/>
    <row r="7195" s="34" customFormat="1" ht="15" thickTop="1" thickBot="1"/>
    <row r="7196" s="34" customFormat="1" ht="15" thickTop="1" thickBot="1"/>
    <row r="7197" s="34" customFormat="1" ht="15" thickTop="1" thickBot="1"/>
    <row r="7198" s="34" customFormat="1" ht="15" thickTop="1" thickBot="1"/>
    <row r="7199" s="34" customFormat="1" ht="15" thickTop="1" thickBot="1"/>
    <row r="7200" s="34" customFormat="1" ht="15" thickTop="1" thickBot="1"/>
    <row r="7201" s="34" customFormat="1" ht="15" thickTop="1" thickBot="1"/>
    <row r="7202" s="34" customFormat="1" ht="15" thickTop="1" thickBot="1"/>
    <row r="7203" s="34" customFormat="1" ht="15" thickTop="1" thickBot="1"/>
    <row r="7204" s="34" customFormat="1" ht="15" thickTop="1" thickBot="1"/>
    <row r="7205" s="34" customFormat="1" ht="15" thickTop="1" thickBot="1"/>
    <row r="7206" s="34" customFormat="1" ht="15" thickTop="1" thickBot="1"/>
    <row r="7207" s="34" customFormat="1" ht="15" thickTop="1" thickBot="1"/>
    <row r="7208" s="34" customFormat="1" ht="14" thickTop="1"/>
    <row r="7209" s="34" customFormat="1"/>
    <row r="7210" s="34" customFormat="1"/>
    <row r="7211" s="34" customFormat="1"/>
    <row r="7212" s="34" customFormat="1"/>
    <row r="7213" s="34" customFormat="1"/>
    <row r="7214" s="34" customFormat="1"/>
    <row r="7215" s="34" customFormat="1"/>
    <row r="7216" s="34" customFormat="1"/>
    <row r="7217" s="34" customFormat="1"/>
    <row r="7218" s="34" customFormat="1"/>
    <row r="7219" s="34" customFormat="1"/>
    <row r="7220" s="34" customFormat="1"/>
    <row r="7221" s="34" customFormat="1" ht="14" thickBot="1"/>
    <row r="7222" s="34" customFormat="1" ht="15" thickTop="1" thickBot="1"/>
    <row r="7223" s="34" customFormat="1" ht="15" thickTop="1" thickBot="1"/>
    <row r="7224" s="34" customFormat="1" ht="15" thickTop="1" thickBot="1"/>
    <row r="7225" s="34" customFormat="1" ht="15" thickTop="1" thickBot="1"/>
    <row r="7226" s="34" customFormat="1" ht="15" thickTop="1" thickBot="1"/>
    <row r="7227" s="34" customFormat="1" ht="15" thickTop="1" thickBot="1"/>
    <row r="7228" s="34" customFormat="1" ht="15" thickTop="1" thickBot="1"/>
    <row r="7229" s="34" customFormat="1" ht="15" thickTop="1" thickBot="1"/>
    <row r="7230" s="34" customFormat="1" ht="15" thickTop="1" thickBot="1"/>
    <row r="7231" s="34" customFormat="1" ht="15" thickTop="1" thickBot="1"/>
    <row r="7232" s="34" customFormat="1" ht="15" thickTop="1" thickBot="1"/>
    <row r="7233" s="34" customFormat="1" ht="15" thickTop="1" thickBot="1"/>
    <row r="7234" s="34" customFormat="1" ht="15" thickTop="1" thickBot="1"/>
    <row r="7235" s="34" customFormat="1" ht="15" thickTop="1" thickBot="1"/>
    <row r="7236" s="34" customFormat="1" ht="15" thickTop="1" thickBot="1"/>
    <row r="7237" s="34" customFormat="1" ht="15" thickTop="1" thickBot="1"/>
    <row r="7238" s="34" customFormat="1" ht="15" thickTop="1" thickBot="1"/>
    <row r="7239" s="34" customFormat="1" ht="15" thickTop="1" thickBot="1"/>
    <row r="7240" s="34" customFormat="1" ht="15" thickTop="1" thickBot="1"/>
    <row r="7241" s="34" customFormat="1" ht="15" thickTop="1" thickBot="1"/>
    <row r="7242" s="34" customFormat="1" ht="15" thickTop="1" thickBot="1"/>
    <row r="7243" s="34" customFormat="1" ht="15" thickTop="1" thickBot="1"/>
    <row r="7244" s="34" customFormat="1" ht="15" thickTop="1" thickBot="1"/>
    <row r="7245" s="34" customFormat="1" ht="15" thickTop="1" thickBot="1"/>
    <row r="7246" s="34" customFormat="1" ht="15" thickTop="1" thickBot="1"/>
    <row r="7247" s="34" customFormat="1" ht="15" thickTop="1" thickBot="1"/>
    <row r="7248" s="34" customFormat="1" ht="15" thickTop="1" thickBot="1"/>
    <row r="7249" s="34" customFormat="1" ht="15" thickTop="1" thickBot="1"/>
    <row r="7250" s="34" customFormat="1" ht="15" thickTop="1" thickBot="1"/>
    <row r="7251" s="34" customFormat="1" ht="15" thickTop="1" thickBot="1"/>
    <row r="7252" s="34" customFormat="1" ht="15" thickTop="1" thickBot="1"/>
    <row r="7253" s="34" customFormat="1" ht="15" thickTop="1" thickBot="1"/>
    <row r="7254" s="34" customFormat="1" ht="15" thickTop="1" thickBot="1"/>
    <row r="7255" s="34" customFormat="1" ht="15" thickTop="1" thickBot="1"/>
    <row r="7256" s="34" customFormat="1" ht="15" thickTop="1" thickBot="1"/>
    <row r="7257" s="34" customFormat="1" ht="15" thickTop="1" thickBot="1"/>
    <row r="7258" s="34" customFormat="1" ht="15" thickTop="1" thickBot="1"/>
    <row r="7259" s="34" customFormat="1" ht="15" thickTop="1" thickBot="1"/>
    <row r="7260" s="34" customFormat="1" ht="15" thickTop="1" thickBot="1"/>
    <row r="7261" s="34" customFormat="1" ht="15" thickTop="1" thickBot="1"/>
    <row r="7262" s="34" customFormat="1" ht="15" thickTop="1" thickBot="1"/>
    <row r="7263" s="34" customFormat="1" ht="15" thickTop="1" thickBot="1"/>
    <row r="7264" s="34" customFormat="1" ht="15" thickTop="1" thickBot="1"/>
    <row r="7265" s="34" customFormat="1" ht="15" thickTop="1" thickBot="1"/>
    <row r="7266" s="34" customFormat="1" ht="15" thickTop="1" thickBot="1"/>
    <row r="7267" s="34" customFormat="1" ht="15" thickTop="1" thickBot="1"/>
    <row r="7268" s="34" customFormat="1" ht="15" thickTop="1" thickBot="1"/>
    <row r="7269" s="34" customFormat="1" ht="15" thickTop="1" thickBot="1"/>
    <row r="7270" s="34" customFormat="1" ht="15" thickTop="1" thickBot="1"/>
    <row r="7271" s="34" customFormat="1" ht="15" thickTop="1" thickBot="1"/>
    <row r="7272" s="34" customFormat="1" ht="15" thickTop="1" thickBot="1"/>
    <row r="7273" s="34" customFormat="1" ht="15" thickTop="1" thickBot="1"/>
    <row r="7274" s="34" customFormat="1" ht="15" thickTop="1" thickBot="1"/>
    <row r="7275" s="34" customFormat="1" ht="15" thickTop="1" thickBot="1"/>
    <row r="7276" s="34" customFormat="1" ht="15" thickTop="1" thickBot="1"/>
    <row r="7277" s="34" customFormat="1" ht="15" thickTop="1" thickBot="1"/>
    <row r="7278" s="34" customFormat="1" ht="14" thickTop="1"/>
    <row r="7279" s="34" customFormat="1"/>
    <row r="7280" s="34" customFormat="1"/>
    <row r="7281" s="34" customFormat="1"/>
    <row r="7282" s="34" customFormat="1"/>
    <row r="7283" s="34" customFormat="1"/>
    <row r="7284" s="34" customFormat="1"/>
    <row r="7285" s="34" customFormat="1"/>
    <row r="7286" s="34" customFormat="1"/>
    <row r="7287" s="34" customFormat="1"/>
    <row r="7288" s="34" customFormat="1"/>
    <row r="7289" s="34" customFormat="1"/>
    <row r="7290" s="34" customFormat="1"/>
    <row r="7291" s="34" customFormat="1" ht="14" thickBot="1"/>
    <row r="7292" s="34" customFormat="1" ht="15" thickTop="1" thickBot="1"/>
    <row r="7293" s="34" customFormat="1" ht="15" thickTop="1" thickBot="1"/>
    <row r="7294" s="34" customFormat="1" ht="15" thickTop="1" thickBot="1"/>
    <row r="7295" s="34" customFormat="1" ht="15" thickTop="1" thickBot="1"/>
    <row r="7296" s="34" customFormat="1" ht="15" thickTop="1" thickBot="1"/>
    <row r="7297" s="34" customFormat="1" ht="15" thickTop="1" thickBot="1"/>
    <row r="7298" s="34" customFormat="1" ht="15" thickTop="1" thickBot="1"/>
    <row r="7299" s="34" customFormat="1" ht="15" thickTop="1" thickBot="1"/>
    <row r="7300" s="34" customFormat="1" ht="15" thickTop="1" thickBot="1"/>
    <row r="7301" s="34" customFormat="1" ht="15" thickTop="1" thickBot="1"/>
    <row r="7302" s="34" customFormat="1" ht="15" thickTop="1" thickBot="1"/>
    <row r="7303" s="34" customFormat="1" ht="15" thickTop="1" thickBot="1"/>
    <row r="7304" s="34" customFormat="1" ht="15" thickTop="1" thickBot="1"/>
    <row r="7305" s="34" customFormat="1" ht="15" thickTop="1" thickBot="1"/>
    <row r="7306" s="34" customFormat="1" ht="15" thickTop="1" thickBot="1"/>
    <row r="7307" s="34" customFormat="1" ht="15" thickTop="1" thickBot="1"/>
    <row r="7308" s="34" customFormat="1" ht="15" thickTop="1" thickBot="1"/>
    <row r="7309" s="34" customFormat="1" ht="15" thickTop="1" thickBot="1"/>
    <row r="7310" s="34" customFormat="1" ht="15" thickTop="1" thickBot="1"/>
    <row r="7311" s="34" customFormat="1" ht="15" thickTop="1" thickBot="1"/>
    <row r="7312" s="34" customFormat="1" ht="15" thickTop="1" thickBot="1"/>
    <row r="7313" s="34" customFormat="1" ht="15" thickTop="1" thickBot="1"/>
    <row r="7314" s="34" customFormat="1" ht="15" thickTop="1" thickBot="1"/>
    <row r="7315" s="34" customFormat="1" ht="15" thickTop="1" thickBot="1"/>
    <row r="7316" s="34" customFormat="1" ht="15" thickTop="1" thickBot="1"/>
    <row r="7317" s="34" customFormat="1" ht="15" thickTop="1" thickBot="1"/>
    <row r="7318" s="34" customFormat="1" ht="15" thickTop="1" thickBot="1"/>
    <row r="7319" s="34" customFormat="1" ht="15" thickTop="1" thickBot="1"/>
    <row r="7320" s="34" customFormat="1" ht="15" thickTop="1" thickBot="1"/>
    <row r="7321" s="34" customFormat="1" ht="15" thickTop="1" thickBot="1"/>
    <row r="7322" s="34" customFormat="1" ht="15" thickTop="1" thickBot="1"/>
    <row r="7323" s="34" customFormat="1" ht="15" thickTop="1" thickBot="1"/>
    <row r="7324" s="34" customFormat="1" ht="15" thickTop="1" thickBot="1"/>
    <row r="7325" s="34" customFormat="1" ht="15" thickTop="1" thickBot="1"/>
    <row r="7326" s="34" customFormat="1" ht="15" thickTop="1" thickBot="1"/>
    <row r="7327" s="34" customFormat="1" ht="15" thickTop="1" thickBot="1"/>
    <row r="7328" s="34" customFormat="1" ht="15" thickTop="1" thickBot="1"/>
    <row r="7329" s="34" customFormat="1" ht="15" thickTop="1" thickBot="1"/>
    <row r="7330" s="34" customFormat="1" ht="15" thickTop="1" thickBot="1"/>
    <row r="7331" s="34" customFormat="1" ht="15" thickTop="1" thickBot="1"/>
    <row r="7332" s="34" customFormat="1" ht="15" thickTop="1" thickBot="1"/>
    <row r="7333" s="34" customFormat="1" ht="15" thickTop="1" thickBot="1"/>
    <row r="7334" s="34" customFormat="1" ht="15" thickTop="1" thickBot="1"/>
    <row r="7335" s="34" customFormat="1" ht="15" thickTop="1" thickBot="1"/>
    <row r="7336" s="34" customFormat="1" ht="15" thickTop="1" thickBot="1"/>
    <row r="7337" s="34" customFormat="1" ht="15" thickTop="1" thickBot="1"/>
    <row r="7338" s="34" customFormat="1" ht="15" thickTop="1" thickBot="1"/>
    <row r="7339" s="34" customFormat="1" ht="15" thickTop="1" thickBot="1"/>
    <row r="7340" s="34" customFormat="1" ht="15" thickTop="1" thickBot="1"/>
    <row r="7341" s="34" customFormat="1" ht="15" thickTop="1" thickBot="1"/>
    <row r="7342" s="34" customFormat="1" ht="15" thickTop="1" thickBot="1"/>
    <row r="7343" s="34" customFormat="1" ht="15" thickTop="1" thickBot="1"/>
    <row r="7344" s="34" customFormat="1" ht="15" thickTop="1" thickBot="1"/>
    <row r="7345" s="34" customFormat="1" ht="15" thickTop="1" thickBot="1"/>
    <row r="7346" s="34" customFormat="1" ht="15" thickTop="1" thickBot="1"/>
    <row r="7347" s="34" customFormat="1" ht="15" thickTop="1" thickBot="1"/>
    <row r="7348" s="34" customFormat="1" ht="14" thickTop="1"/>
    <row r="7349" s="34" customFormat="1"/>
    <row r="7350" s="34" customFormat="1"/>
    <row r="7351" s="34" customFormat="1"/>
    <row r="7352" s="34" customFormat="1"/>
    <row r="7353" s="34" customFormat="1"/>
    <row r="7354" s="34" customFormat="1"/>
    <row r="7355" s="34" customFormat="1"/>
    <row r="7356" s="34" customFormat="1"/>
    <row r="7357" s="34" customFormat="1"/>
    <row r="7358" s="34" customFormat="1"/>
    <row r="7359" s="34" customFormat="1"/>
    <row r="7360" s="34" customFormat="1"/>
    <row r="7361" s="34" customFormat="1" ht="14" thickBot="1"/>
    <row r="7362" s="34" customFormat="1" ht="15" thickTop="1" thickBot="1"/>
    <row r="7363" s="34" customFormat="1" ht="15" thickTop="1" thickBot="1"/>
    <row r="7364" s="34" customFormat="1" ht="15" thickTop="1" thickBot="1"/>
    <row r="7365" s="34" customFormat="1" ht="15" thickTop="1" thickBot="1"/>
    <row r="7366" s="34" customFormat="1" ht="15" thickTop="1" thickBot="1"/>
    <row r="7367" s="34" customFormat="1" ht="15" thickTop="1" thickBot="1"/>
    <row r="7368" s="34" customFormat="1" ht="15" thickTop="1" thickBot="1"/>
    <row r="7369" s="34" customFormat="1" ht="15" thickTop="1" thickBot="1"/>
    <row r="7370" s="34" customFormat="1" ht="15" thickTop="1" thickBot="1"/>
    <row r="7371" s="34" customFormat="1" ht="15" thickTop="1" thickBot="1"/>
    <row r="7372" s="34" customFormat="1" ht="15" thickTop="1" thickBot="1"/>
    <row r="7373" s="34" customFormat="1" ht="15" thickTop="1" thickBot="1"/>
    <row r="7374" s="34" customFormat="1" ht="15" thickTop="1" thickBot="1"/>
    <row r="7375" s="34" customFormat="1" ht="15" thickTop="1" thickBot="1"/>
    <row r="7376" s="34" customFormat="1" ht="15" thickTop="1" thickBot="1"/>
    <row r="7377" s="34" customFormat="1" ht="15" thickTop="1" thickBot="1"/>
    <row r="7378" s="34" customFormat="1" ht="15" thickTop="1" thickBot="1"/>
    <row r="7379" s="34" customFormat="1" ht="15" thickTop="1" thickBot="1"/>
    <row r="7380" s="34" customFormat="1" ht="15" thickTop="1" thickBot="1"/>
    <row r="7381" s="34" customFormat="1" ht="15" thickTop="1" thickBot="1"/>
    <row r="7382" s="34" customFormat="1" ht="15" thickTop="1" thickBot="1"/>
    <row r="7383" s="34" customFormat="1" ht="15" thickTop="1" thickBot="1"/>
    <row r="7384" s="34" customFormat="1" ht="15" thickTop="1" thickBot="1"/>
    <row r="7385" s="34" customFormat="1" ht="15" thickTop="1" thickBot="1"/>
    <row r="7386" s="34" customFormat="1" ht="15" thickTop="1" thickBot="1"/>
    <row r="7387" s="34" customFormat="1" ht="15" thickTop="1" thickBot="1"/>
    <row r="7388" s="34" customFormat="1" ht="15" thickTop="1" thickBot="1"/>
    <row r="7389" s="34" customFormat="1" ht="15" thickTop="1" thickBot="1"/>
    <row r="7390" s="34" customFormat="1" ht="15" thickTop="1" thickBot="1"/>
    <row r="7391" s="34" customFormat="1" ht="15" thickTop="1" thickBot="1"/>
    <row r="7392" s="34" customFormat="1" ht="15" thickTop="1" thickBot="1"/>
    <row r="7393" s="34" customFormat="1" ht="15" thickTop="1" thickBot="1"/>
    <row r="7394" s="34" customFormat="1" ht="15" thickTop="1" thickBot="1"/>
    <row r="7395" s="34" customFormat="1" ht="15" thickTop="1" thickBot="1"/>
    <row r="7396" s="34" customFormat="1" ht="15" thickTop="1" thickBot="1"/>
    <row r="7397" s="34" customFormat="1" ht="15" thickTop="1" thickBot="1"/>
    <row r="7398" s="34" customFormat="1" ht="15" thickTop="1" thickBot="1"/>
    <row r="7399" s="34" customFormat="1" ht="15" thickTop="1" thickBot="1"/>
    <row r="7400" s="34" customFormat="1" ht="15" thickTop="1" thickBot="1"/>
    <row r="7401" s="34" customFormat="1" ht="15" thickTop="1" thickBot="1"/>
    <row r="7402" s="34" customFormat="1" ht="15" thickTop="1" thickBot="1"/>
    <row r="7403" s="34" customFormat="1" ht="15" thickTop="1" thickBot="1"/>
    <row r="7404" s="34" customFormat="1" ht="15" thickTop="1" thickBot="1"/>
    <row r="7405" s="34" customFormat="1" ht="15" thickTop="1" thickBot="1"/>
    <row r="7406" s="34" customFormat="1" ht="15" thickTop="1" thickBot="1"/>
    <row r="7407" s="34" customFormat="1" ht="15" thickTop="1" thickBot="1"/>
    <row r="7408" s="34" customFormat="1" ht="15" thickTop="1" thickBot="1"/>
    <row r="7409" s="34" customFormat="1" ht="15" thickTop="1" thickBot="1"/>
    <row r="7410" s="34" customFormat="1" ht="15" thickTop="1" thickBot="1"/>
    <row r="7411" s="34" customFormat="1" ht="15" thickTop="1" thickBot="1"/>
    <row r="7412" s="34" customFormat="1" ht="15" thickTop="1" thickBot="1"/>
    <row r="7413" s="34" customFormat="1" ht="15" thickTop="1" thickBot="1"/>
    <row r="7414" s="34" customFormat="1" ht="15" thickTop="1" thickBot="1"/>
    <row r="7415" s="34" customFormat="1" ht="15" thickTop="1" thickBot="1"/>
    <row r="7416" s="34" customFormat="1" ht="15" thickTop="1" thickBot="1"/>
    <row r="7417" s="34" customFormat="1" ht="15" thickTop="1" thickBot="1"/>
    <row r="7418" s="34" customFormat="1" ht="14" thickTop="1"/>
    <row r="7419" s="34" customFormat="1"/>
    <row r="7420" s="34" customFormat="1"/>
    <row r="7421" s="34" customFormat="1"/>
    <row r="7422" s="34" customFormat="1"/>
    <row r="7423" s="34" customFormat="1"/>
    <row r="7424" s="34" customFormat="1"/>
    <row r="7425" s="34" customFormat="1"/>
    <row r="7426" s="34" customFormat="1"/>
    <row r="7427" s="34" customFormat="1"/>
    <row r="7428" s="34" customFormat="1"/>
    <row r="7429" s="34" customFormat="1"/>
    <row r="7430" s="34" customFormat="1"/>
    <row r="7431" s="34" customFormat="1" ht="14" thickBot="1"/>
    <row r="7432" s="34" customFormat="1" ht="15" thickTop="1" thickBot="1"/>
    <row r="7433" s="34" customFormat="1" ht="15" thickTop="1" thickBot="1"/>
    <row r="7434" s="34" customFormat="1" ht="15" thickTop="1" thickBot="1"/>
    <row r="7435" s="34" customFormat="1" ht="15" thickTop="1" thickBot="1"/>
    <row r="7436" s="34" customFormat="1" ht="15" thickTop="1" thickBot="1"/>
    <row r="7437" s="34" customFormat="1" ht="15" thickTop="1" thickBot="1"/>
    <row r="7438" s="34" customFormat="1" ht="15" thickTop="1" thickBot="1"/>
    <row r="7439" s="34" customFormat="1" ht="15" thickTop="1" thickBot="1"/>
    <row r="7440" s="34" customFormat="1" ht="15" thickTop="1" thickBot="1"/>
    <row r="7441" s="34" customFormat="1" ht="15" thickTop="1" thickBot="1"/>
    <row r="7442" s="34" customFormat="1" ht="15" thickTop="1" thickBot="1"/>
    <row r="7443" s="34" customFormat="1" ht="15" thickTop="1" thickBot="1"/>
    <row r="7444" s="34" customFormat="1" ht="15" thickTop="1" thickBot="1"/>
    <row r="7445" s="34" customFormat="1" ht="15" thickTop="1" thickBot="1"/>
    <row r="7446" s="34" customFormat="1" ht="15" thickTop="1" thickBot="1"/>
    <row r="7447" s="34" customFormat="1" ht="15" thickTop="1" thickBot="1"/>
    <row r="7448" s="34" customFormat="1" ht="15" thickTop="1" thickBot="1"/>
    <row r="7449" s="34" customFormat="1" ht="15" thickTop="1" thickBot="1"/>
    <row r="7450" s="34" customFormat="1" ht="15" thickTop="1" thickBot="1"/>
    <row r="7451" s="34" customFormat="1" ht="15" thickTop="1" thickBot="1"/>
    <row r="7452" s="34" customFormat="1" ht="15" thickTop="1" thickBot="1"/>
    <row r="7453" s="34" customFormat="1" ht="15" thickTop="1" thickBot="1"/>
    <row r="7454" s="34" customFormat="1" ht="15" thickTop="1" thickBot="1"/>
    <row r="7455" s="34" customFormat="1" ht="15" thickTop="1" thickBot="1"/>
    <row r="7456" s="34" customFormat="1" ht="15" thickTop="1" thickBot="1"/>
    <row r="7457" s="34" customFormat="1" ht="15" thickTop="1" thickBot="1"/>
    <row r="7458" s="34" customFormat="1" ht="15" thickTop="1" thickBot="1"/>
    <row r="7459" s="34" customFormat="1" ht="15" thickTop="1" thickBot="1"/>
    <row r="7460" s="34" customFormat="1" ht="15" thickTop="1" thickBot="1"/>
    <row r="7461" s="34" customFormat="1" ht="15" thickTop="1" thickBot="1"/>
    <row r="7462" s="34" customFormat="1" ht="15" thickTop="1" thickBot="1"/>
    <row r="7463" s="34" customFormat="1" ht="15" thickTop="1" thickBot="1"/>
    <row r="7464" s="34" customFormat="1" ht="15" thickTop="1" thickBot="1"/>
    <row r="7465" s="34" customFormat="1" ht="15" thickTop="1" thickBot="1"/>
    <row r="7466" s="34" customFormat="1" ht="15" thickTop="1" thickBot="1"/>
    <row r="7467" s="34" customFormat="1" ht="15" thickTop="1" thickBot="1"/>
    <row r="7468" s="34" customFormat="1" ht="15" thickTop="1" thickBot="1"/>
    <row r="7469" s="34" customFormat="1" ht="15" thickTop="1" thickBot="1"/>
    <row r="7470" s="34" customFormat="1" ht="15" thickTop="1" thickBot="1"/>
    <row r="7471" s="34" customFormat="1" ht="15" thickTop="1" thickBot="1"/>
    <row r="7472" s="34" customFormat="1" ht="15" thickTop="1" thickBot="1"/>
    <row r="7473" s="34" customFormat="1" ht="15" thickTop="1" thickBot="1"/>
    <row r="7474" s="34" customFormat="1" ht="15" thickTop="1" thickBot="1"/>
    <row r="7475" s="34" customFormat="1" ht="15" thickTop="1" thickBot="1"/>
    <row r="7476" s="34" customFormat="1" ht="15" thickTop="1" thickBot="1"/>
    <row r="7477" s="34" customFormat="1" ht="15" thickTop="1" thickBot="1"/>
    <row r="7478" s="34" customFormat="1" ht="15" thickTop="1" thickBot="1"/>
    <row r="7479" s="34" customFormat="1" ht="15" thickTop="1" thickBot="1"/>
    <row r="7480" s="34" customFormat="1" ht="15" thickTop="1" thickBot="1"/>
    <row r="7481" s="34" customFormat="1" ht="15" thickTop="1" thickBot="1"/>
    <row r="7482" s="34" customFormat="1" ht="15" thickTop="1" thickBot="1"/>
    <row r="7483" s="34" customFormat="1" ht="15" thickTop="1" thickBot="1"/>
    <row r="7484" s="34" customFormat="1" ht="15" thickTop="1" thickBot="1"/>
    <row r="7485" s="34" customFormat="1" ht="15" thickTop="1" thickBot="1"/>
    <row r="7486" s="34" customFormat="1" ht="15" thickTop="1" thickBot="1"/>
    <row r="7487" s="34" customFormat="1" ht="15" thickTop="1" thickBot="1"/>
    <row r="7488" s="34" customFormat="1" ht="14" thickTop="1"/>
    <row r="7489" s="34" customFormat="1"/>
    <row r="7490" s="34" customFormat="1"/>
    <row r="7491" s="34" customFormat="1"/>
    <row r="7492" s="34" customFormat="1"/>
    <row r="7493" s="34" customFormat="1"/>
    <row r="7494" s="34" customFormat="1"/>
    <row r="7495" s="34" customFormat="1"/>
    <row r="7496" s="34" customFormat="1"/>
    <row r="7497" s="34" customFormat="1"/>
    <row r="7498" s="34" customFormat="1"/>
    <row r="7499" s="34" customFormat="1"/>
    <row r="7500" s="34" customFormat="1"/>
    <row r="7501" s="34" customFormat="1" ht="14" thickBot="1"/>
    <row r="7502" s="34" customFormat="1" ht="15" thickTop="1" thickBot="1"/>
    <row r="7503" s="34" customFormat="1" ht="15" thickTop="1" thickBot="1"/>
    <row r="7504" s="34" customFormat="1" ht="15" thickTop="1" thickBot="1"/>
    <row r="7505" s="34" customFormat="1" ht="15" thickTop="1" thickBot="1"/>
    <row r="7506" s="34" customFormat="1" ht="15" thickTop="1" thickBot="1"/>
    <row r="7507" s="34" customFormat="1" ht="15" thickTop="1" thickBot="1"/>
    <row r="7508" s="34" customFormat="1" ht="15" thickTop="1" thickBot="1"/>
    <row r="7509" s="34" customFormat="1" ht="15" thickTop="1" thickBot="1"/>
    <row r="7510" s="34" customFormat="1" ht="15" thickTop="1" thickBot="1"/>
    <row r="7511" s="34" customFormat="1" ht="15" thickTop="1" thickBot="1"/>
    <row r="7512" s="34" customFormat="1" ht="15" thickTop="1" thickBot="1"/>
    <row r="7513" s="34" customFormat="1" ht="15" thickTop="1" thickBot="1"/>
    <row r="7514" s="34" customFormat="1" ht="15" thickTop="1" thickBot="1"/>
    <row r="7515" s="34" customFormat="1" ht="15" thickTop="1" thickBot="1"/>
    <row r="7516" s="34" customFormat="1" ht="15" thickTop="1" thickBot="1"/>
    <row r="7517" s="34" customFormat="1" ht="15" thickTop="1" thickBot="1"/>
    <row r="7518" s="34" customFormat="1" ht="15" thickTop="1" thickBot="1"/>
    <row r="7519" s="34" customFormat="1" ht="15" thickTop="1" thickBot="1"/>
    <row r="7520" s="34" customFormat="1" ht="15" thickTop="1" thickBot="1"/>
    <row r="7521" s="34" customFormat="1" ht="15" thickTop="1" thickBot="1"/>
    <row r="7522" s="34" customFormat="1" ht="15" thickTop="1" thickBot="1"/>
    <row r="7523" s="34" customFormat="1" ht="15" thickTop="1" thickBot="1"/>
    <row r="7524" s="34" customFormat="1" ht="15" thickTop="1" thickBot="1"/>
    <row r="7525" s="34" customFormat="1" ht="15" thickTop="1" thickBot="1"/>
    <row r="7526" s="34" customFormat="1" ht="15" thickTop="1" thickBot="1"/>
    <row r="7527" s="34" customFormat="1" ht="15" thickTop="1" thickBot="1"/>
    <row r="7528" s="34" customFormat="1" ht="15" thickTop="1" thickBot="1"/>
    <row r="7529" s="34" customFormat="1" ht="15" thickTop="1" thickBot="1"/>
    <row r="7530" s="34" customFormat="1" ht="15" thickTop="1" thickBot="1"/>
    <row r="7531" s="34" customFormat="1" ht="15" thickTop="1" thickBot="1"/>
    <row r="7532" s="34" customFormat="1" ht="15" thickTop="1" thickBot="1"/>
    <row r="7533" s="34" customFormat="1" ht="15" thickTop="1" thickBot="1"/>
    <row r="7534" s="34" customFormat="1" ht="15" thickTop="1" thickBot="1"/>
    <row r="7535" s="34" customFormat="1" ht="15" thickTop="1" thickBot="1"/>
    <row r="7536" s="34" customFormat="1" ht="15" thickTop="1" thickBot="1"/>
    <row r="7537" s="34" customFormat="1" ht="15" thickTop="1" thickBot="1"/>
    <row r="7538" s="34" customFormat="1" ht="15" thickTop="1" thickBot="1"/>
    <row r="7539" s="34" customFormat="1" ht="15" thickTop="1" thickBot="1"/>
    <row r="7540" s="34" customFormat="1" ht="15" thickTop="1" thickBot="1"/>
    <row r="7541" s="34" customFormat="1" ht="15" thickTop="1" thickBot="1"/>
    <row r="7542" s="34" customFormat="1" ht="15" thickTop="1" thickBot="1"/>
    <row r="7543" s="34" customFormat="1" ht="15" thickTop="1" thickBot="1"/>
    <row r="7544" s="34" customFormat="1" ht="15" thickTop="1" thickBot="1"/>
    <row r="7545" s="34" customFormat="1" ht="15" thickTop="1" thickBot="1"/>
    <row r="7546" s="34" customFormat="1" ht="15" thickTop="1" thickBot="1"/>
    <row r="7547" s="34" customFormat="1" ht="15" thickTop="1" thickBot="1"/>
    <row r="7548" s="34" customFormat="1" ht="15" thickTop="1" thickBot="1"/>
    <row r="7549" s="34" customFormat="1" ht="15" thickTop="1" thickBot="1"/>
    <row r="7550" s="34" customFormat="1" ht="15" thickTop="1" thickBot="1"/>
    <row r="7551" s="34" customFormat="1" ht="15" thickTop="1" thickBot="1"/>
    <row r="7552" s="34" customFormat="1" ht="15" thickTop="1" thickBot="1"/>
    <row r="7553" s="34" customFormat="1" ht="15" thickTop="1" thickBot="1"/>
    <row r="7554" s="34" customFormat="1" ht="15" thickTop="1" thickBot="1"/>
    <row r="7555" s="34" customFormat="1" ht="15" thickTop="1" thickBot="1"/>
    <row r="7556" s="34" customFormat="1" ht="15" thickTop="1" thickBot="1"/>
    <row r="7557" s="34" customFormat="1" ht="15" thickTop="1" thickBot="1"/>
    <row r="7558" s="34" customFormat="1" ht="14" thickTop="1"/>
    <row r="7559" s="34" customFormat="1"/>
    <row r="7560" s="34" customFormat="1"/>
    <row r="7561" s="34" customFormat="1"/>
    <row r="7562" s="34" customFormat="1"/>
    <row r="7563" s="34" customFormat="1"/>
    <row r="7564" s="34" customFormat="1"/>
    <row r="7565" s="34" customFormat="1"/>
    <row r="7566" s="34" customFormat="1"/>
    <row r="7567" s="34" customFormat="1"/>
    <row r="7568" s="34" customFormat="1"/>
    <row r="7569" s="34" customFormat="1"/>
    <row r="7570" s="34" customFormat="1"/>
    <row r="7571" s="34" customFormat="1" ht="14" thickBot="1"/>
    <row r="7572" s="34" customFormat="1" ht="15" thickTop="1" thickBot="1"/>
    <row r="7573" s="34" customFormat="1" ht="15" thickTop="1" thickBot="1"/>
    <row r="7574" s="34" customFormat="1" ht="15" thickTop="1" thickBot="1"/>
    <row r="7575" s="34" customFormat="1" ht="15" thickTop="1" thickBot="1"/>
    <row r="7576" s="34" customFormat="1" ht="15" thickTop="1" thickBot="1"/>
    <row r="7577" s="34" customFormat="1" ht="15" thickTop="1" thickBot="1"/>
    <row r="7578" s="34" customFormat="1" ht="15" thickTop="1" thickBot="1"/>
    <row r="7579" s="34" customFormat="1" ht="15" thickTop="1" thickBot="1"/>
    <row r="7580" s="34" customFormat="1" ht="15" thickTop="1" thickBot="1"/>
    <row r="7581" s="34" customFormat="1" ht="15" thickTop="1" thickBot="1"/>
    <row r="7582" s="34" customFormat="1" ht="15" thickTop="1" thickBot="1"/>
    <row r="7583" s="34" customFormat="1" ht="15" thickTop="1" thickBot="1"/>
    <row r="7584" s="34" customFormat="1" ht="15" thickTop="1" thickBot="1"/>
    <row r="7585" s="34" customFormat="1" ht="15" thickTop="1" thickBot="1"/>
    <row r="7586" s="34" customFormat="1" ht="15" thickTop="1" thickBot="1"/>
    <row r="7587" s="34" customFormat="1" ht="15" thickTop="1" thickBot="1"/>
    <row r="7588" s="34" customFormat="1" ht="15" thickTop="1" thickBot="1"/>
    <row r="7589" s="34" customFormat="1" ht="15" thickTop="1" thickBot="1"/>
    <row r="7590" s="34" customFormat="1" ht="15" thickTop="1" thickBot="1"/>
    <row r="7591" s="34" customFormat="1" ht="15" thickTop="1" thickBot="1"/>
    <row r="7592" s="34" customFormat="1" ht="15" thickTop="1" thickBot="1"/>
    <row r="7593" s="34" customFormat="1" ht="15" thickTop="1" thickBot="1"/>
    <row r="7594" s="34" customFormat="1" ht="15" thickTop="1" thickBot="1"/>
    <row r="7595" s="34" customFormat="1" ht="15" thickTop="1" thickBot="1"/>
    <row r="7596" s="34" customFormat="1" ht="15" thickTop="1" thickBot="1"/>
    <row r="7597" s="34" customFormat="1" ht="15" thickTop="1" thickBot="1"/>
    <row r="7598" s="34" customFormat="1" ht="15" thickTop="1" thickBot="1"/>
    <row r="7599" s="34" customFormat="1" ht="15" thickTop="1" thickBot="1"/>
    <row r="7600" s="34" customFormat="1" ht="15" thickTop="1" thickBot="1"/>
    <row r="7601" s="34" customFormat="1" ht="15" thickTop="1" thickBot="1"/>
    <row r="7602" s="34" customFormat="1" ht="15" thickTop="1" thickBot="1"/>
    <row r="7603" s="34" customFormat="1" ht="15" thickTop="1" thickBot="1"/>
    <row r="7604" s="34" customFormat="1" ht="15" thickTop="1" thickBot="1"/>
    <row r="7605" s="34" customFormat="1" ht="15" thickTop="1" thickBot="1"/>
    <row r="7606" s="34" customFormat="1" ht="15" thickTop="1" thickBot="1"/>
    <row r="7607" s="34" customFormat="1" ht="15" thickTop="1" thickBot="1"/>
    <row r="7608" s="34" customFormat="1" ht="15" thickTop="1" thickBot="1"/>
    <row r="7609" s="34" customFormat="1" ht="15" thickTop="1" thickBot="1"/>
    <row r="7610" s="34" customFormat="1" ht="15" thickTop="1" thickBot="1"/>
    <row r="7611" s="34" customFormat="1" ht="15" thickTop="1" thickBot="1"/>
    <row r="7612" s="34" customFormat="1" ht="15" thickTop="1" thickBot="1"/>
    <row r="7613" s="34" customFormat="1" ht="15" thickTop="1" thickBot="1"/>
    <row r="7614" s="34" customFormat="1" ht="15" thickTop="1" thickBot="1"/>
    <row r="7615" s="34" customFormat="1" ht="15" thickTop="1" thickBot="1"/>
    <row r="7616" s="34" customFormat="1" ht="15" thickTop="1" thickBot="1"/>
    <row r="7617" s="34" customFormat="1" ht="15" thickTop="1" thickBot="1"/>
    <row r="7618" s="34" customFormat="1" ht="15" thickTop="1" thickBot="1"/>
    <row r="7619" s="34" customFormat="1" ht="15" thickTop="1" thickBot="1"/>
    <row r="7620" s="34" customFormat="1" ht="15" thickTop="1" thickBot="1"/>
    <row r="7621" s="34" customFormat="1" ht="15" thickTop="1" thickBot="1"/>
    <row r="7622" s="34" customFormat="1" ht="15" thickTop="1" thickBot="1"/>
    <row r="7623" s="34" customFormat="1" ht="15" thickTop="1" thickBot="1"/>
    <row r="7624" s="34" customFormat="1" ht="15" thickTop="1" thickBot="1"/>
    <row r="7625" s="34" customFormat="1" ht="15" thickTop="1" thickBot="1"/>
    <row r="7626" s="34" customFormat="1" ht="15" thickTop="1" thickBot="1"/>
    <row r="7627" s="34" customFormat="1" ht="15" thickTop="1" thickBot="1"/>
    <row r="7628" s="34" customFormat="1" ht="14" thickTop="1"/>
    <row r="7629" s="34" customFormat="1"/>
    <row r="7630" s="34" customFormat="1"/>
    <row r="7631" s="34" customFormat="1"/>
    <row r="7632" s="34" customFormat="1"/>
    <row r="7633" s="34" customFormat="1"/>
    <row r="7634" s="34" customFormat="1"/>
    <row r="7635" s="34" customFormat="1"/>
    <row r="7636" s="34" customFormat="1"/>
    <row r="7637" s="34" customFormat="1"/>
    <row r="7638" s="34" customFormat="1"/>
    <row r="7639" s="34" customFormat="1"/>
    <row r="7640" s="34" customFormat="1"/>
    <row r="7641" s="34" customFormat="1" ht="14" thickBot="1"/>
    <row r="7642" s="34" customFormat="1" ht="15" thickTop="1" thickBot="1"/>
    <row r="7643" s="34" customFormat="1" ht="15" thickTop="1" thickBot="1"/>
    <row r="7644" s="34" customFormat="1" ht="15" thickTop="1" thickBot="1"/>
    <row r="7645" s="34" customFormat="1" ht="15" thickTop="1" thickBot="1"/>
    <row r="7646" s="34" customFormat="1" ht="15" thickTop="1" thickBot="1"/>
    <row r="7647" s="34" customFormat="1" ht="15" thickTop="1" thickBot="1"/>
    <row r="7648" s="34" customFormat="1" ht="15" thickTop="1" thickBot="1"/>
    <row r="7649" s="34" customFormat="1" ht="15" thickTop="1" thickBot="1"/>
    <row r="7650" s="34" customFormat="1" ht="15" thickTop="1" thickBot="1"/>
    <row r="7651" s="34" customFormat="1" ht="15" thickTop="1" thickBot="1"/>
    <row r="7652" s="34" customFormat="1" ht="15" thickTop="1" thickBot="1"/>
    <row r="7653" s="34" customFormat="1" ht="15" thickTop="1" thickBot="1"/>
    <row r="7654" s="34" customFormat="1" ht="15" thickTop="1" thickBot="1"/>
    <row r="7655" s="34" customFormat="1" ht="15" thickTop="1" thickBot="1"/>
    <row r="7656" s="34" customFormat="1" ht="15" thickTop="1" thickBot="1"/>
    <row r="7657" s="34" customFormat="1" ht="15" thickTop="1" thickBot="1"/>
    <row r="7658" s="34" customFormat="1" ht="15" thickTop="1" thickBot="1"/>
    <row r="7659" s="34" customFormat="1" ht="15" thickTop="1" thickBot="1"/>
    <row r="7660" s="34" customFormat="1" ht="15" thickTop="1" thickBot="1"/>
    <row r="7661" s="34" customFormat="1" ht="15" thickTop="1" thickBot="1"/>
    <row r="7662" s="34" customFormat="1" ht="15" thickTop="1" thickBot="1"/>
    <row r="7663" s="34" customFormat="1" ht="15" thickTop="1" thickBot="1"/>
    <row r="7664" s="34" customFormat="1" ht="15" thickTop="1" thickBot="1"/>
    <row r="7665" s="34" customFormat="1" ht="15" thickTop="1" thickBot="1"/>
    <row r="7666" s="34" customFormat="1" ht="15" thickTop="1" thickBot="1"/>
    <row r="7667" s="34" customFormat="1" ht="15" thickTop="1" thickBot="1"/>
    <row r="7668" s="34" customFormat="1" ht="15" thickTop="1" thickBot="1"/>
    <row r="7669" s="34" customFormat="1" ht="15" thickTop="1" thickBot="1"/>
    <row r="7670" s="34" customFormat="1" ht="15" thickTop="1" thickBot="1"/>
    <row r="7671" s="34" customFormat="1" ht="15" thickTop="1" thickBot="1"/>
    <row r="7672" s="34" customFormat="1" ht="15" thickTop="1" thickBot="1"/>
    <row r="7673" s="34" customFormat="1" ht="15" thickTop="1" thickBot="1"/>
    <row r="7674" s="34" customFormat="1" ht="15" thickTop="1" thickBot="1"/>
    <row r="7675" s="34" customFormat="1" ht="15" thickTop="1" thickBot="1"/>
    <row r="7676" s="34" customFormat="1" ht="15" thickTop="1" thickBot="1"/>
    <row r="7677" s="34" customFormat="1" ht="15" thickTop="1" thickBot="1"/>
    <row r="7678" s="34" customFormat="1" ht="15" thickTop="1" thickBot="1"/>
    <row r="7679" s="34" customFormat="1" ht="15" thickTop="1" thickBot="1"/>
    <row r="7680" s="34" customFormat="1" ht="15" thickTop="1" thickBot="1"/>
    <row r="7681" s="34" customFormat="1" ht="15" thickTop="1" thickBot="1"/>
    <row r="7682" s="34" customFormat="1" ht="15" thickTop="1" thickBot="1"/>
    <row r="7683" s="34" customFormat="1" ht="15" thickTop="1" thickBot="1"/>
    <row r="7684" s="34" customFormat="1" ht="15" thickTop="1" thickBot="1"/>
    <row r="7685" s="34" customFormat="1" ht="15" thickTop="1" thickBot="1"/>
    <row r="7686" s="34" customFormat="1" ht="15" thickTop="1" thickBot="1"/>
    <row r="7687" s="34" customFormat="1" ht="15" thickTop="1" thickBot="1"/>
    <row r="7688" s="34" customFormat="1" ht="15" thickTop="1" thickBot="1"/>
    <row r="7689" s="34" customFormat="1" ht="15" thickTop="1" thickBot="1"/>
    <row r="7690" s="34" customFormat="1" ht="15" thickTop="1" thickBot="1"/>
    <row r="7691" s="34" customFormat="1" ht="15" thickTop="1" thickBot="1"/>
    <row r="7692" s="34" customFormat="1" ht="15" thickTop="1" thickBot="1"/>
    <row r="7693" s="34" customFormat="1" ht="15" thickTop="1" thickBot="1"/>
    <row r="7694" s="34" customFormat="1" ht="15" thickTop="1" thickBot="1"/>
    <row r="7695" s="34" customFormat="1" ht="15" thickTop="1" thickBot="1"/>
    <row r="7696" s="34" customFormat="1" ht="15" thickTop="1" thickBot="1"/>
    <row r="7697" s="34" customFormat="1" ht="15" thickTop="1" thickBot="1"/>
    <row r="7698" s="34" customFormat="1" ht="14" thickTop="1"/>
    <row r="7699" s="34" customFormat="1"/>
    <row r="7700" s="34" customFormat="1"/>
    <row r="7701" s="34" customFormat="1"/>
    <row r="7702" s="34" customFormat="1"/>
    <row r="7703" s="34" customFormat="1"/>
    <row r="7704" s="34" customFormat="1"/>
    <row r="7705" s="34" customFormat="1"/>
    <row r="7706" s="34" customFormat="1"/>
    <row r="7707" s="34" customFormat="1"/>
    <row r="7708" s="34" customFormat="1"/>
    <row r="7709" s="34" customFormat="1"/>
    <row r="7710" s="34" customFormat="1"/>
    <row r="7711" s="34" customFormat="1" ht="14" thickBot="1"/>
    <row r="7712" s="34" customFormat="1" ht="15" thickTop="1" thickBot="1"/>
    <row r="7713" s="34" customFormat="1" ht="15" thickTop="1" thickBot="1"/>
    <row r="7714" s="34" customFormat="1" ht="15" thickTop="1" thickBot="1"/>
    <row r="7715" s="34" customFormat="1" ht="15" thickTop="1" thickBot="1"/>
    <row r="7716" s="34" customFormat="1" ht="15" thickTop="1" thickBot="1"/>
    <row r="7717" s="34" customFormat="1" ht="15" thickTop="1" thickBot="1"/>
    <row r="7718" s="34" customFormat="1" ht="15" thickTop="1" thickBot="1"/>
    <row r="7719" s="34" customFormat="1" ht="15" thickTop="1" thickBot="1"/>
    <row r="7720" s="34" customFormat="1" ht="15" thickTop="1" thickBot="1"/>
    <row r="7721" s="34" customFormat="1" ht="15" thickTop="1" thickBot="1"/>
    <row r="7722" s="34" customFormat="1" ht="15" thickTop="1" thickBot="1"/>
    <row r="7723" s="34" customFormat="1" ht="15" thickTop="1" thickBot="1"/>
    <row r="7724" s="34" customFormat="1" ht="15" thickTop="1" thickBot="1"/>
    <row r="7725" s="34" customFormat="1" ht="15" thickTop="1" thickBot="1"/>
    <row r="7726" s="34" customFormat="1" ht="15" thickTop="1" thickBot="1"/>
    <row r="7727" s="34" customFormat="1" ht="15" thickTop="1" thickBot="1"/>
    <row r="7728" s="34" customFormat="1" ht="15" thickTop="1" thickBot="1"/>
    <row r="7729" s="34" customFormat="1" ht="15" thickTop="1" thickBot="1"/>
    <row r="7730" s="34" customFormat="1" ht="15" thickTop="1" thickBot="1"/>
    <row r="7731" s="34" customFormat="1" ht="15" thickTop="1" thickBot="1"/>
    <row r="7732" s="34" customFormat="1" ht="15" thickTop="1" thickBot="1"/>
    <row r="7733" s="34" customFormat="1" ht="15" thickTop="1" thickBot="1"/>
    <row r="7734" s="34" customFormat="1" ht="15" thickTop="1" thickBot="1"/>
    <row r="7735" s="34" customFormat="1" ht="15" thickTop="1" thickBot="1"/>
    <row r="7736" s="34" customFormat="1" ht="15" thickTop="1" thickBot="1"/>
    <row r="7737" s="34" customFormat="1" ht="15" thickTop="1" thickBot="1"/>
    <row r="7738" s="34" customFormat="1" ht="15" thickTop="1" thickBot="1"/>
    <row r="7739" s="34" customFormat="1" ht="15" thickTop="1" thickBot="1"/>
    <row r="7740" s="34" customFormat="1" ht="15" thickTop="1" thickBot="1"/>
    <row r="7741" s="34" customFormat="1" ht="15" thickTop="1" thickBot="1"/>
    <row r="7742" s="34" customFormat="1" ht="15" thickTop="1" thickBot="1"/>
    <row r="7743" s="34" customFormat="1" ht="15" thickTop="1" thickBot="1"/>
    <row r="7744" s="34" customFormat="1" ht="15" thickTop="1" thickBot="1"/>
    <row r="7745" s="34" customFormat="1" ht="15" thickTop="1" thickBot="1"/>
    <row r="7746" s="34" customFormat="1" ht="15" thickTop="1" thickBot="1"/>
    <row r="7747" s="34" customFormat="1" ht="15" thickTop="1" thickBot="1"/>
    <row r="7748" s="34" customFormat="1" ht="15" thickTop="1" thickBot="1"/>
    <row r="7749" s="34" customFormat="1" ht="15" thickTop="1" thickBot="1"/>
    <row r="7750" s="34" customFormat="1" ht="15" thickTop="1" thickBot="1"/>
    <row r="7751" s="34" customFormat="1" ht="15" thickTop="1" thickBot="1"/>
    <row r="7752" s="34" customFormat="1" ht="15" thickTop="1" thickBot="1"/>
    <row r="7753" s="34" customFormat="1" ht="15" thickTop="1" thickBot="1"/>
    <row r="7754" s="34" customFormat="1" ht="15" thickTop="1" thickBot="1"/>
    <row r="7755" s="34" customFormat="1" ht="15" thickTop="1" thickBot="1"/>
    <row r="7756" s="34" customFormat="1" ht="15" thickTop="1" thickBot="1"/>
    <row r="7757" s="34" customFormat="1" ht="15" thickTop="1" thickBot="1"/>
    <row r="7758" s="34" customFormat="1" ht="15" thickTop="1" thickBot="1"/>
    <row r="7759" s="34" customFormat="1" ht="15" thickTop="1" thickBot="1"/>
    <row r="7760" s="34" customFormat="1" ht="15" thickTop="1" thickBot="1"/>
    <row r="7761" s="34" customFormat="1" ht="15" thickTop="1" thickBot="1"/>
    <row r="7762" s="34" customFormat="1" ht="15" thickTop="1" thickBot="1"/>
    <row r="7763" s="34" customFormat="1" ht="15" thickTop="1" thickBot="1"/>
    <row r="7764" s="34" customFormat="1" ht="15" thickTop="1" thickBot="1"/>
    <row r="7765" s="34" customFormat="1" ht="15" thickTop="1" thickBot="1"/>
    <row r="7766" s="34" customFormat="1" ht="15" thickTop="1" thickBot="1"/>
    <row r="7767" s="34" customFormat="1" ht="15" thickTop="1" thickBot="1"/>
    <row r="7768" s="34" customFormat="1" ht="14" thickTop="1"/>
    <row r="7769" s="34" customFormat="1"/>
    <row r="7770" s="34" customFormat="1"/>
    <row r="7771" s="34" customFormat="1"/>
    <row r="7772" s="34" customFormat="1"/>
    <row r="7773" s="34" customFormat="1"/>
    <row r="7774" s="34" customFormat="1"/>
    <row r="7775" s="34" customFormat="1"/>
    <row r="7776" s="34" customFormat="1"/>
    <row r="7777" s="34" customFormat="1"/>
    <row r="7778" s="34" customFormat="1"/>
    <row r="7779" s="34" customFormat="1"/>
    <row r="7780" s="34" customFormat="1"/>
    <row r="7781" s="34" customFormat="1" ht="14" thickBot="1"/>
    <row r="7782" s="34" customFormat="1" ht="15" thickTop="1" thickBot="1"/>
    <row r="7783" s="34" customFormat="1" ht="15" thickTop="1" thickBot="1"/>
    <row r="7784" s="34" customFormat="1" ht="15" thickTop="1" thickBot="1"/>
    <row r="7785" s="34" customFormat="1" ht="15" thickTop="1" thickBot="1"/>
    <row r="7786" s="34" customFormat="1" ht="15" thickTop="1" thickBot="1"/>
    <row r="7787" s="34" customFormat="1" ht="15" thickTop="1" thickBot="1"/>
    <row r="7788" s="34" customFormat="1" ht="15" thickTop="1" thickBot="1"/>
    <row r="7789" s="34" customFormat="1" ht="15" thickTop="1" thickBot="1"/>
    <row r="7790" s="34" customFormat="1" ht="15" thickTop="1" thickBot="1"/>
    <row r="7791" s="34" customFormat="1" ht="15" thickTop="1" thickBot="1"/>
    <row r="7792" s="34" customFormat="1" ht="15" thickTop="1" thickBot="1"/>
    <row r="7793" s="34" customFormat="1" ht="15" thickTop="1" thickBot="1"/>
    <row r="7794" s="34" customFormat="1" ht="15" thickTop="1" thickBot="1"/>
    <row r="7795" s="34" customFormat="1" ht="15" thickTop="1" thickBot="1"/>
    <row r="7796" s="34" customFormat="1" ht="15" thickTop="1" thickBot="1"/>
    <row r="7797" s="34" customFormat="1" ht="15" thickTop="1" thickBot="1"/>
    <row r="7798" s="34" customFormat="1" ht="15" thickTop="1" thickBot="1"/>
    <row r="7799" s="34" customFormat="1" ht="15" thickTop="1" thickBot="1"/>
    <row r="7800" s="34" customFormat="1" ht="15" thickTop="1" thickBot="1"/>
    <row r="7801" s="34" customFormat="1" ht="15" thickTop="1" thickBot="1"/>
    <row r="7802" s="34" customFormat="1" ht="15" thickTop="1" thickBot="1"/>
    <row r="7803" s="34" customFormat="1" ht="15" thickTop="1" thickBot="1"/>
    <row r="7804" s="34" customFormat="1" ht="15" thickTop="1" thickBot="1"/>
    <row r="7805" s="34" customFormat="1" ht="15" thickTop="1" thickBot="1"/>
    <row r="7806" s="34" customFormat="1" ht="15" thickTop="1" thickBot="1"/>
    <row r="7807" s="34" customFormat="1" ht="15" thickTop="1" thickBot="1"/>
    <row r="7808" s="34" customFormat="1" ht="15" thickTop="1" thickBot="1"/>
    <row r="7809" s="34" customFormat="1" ht="15" thickTop="1" thickBot="1"/>
    <row r="7810" s="34" customFormat="1" ht="15" thickTop="1" thickBot="1"/>
    <row r="7811" s="34" customFormat="1" ht="15" thickTop="1" thickBot="1"/>
    <row r="7812" s="34" customFormat="1" ht="15" thickTop="1" thickBot="1"/>
    <row r="7813" s="34" customFormat="1" ht="15" thickTop="1" thickBot="1"/>
    <row r="7814" s="34" customFormat="1" ht="15" thickTop="1" thickBot="1"/>
    <row r="7815" s="34" customFormat="1" ht="15" thickTop="1" thickBot="1"/>
    <row r="7816" s="34" customFormat="1" ht="15" thickTop="1" thickBot="1"/>
    <row r="7817" s="34" customFormat="1" ht="15" thickTop="1" thickBot="1"/>
    <row r="7818" s="34" customFormat="1" ht="15" thickTop="1" thickBot="1"/>
    <row r="7819" s="34" customFormat="1" ht="15" thickTop="1" thickBot="1"/>
    <row r="7820" s="34" customFormat="1" ht="15" thickTop="1" thickBot="1"/>
    <row r="7821" s="34" customFormat="1" ht="15" thickTop="1" thickBot="1"/>
    <row r="7822" s="34" customFormat="1" ht="15" thickTop="1" thickBot="1"/>
    <row r="7823" s="34" customFormat="1" ht="15" thickTop="1" thickBot="1"/>
    <row r="7824" s="34" customFormat="1" ht="15" thickTop="1" thickBot="1"/>
    <row r="7825" s="34" customFormat="1" ht="15" thickTop="1" thickBot="1"/>
    <row r="7826" s="34" customFormat="1" ht="15" thickTop="1" thickBot="1"/>
    <row r="7827" s="34" customFormat="1" ht="15" thickTop="1" thickBot="1"/>
    <row r="7828" s="34" customFormat="1" ht="15" thickTop="1" thickBot="1"/>
    <row r="7829" s="34" customFormat="1" ht="15" thickTop="1" thickBot="1"/>
    <row r="7830" s="34" customFormat="1" ht="15" thickTop="1" thickBot="1"/>
    <row r="7831" s="34" customFormat="1" ht="15" thickTop="1" thickBot="1"/>
    <row r="7832" s="34" customFormat="1" ht="15" thickTop="1" thickBot="1"/>
    <row r="7833" s="34" customFormat="1" ht="15" thickTop="1" thickBot="1"/>
    <row r="7834" s="34" customFormat="1" ht="15" thickTop="1" thickBot="1"/>
    <row r="7835" s="34" customFormat="1" ht="15" thickTop="1" thickBot="1"/>
    <row r="7836" s="34" customFormat="1" ht="15" thickTop="1" thickBot="1"/>
    <row r="7837" s="34" customFormat="1" ht="15" thickTop="1" thickBot="1"/>
    <row r="7838" s="34" customFormat="1" ht="14" thickTop="1"/>
    <row r="7839" s="34" customFormat="1"/>
    <row r="7840" s="34" customFormat="1"/>
    <row r="7841" s="34" customFormat="1"/>
    <row r="7842" s="34" customFormat="1"/>
    <row r="7843" s="34" customFormat="1"/>
    <row r="7844" s="34" customFormat="1"/>
    <row r="7845" s="34" customFormat="1"/>
    <row r="7846" s="34" customFormat="1"/>
    <row r="7847" s="34" customFormat="1"/>
    <row r="7848" s="34" customFormat="1"/>
    <row r="7849" s="34" customFormat="1"/>
    <row r="7850" s="34" customFormat="1"/>
    <row r="7851" s="34" customFormat="1" ht="14" thickBot="1"/>
    <row r="7852" s="34" customFormat="1" ht="15" thickTop="1" thickBot="1"/>
    <row r="7853" s="34" customFormat="1" ht="15" thickTop="1" thickBot="1"/>
    <row r="7854" s="34" customFormat="1" ht="15" thickTop="1" thickBot="1"/>
    <row r="7855" s="34" customFormat="1" ht="15" thickTop="1" thickBot="1"/>
    <row r="7856" s="34" customFormat="1" ht="15" thickTop="1" thickBot="1"/>
    <row r="7857" s="34" customFormat="1" ht="15" thickTop="1" thickBot="1"/>
    <row r="7858" s="34" customFormat="1" ht="15" thickTop="1" thickBot="1"/>
    <row r="7859" s="34" customFormat="1" ht="15" thickTop="1" thickBot="1"/>
    <row r="7860" s="34" customFormat="1" ht="15" thickTop="1" thickBot="1"/>
    <row r="7861" s="34" customFormat="1" ht="15" thickTop="1" thickBot="1"/>
    <row r="7862" s="34" customFormat="1" ht="15" thickTop="1" thickBot="1"/>
    <row r="7863" s="34" customFormat="1" ht="15" thickTop="1" thickBot="1"/>
    <row r="7864" s="34" customFormat="1" ht="15" thickTop="1" thickBot="1"/>
    <row r="7865" s="34" customFormat="1" ht="15" thickTop="1" thickBot="1"/>
    <row r="7866" s="34" customFormat="1" ht="15" thickTop="1" thickBot="1"/>
    <row r="7867" s="34" customFormat="1" ht="15" thickTop="1" thickBot="1"/>
    <row r="7868" s="34" customFormat="1" ht="15" thickTop="1" thickBot="1"/>
    <row r="7869" s="34" customFormat="1" ht="15" thickTop="1" thickBot="1"/>
    <row r="7870" s="34" customFormat="1" ht="15" thickTop="1" thickBot="1"/>
    <row r="7871" s="34" customFormat="1" ht="15" thickTop="1" thickBot="1"/>
    <row r="7872" s="34" customFormat="1" ht="15" thickTop="1" thickBot="1"/>
    <row r="7873" s="34" customFormat="1" ht="15" thickTop="1" thickBot="1"/>
    <row r="7874" s="34" customFormat="1" ht="15" thickTop="1" thickBot="1"/>
    <row r="7875" s="34" customFormat="1" ht="15" thickTop="1" thickBot="1"/>
    <row r="7876" s="34" customFormat="1" ht="15" thickTop="1" thickBot="1"/>
    <row r="7877" s="34" customFormat="1" ht="15" thickTop="1" thickBot="1"/>
    <row r="7878" s="34" customFormat="1" ht="15" thickTop="1" thickBot="1"/>
    <row r="7879" s="34" customFormat="1" ht="15" thickTop="1" thickBot="1"/>
    <row r="7880" s="34" customFormat="1" ht="15" thickTop="1" thickBot="1"/>
    <row r="7881" s="34" customFormat="1" ht="15" thickTop="1" thickBot="1"/>
    <row r="7882" s="34" customFormat="1" ht="15" thickTop="1" thickBot="1"/>
    <row r="7883" s="34" customFormat="1" ht="15" thickTop="1" thickBot="1"/>
    <row r="7884" s="34" customFormat="1" ht="15" thickTop="1" thickBot="1"/>
    <row r="7885" s="34" customFormat="1" ht="15" thickTop="1" thickBot="1"/>
    <row r="7886" s="34" customFormat="1" ht="15" thickTop="1" thickBot="1"/>
    <row r="7887" s="34" customFormat="1" ht="15" thickTop="1" thickBot="1"/>
    <row r="7888" s="34" customFormat="1" ht="15" thickTop="1" thickBot="1"/>
    <row r="7889" s="34" customFormat="1" ht="15" thickTop="1" thickBot="1"/>
    <row r="7890" s="34" customFormat="1" ht="15" thickTop="1" thickBot="1"/>
    <row r="7891" s="34" customFormat="1" ht="15" thickTop="1" thickBot="1"/>
    <row r="7892" s="34" customFormat="1" ht="15" thickTop="1" thickBot="1"/>
    <row r="7893" s="34" customFormat="1" ht="15" thickTop="1" thickBot="1"/>
    <row r="7894" s="34" customFormat="1" ht="15" thickTop="1" thickBot="1"/>
    <row r="7895" s="34" customFormat="1" ht="15" thickTop="1" thickBot="1"/>
    <row r="7896" s="34" customFormat="1" ht="15" thickTop="1" thickBot="1"/>
    <row r="7897" s="34" customFormat="1" ht="15" thickTop="1" thickBot="1"/>
    <row r="7898" s="34" customFormat="1" ht="15" thickTop="1" thickBot="1"/>
    <row r="7899" s="34" customFormat="1" ht="15" thickTop="1" thickBot="1"/>
    <row r="7900" s="34" customFormat="1" ht="15" thickTop="1" thickBot="1"/>
    <row r="7901" s="34" customFormat="1" ht="15" thickTop="1" thickBot="1"/>
    <row r="7902" s="34" customFormat="1" ht="15" thickTop="1" thickBot="1"/>
    <row r="7903" s="34" customFormat="1" ht="15" thickTop="1" thickBot="1"/>
    <row r="7904" s="34" customFormat="1" ht="15" thickTop="1" thickBot="1"/>
    <row r="7905" s="34" customFormat="1" ht="15" thickTop="1" thickBot="1"/>
    <row r="7906" s="34" customFormat="1" ht="15" thickTop="1" thickBot="1"/>
    <row r="7907" s="34" customFormat="1" ht="15" thickTop="1" thickBot="1"/>
    <row r="7908" s="34" customFormat="1" ht="14" thickTop="1"/>
    <row r="7909" s="34" customFormat="1"/>
    <row r="7910" s="34" customFormat="1"/>
    <row r="7911" s="34" customFormat="1"/>
    <row r="7912" s="34" customFormat="1"/>
    <row r="7913" s="34" customFormat="1"/>
    <row r="7914" s="34" customFormat="1"/>
    <row r="7915" s="34" customFormat="1"/>
    <row r="7916" s="34" customFormat="1"/>
    <row r="7917" s="34" customFormat="1"/>
    <row r="7918" s="34" customFormat="1"/>
    <row r="7919" s="34" customFormat="1"/>
    <row r="7920" s="34" customFormat="1"/>
    <row r="7921" s="34" customFormat="1" ht="14" thickBot="1"/>
    <row r="7922" s="34" customFormat="1" ht="15" thickTop="1" thickBot="1"/>
    <row r="7923" s="34" customFormat="1" ht="15" thickTop="1" thickBot="1"/>
    <row r="7924" s="34" customFormat="1" ht="15" thickTop="1" thickBot="1"/>
    <row r="7925" s="34" customFormat="1" ht="15" thickTop="1" thickBot="1"/>
    <row r="7926" s="34" customFormat="1" ht="15" thickTop="1" thickBot="1"/>
    <row r="7927" s="34" customFormat="1" ht="15" thickTop="1" thickBot="1"/>
    <row r="7928" s="34" customFormat="1" ht="15" thickTop="1" thickBot="1"/>
    <row r="7929" s="34" customFormat="1" ht="15" thickTop="1" thickBot="1"/>
    <row r="7930" s="34" customFormat="1" ht="15" thickTop="1" thickBot="1"/>
    <row r="7931" s="34" customFormat="1" ht="15" thickTop="1" thickBot="1"/>
    <row r="7932" s="34" customFormat="1" ht="15" thickTop="1" thickBot="1"/>
    <row r="7933" s="34" customFormat="1" ht="15" thickTop="1" thickBot="1"/>
    <row r="7934" s="34" customFormat="1" ht="15" thickTop="1" thickBot="1"/>
    <row r="7935" s="34" customFormat="1" ht="15" thickTop="1" thickBot="1"/>
    <row r="7936" s="34" customFormat="1" ht="15" thickTop="1" thickBot="1"/>
    <row r="7937" s="34" customFormat="1" ht="15" thickTop="1" thickBot="1"/>
    <row r="7938" s="34" customFormat="1" ht="15" thickTop="1" thickBot="1"/>
    <row r="7939" s="34" customFormat="1" ht="15" thickTop="1" thickBot="1"/>
    <row r="7940" s="34" customFormat="1" ht="15" thickTop="1" thickBot="1"/>
    <row r="7941" s="34" customFormat="1" ht="15" thickTop="1" thickBot="1"/>
    <row r="7942" s="34" customFormat="1" ht="15" thickTop="1" thickBot="1"/>
    <row r="7943" s="34" customFormat="1" ht="15" thickTop="1" thickBot="1"/>
    <row r="7944" s="34" customFormat="1" ht="15" thickTop="1" thickBot="1"/>
    <row r="7945" s="34" customFormat="1" ht="15" thickTop="1" thickBot="1"/>
    <row r="7946" s="34" customFormat="1" ht="15" thickTop="1" thickBot="1"/>
    <row r="7947" s="34" customFormat="1" ht="15" thickTop="1" thickBot="1"/>
    <row r="7948" s="34" customFormat="1" ht="15" thickTop="1" thickBot="1"/>
    <row r="7949" s="34" customFormat="1" ht="15" thickTop="1" thickBot="1"/>
    <row r="7950" s="34" customFormat="1" ht="15" thickTop="1" thickBot="1"/>
    <row r="7951" s="34" customFormat="1" ht="15" thickTop="1" thickBot="1"/>
    <row r="7952" s="34" customFormat="1" ht="15" thickTop="1" thickBot="1"/>
    <row r="7953" s="34" customFormat="1" ht="15" thickTop="1" thickBot="1"/>
    <row r="7954" s="34" customFormat="1" ht="15" thickTop="1" thickBot="1"/>
    <row r="7955" s="34" customFormat="1" ht="15" thickTop="1" thickBot="1"/>
    <row r="7956" s="34" customFormat="1" ht="15" thickTop="1" thickBot="1"/>
    <row r="7957" s="34" customFormat="1" ht="15" thickTop="1" thickBot="1"/>
    <row r="7958" s="34" customFormat="1" ht="15" thickTop="1" thickBot="1"/>
    <row r="7959" s="34" customFormat="1" ht="15" thickTop="1" thickBot="1"/>
    <row r="7960" s="34" customFormat="1" ht="15" thickTop="1" thickBot="1"/>
    <row r="7961" s="34" customFormat="1" ht="15" thickTop="1" thickBot="1"/>
    <row r="7962" s="34" customFormat="1" ht="15" thickTop="1" thickBot="1"/>
    <row r="7963" s="34" customFormat="1" ht="15" thickTop="1" thickBot="1"/>
    <row r="7964" s="34" customFormat="1" ht="15" thickTop="1" thickBot="1"/>
    <row r="7965" s="34" customFormat="1" ht="15" thickTop="1" thickBot="1"/>
    <row r="7966" s="34" customFormat="1" ht="15" thickTop="1" thickBot="1"/>
    <row r="7967" s="34" customFormat="1" ht="15" thickTop="1" thickBot="1"/>
    <row r="7968" s="34" customFormat="1" ht="15" thickTop="1" thickBot="1"/>
    <row r="7969" s="34" customFormat="1" ht="15" thickTop="1" thickBot="1"/>
    <row r="7970" s="34" customFormat="1" ht="15" thickTop="1" thickBot="1"/>
    <row r="7971" s="34" customFormat="1" ht="15" thickTop="1" thickBot="1"/>
    <row r="7972" s="34" customFormat="1" ht="15" thickTop="1" thickBot="1"/>
    <row r="7973" s="34" customFormat="1" ht="15" thickTop="1" thickBot="1"/>
    <row r="7974" s="34" customFormat="1" ht="15" thickTop="1" thickBot="1"/>
    <row r="7975" s="34" customFormat="1" ht="15" thickTop="1" thickBot="1"/>
    <row r="7976" s="34" customFormat="1" ht="15" thickTop="1" thickBot="1"/>
    <row r="7977" s="34" customFormat="1" ht="15" thickTop="1" thickBot="1"/>
    <row r="7978" s="34" customFormat="1" ht="14" thickTop="1"/>
    <row r="7979" s="34" customFormat="1"/>
    <row r="7980" s="34" customFormat="1"/>
    <row r="7981" s="34" customFormat="1"/>
    <row r="7982" s="34" customFormat="1"/>
    <row r="7983" s="34" customFormat="1"/>
    <row r="7984" s="34" customFormat="1"/>
    <row r="7985" s="34" customFormat="1"/>
    <row r="7986" s="34" customFormat="1"/>
    <row r="7987" s="34" customFormat="1"/>
    <row r="7988" s="34" customFormat="1"/>
    <row r="7989" s="34" customFormat="1"/>
    <row r="7990" s="34" customFormat="1"/>
    <row r="7991" s="34" customFormat="1" ht="14" thickBot="1"/>
    <row r="7992" s="34" customFormat="1" ht="15" thickTop="1" thickBot="1"/>
    <row r="7993" s="34" customFormat="1" ht="15" thickTop="1" thickBot="1"/>
    <row r="7994" s="34" customFormat="1" ht="15" thickTop="1" thickBot="1"/>
    <row r="7995" s="34" customFormat="1" ht="15" thickTop="1" thickBot="1"/>
    <row r="7996" s="34" customFormat="1" ht="15" thickTop="1" thickBot="1"/>
    <row r="7997" s="34" customFormat="1" ht="15" thickTop="1" thickBot="1"/>
    <row r="7998" s="34" customFormat="1" ht="15" thickTop="1" thickBot="1"/>
    <row r="7999" s="34" customFormat="1" ht="15" thickTop="1" thickBot="1"/>
    <row r="8000" s="34" customFormat="1" ht="15" thickTop="1" thickBot="1"/>
    <row r="8001" s="34" customFormat="1" ht="15" thickTop="1" thickBot="1"/>
    <row r="8002" s="34" customFormat="1" ht="15" thickTop="1" thickBot="1"/>
    <row r="8003" s="34" customFormat="1" ht="15" thickTop="1" thickBot="1"/>
    <row r="8004" s="34" customFormat="1" ht="15" thickTop="1" thickBot="1"/>
    <row r="8005" s="34" customFormat="1" ht="15" thickTop="1" thickBot="1"/>
    <row r="8006" s="34" customFormat="1" ht="15" thickTop="1" thickBot="1"/>
    <row r="8007" s="34" customFormat="1" ht="15" thickTop="1" thickBot="1"/>
    <row r="8008" s="34" customFormat="1" ht="15" thickTop="1" thickBot="1"/>
    <row r="8009" s="34" customFormat="1" ht="15" thickTop="1" thickBot="1"/>
    <row r="8010" s="34" customFormat="1" ht="15" thickTop="1" thickBot="1"/>
    <row r="8011" s="34" customFormat="1" ht="15" thickTop="1" thickBot="1"/>
    <row r="8012" s="34" customFormat="1" ht="15" thickTop="1" thickBot="1"/>
    <row r="8013" s="34" customFormat="1" ht="15" thickTop="1" thickBot="1"/>
    <row r="8014" s="34" customFormat="1" ht="15" thickTop="1" thickBot="1"/>
    <row r="8015" s="34" customFormat="1" ht="15" thickTop="1" thickBot="1"/>
    <row r="8016" s="34" customFormat="1" ht="15" thickTop="1" thickBot="1"/>
    <row r="8017" s="34" customFormat="1" ht="15" thickTop="1" thickBot="1"/>
    <row r="8018" s="34" customFormat="1" ht="15" thickTop="1" thickBot="1"/>
    <row r="8019" s="34" customFormat="1" ht="15" thickTop="1" thickBot="1"/>
    <row r="8020" s="34" customFormat="1" ht="15" thickTop="1" thickBot="1"/>
    <row r="8021" s="34" customFormat="1" ht="15" thickTop="1" thickBot="1"/>
    <row r="8022" s="34" customFormat="1" ht="15" thickTop="1" thickBot="1"/>
    <row r="8023" s="34" customFormat="1" ht="15" thickTop="1" thickBot="1"/>
    <row r="8024" s="34" customFormat="1" ht="15" thickTop="1" thickBot="1"/>
    <row r="8025" s="34" customFormat="1" ht="15" thickTop="1" thickBot="1"/>
    <row r="8026" s="34" customFormat="1" ht="15" thickTop="1" thickBot="1"/>
    <row r="8027" s="34" customFormat="1" ht="15" thickTop="1" thickBot="1"/>
    <row r="8028" s="34" customFormat="1" ht="15" thickTop="1" thickBot="1"/>
    <row r="8029" s="34" customFormat="1" ht="15" thickTop="1" thickBot="1"/>
    <row r="8030" s="34" customFormat="1" ht="15" thickTop="1" thickBot="1"/>
    <row r="8031" s="34" customFormat="1" ht="15" thickTop="1" thickBot="1"/>
    <row r="8032" s="34" customFormat="1" ht="15" thickTop="1" thickBot="1"/>
    <row r="8033" s="34" customFormat="1" ht="15" thickTop="1" thickBot="1"/>
    <row r="8034" s="34" customFormat="1" ht="15" thickTop="1" thickBot="1"/>
    <row r="8035" s="34" customFormat="1" ht="15" thickTop="1" thickBot="1"/>
    <row r="8036" s="34" customFormat="1" ht="15" thickTop="1" thickBot="1"/>
    <row r="8037" s="34" customFormat="1" ht="15" thickTop="1" thickBot="1"/>
    <row r="8038" s="34" customFormat="1" ht="15" thickTop="1" thickBot="1"/>
    <row r="8039" s="34" customFormat="1" ht="15" thickTop="1" thickBot="1"/>
    <row r="8040" s="34" customFormat="1" ht="15" thickTop="1" thickBot="1"/>
    <row r="8041" s="34" customFormat="1" ht="15" thickTop="1" thickBot="1"/>
    <row r="8042" s="34" customFormat="1" ht="15" thickTop="1" thickBot="1"/>
    <row r="8043" s="34" customFormat="1" ht="15" thickTop="1" thickBot="1"/>
    <row r="8044" s="34" customFormat="1" ht="15" thickTop="1" thickBot="1"/>
    <row r="8045" s="34" customFormat="1" ht="15" thickTop="1" thickBot="1"/>
    <row r="8046" s="34" customFormat="1" ht="15" thickTop="1" thickBot="1"/>
    <row r="8047" s="34" customFormat="1" ht="15" thickTop="1" thickBot="1"/>
    <row r="8048" s="34" customFormat="1" ht="14" thickTop="1"/>
    <row r="8049" s="34" customFormat="1"/>
    <row r="8050" s="34" customFormat="1"/>
    <row r="8051" s="34" customFormat="1"/>
    <row r="8052" s="34" customFormat="1"/>
    <row r="8053" s="34" customFormat="1"/>
    <row r="8054" s="34" customFormat="1"/>
    <row r="8055" s="34" customFormat="1"/>
    <row r="8056" s="34" customFormat="1"/>
    <row r="8057" s="34" customFormat="1"/>
    <row r="8058" s="34" customFormat="1"/>
    <row r="8059" s="34" customFormat="1"/>
    <row r="8060" s="34" customFormat="1"/>
    <row r="8061" s="34" customFormat="1" ht="14" thickBot="1"/>
    <row r="8062" s="34" customFormat="1" ht="15" thickTop="1" thickBot="1"/>
    <row r="8063" s="34" customFormat="1" ht="15" thickTop="1" thickBot="1"/>
    <row r="8064" s="34" customFormat="1" ht="15" thickTop="1" thickBot="1"/>
    <row r="8065" s="34" customFormat="1" ht="15" thickTop="1" thickBot="1"/>
    <row r="8066" s="34" customFormat="1" ht="15" thickTop="1" thickBot="1"/>
    <row r="8067" s="34" customFormat="1" ht="15" thickTop="1" thickBot="1"/>
    <row r="8068" s="34" customFormat="1" ht="15" thickTop="1" thickBot="1"/>
    <row r="8069" s="34" customFormat="1" ht="15" thickTop="1" thickBot="1"/>
    <row r="8070" s="34" customFormat="1" ht="15" thickTop="1" thickBot="1"/>
    <row r="8071" s="34" customFormat="1" ht="15" thickTop="1" thickBot="1"/>
    <row r="8072" s="34" customFormat="1" ht="15" thickTop="1" thickBot="1"/>
    <row r="8073" s="34" customFormat="1" ht="15" thickTop="1" thickBot="1"/>
    <row r="8074" s="34" customFormat="1" ht="15" thickTop="1" thickBot="1"/>
    <row r="8075" s="34" customFormat="1" ht="15" thickTop="1" thickBot="1"/>
    <row r="8076" s="34" customFormat="1" ht="15" thickTop="1" thickBot="1"/>
    <row r="8077" s="34" customFormat="1" ht="15" thickTop="1" thickBot="1"/>
    <row r="8078" s="34" customFormat="1" ht="15" thickTop="1" thickBot="1"/>
    <row r="8079" s="34" customFormat="1" ht="15" thickTop="1" thickBot="1"/>
    <row r="8080" s="34" customFormat="1" ht="15" thickTop="1" thickBot="1"/>
    <row r="8081" s="34" customFormat="1" ht="15" thickTop="1" thickBot="1"/>
    <row r="8082" s="34" customFormat="1" ht="15" thickTop="1" thickBot="1"/>
    <row r="8083" s="34" customFormat="1" ht="15" thickTop="1" thickBot="1"/>
    <row r="8084" s="34" customFormat="1" ht="15" thickTop="1" thickBot="1"/>
    <row r="8085" s="34" customFormat="1" ht="15" thickTop="1" thickBot="1"/>
    <row r="8086" s="34" customFormat="1" ht="15" thickTop="1" thickBot="1"/>
    <row r="8087" s="34" customFormat="1" ht="15" thickTop="1" thickBot="1"/>
    <row r="8088" s="34" customFormat="1" ht="15" thickTop="1" thickBot="1"/>
    <row r="8089" s="34" customFormat="1" ht="15" thickTop="1" thickBot="1"/>
    <row r="8090" s="34" customFormat="1" ht="15" thickTop="1" thickBot="1"/>
    <row r="8091" s="34" customFormat="1" ht="15" thickTop="1" thickBot="1"/>
    <row r="8092" s="34" customFormat="1" ht="15" thickTop="1" thickBot="1"/>
    <row r="8093" s="34" customFormat="1" ht="15" thickTop="1" thickBot="1"/>
    <row r="8094" s="34" customFormat="1" ht="15" thickTop="1" thickBot="1"/>
    <row r="8095" s="34" customFormat="1" ht="15" thickTop="1" thickBot="1"/>
    <row r="8096" s="34" customFormat="1" ht="15" thickTop="1" thickBot="1"/>
    <row r="8097" s="34" customFormat="1" ht="15" thickTop="1" thickBot="1"/>
    <row r="8098" s="34" customFormat="1" ht="15" thickTop="1" thickBot="1"/>
    <row r="8099" s="34" customFormat="1" ht="15" thickTop="1" thickBot="1"/>
    <row r="8100" s="34" customFormat="1" ht="15" thickTop="1" thickBot="1"/>
    <row r="8101" s="34" customFormat="1" ht="15" thickTop="1" thickBot="1"/>
    <row r="8102" s="34" customFormat="1" ht="15" thickTop="1" thickBot="1"/>
    <row r="8103" s="34" customFormat="1" ht="15" thickTop="1" thickBot="1"/>
    <row r="8104" s="34" customFormat="1" ht="15" thickTop="1" thickBot="1"/>
    <row r="8105" s="34" customFormat="1" ht="15" thickTop="1" thickBot="1"/>
    <row r="8106" s="34" customFormat="1" ht="15" thickTop="1" thickBot="1"/>
    <row r="8107" s="34" customFormat="1" ht="15" thickTop="1" thickBot="1"/>
    <row r="8108" s="34" customFormat="1" ht="15" thickTop="1" thickBot="1"/>
    <row r="8109" s="34" customFormat="1" ht="15" thickTop="1" thickBot="1"/>
    <row r="8110" s="34" customFormat="1" ht="15" thickTop="1" thickBot="1"/>
    <row r="8111" s="34" customFormat="1" ht="15" thickTop="1" thickBot="1"/>
    <row r="8112" s="34" customFormat="1" ht="15" thickTop="1" thickBot="1"/>
    <row r="8113" s="34" customFormat="1" ht="15" thickTop="1" thickBot="1"/>
    <row r="8114" s="34" customFormat="1" ht="15" thickTop="1" thickBot="1"/>
    <row r="8115" s="34" customFormat="1" ht="15" thickTop="1" thickBot="1"/>
    <row r="8116" s="34" customFormat="1" ht="15" thickTop="1" thickBot="1"/>
    <row r="8117" s="34" customFormat="1" ht="15" thickTop="1" thickBot="1"/>
    <row r="8118" s="34" customFormat="1" ht="14" thickTop="1"/>
    <row r="8119" s="34" customFormat="1"/>
    <row r="8120" s="34" customFormat="1"/>
    <row r="8121" s="34" customFormat="1"/>
    <row r="8122" s="34" customFormat="1"/>
    <row r="8123" s="34" customFormat="1"/>
    <row r="8124" s="34" customFormat="1"/>
    <row r="8125" s="34" customFormat="1"/>
    <row r="8126" s="34" customFormat="1"/>
    <row r="8127" s="34" customFormat="1"/>
    <row r="8128" s="34" customFormat="1"/>
    <row r="8129" s="34" customFormat="1"/>
    <row r="8130" s="34" customFormat="1"/>
    <row r="8131" s="34" customFormat="1" ht="14" thickBot="1"/>
    <row r="8132" s="34" customFormat="1" ht="15" thickTop="1" thickBot="1"/>
    <row r="8133" s="34" customFormat="1" ht="15" thickTop="1" thickBot="1"/>
    <row r="8134" s="34" customFormat="1" ht="15" thickTop="1" thickBot="1"/>
    <row r="8135" s="34" customFormat="1" ht="15" thickTop="1" thickBot="1"/>
    <row r="8136" s="34" customFormat="1" ht="15" thickTop="1" thickBot="1"/>
    <row r="8137" s="34" customFormat="1" ht="15" thickTop="1" thickBot="1"/>
    <row r="8138" s="34" customFormat="1" ht="15" thickTop="1" thickBot="1"/>
    <row r="8139" s="34" customFormat="1" ht="15" thickTop="1" thickBot="1"/>
    <row r="8140" s="34" customFormat="1" ht="15" thickTop="1" thickBot="1"/>
    <row r="8141" s="34" customFormat="1" ht="15" thickTop="1" thickBot="1"/>
    <row r="8142" s="34" customFormat="1" ht="15" thickTop="1" thickBot="1"/>
    <row r="8143" s="34" customFormat="1" ht="15" thickTop="1" thickBot="1"/>
    <row r="8144" s="34" customFormat="1" ht="15" thickTop="1" thickBot="1"/>
    <row r="8145" s="34" customFormat="1" ht="15" thickTop="1" thickBot="1"/>
    <row r="8146" s="34" customFormat="1" ht="15" thickTop="1" thickBot="1"/>
    <row r="8147" s="34" customFormat="1" ht="15" thickTop="1" thickBot="1"/>
    <row r="8148" s="34" customFormat="1" ht="15" thickTop="1" thickBot="1"/>
    <row r="8149" s="34" customFormat="1" ht="15" thickTop="1" thickBot="1"/>
    <row r="8150" s="34" customFormat="1" ht="15" thickTop="1" thickBot="1"/>
    <row r="8151" s="34" customFormat="1" ht="15" thickTop="1" thickBot="1"/>
    <row r="8152" s="34" customFormat="1" ht="15" thickTop="1" thickBot="1"/>
    <row r="8153" s="34" customFormat="1" ht="15" thickTop="1" thickBot="1"/>
    <row r="8154" s="34" customFormat="1" ht="15" thickTop="1" thickBot="1"/>
    <row r="8155" s="34" customFormat="1" ht="15" thickTop="1" thickBot="1"/>
    <row r="8156" s="34" customFormat="1" ht="15" thickTop="1" thickBot="1"/>
    <row r="8157" s="34" customFormat="1" ht="15" thickTop="1" thickBot="1"/>
    <row r="8158" s="34" customFormat="1" ht="15" thickTop="1" thickBot="1"/>
    <row r="8159" s="34" customFormat="1" ht="15" thickTop="1" thickBot="1"/>
    <row r="8160" s="34" customFormat="1" ht="15" thickTop="1" thickBot="1"/>
    <row r="8161" s="34" customFormat="1" ht="15" thickTop="1" thickBot="1"/>
    <row r="8162" s="34" customFormat="1" ht="15" thickTop="1" thickBot="1"/>
    <row r="8163" s="34" customFormat="1" ht="15" thickTop="1" thickBot="1"/>
    <row r="8164" s="34" customFormat="1" ht="15" thickTop="1" thickBot="1"/>
    <row r="8165" s="34" customFormat="1" ht="15" thickTop="1" thickBot="1"/>
    <row r="8166" s="34" customFormat="1" ht="15" thickTop="1" thickBot="1"/>
    <row r="8167" s="34" customFormat="1" ht="15" thickTop="1" thickBot="1"/>
    <row r="8168" s="34" customFormat="1" ht="15" thickTop="1" thickBot="1"/>
    <row r="8169" s="34" customFormat="1" ht="15" thickTop="1" thickBot="1"/>
    <row r="8170" s="34" customFormat="1" ht="15" thickTop="1" thickBot="1"/>
    <row r="8171" s="34" customFormat="1" ht="15" thickTop="1" thickBot="1"/>
    <row r="8172" s="34" customFormat="1" ht="15" thickTop="1" thickBot="1"/>
    <row r="8173" s="34" customFormat="1" ht="15" thickTop="1" thickBot="1"/>
    <row r="8174" s="34" customFormat="1" ht="15" thickTop="1" thickBot="1"/>
    <row r="8175" s="34" customFormat="1" ht="15" thickTop="1" thickBot="1"/>
    <row r="8176" s="34" customFormat="1" ht="15" thickTop="1" thickBot="1"/>
    <row r="8177" s="34" customFormat="1" ht="15" thickTop="1" thickBot="1"/>
    <row r="8178" s="34" customFormat="1" ht="15" thickTop="1" thickBot="1"/>
    <row r="8179" s="34" customFormat="1" ht="15" thickTop="1" thickBot="1"/>
    <row r="8180" s="34" customFormat="1" ht="15" thickTop="1" thickBot="1"/>
    <row r="8181" s="34" customFormat="1" ht="15" thickTop="1" thickBot="1"/>
    <row r="8182" s="34" customFormat="1" ht="15" thickTop="1" thickBot="1"/>
    <row r="8183" s="34" customFormat="1" ht="15" thickTop="1" thickBot="1"/>
    <row r="8184" s="34" customFormat="1" ht="15" thickTop="1" thickBot="1"/>
    <row r="8185" s="34" customFormat="1" ht="15" thickTop="1" thickBot="1"/>
    <row r="8186" s="34" customFormat="1" ht="15" thickTop="1" thickBot="1"/>
    <row r="8187" s="34" customFormat="1" ht="15" thickTop="1" thickBot="1"/>
    <row r="8188" s="34" customFormat="1" ht="14" thickTop="1"/>
    <row r="8189" s="34" customFormat="1"/>
    <row r="8190" s="34" customFormat="1"/>
    <row r="8191" s="34" customFormat="1"/>
    <row r="8192" s="34" customFormat="1"/>
    <row r="8193" s="34" customFormat="1"/>
    <row r="8194" s="34" customFormat="1"/>
    <row r="8195" s="34" customFormat="1"/>
    <row r="8196" s="34" customFormat="1"/>
    <row r="8197" s="34" customFormat="1"/>
    <row r="8198" s="34" customFormat="1"/>
    <row r="8199" s="34" customFormat="1"/>
    <row r="8200" s="34" customFormat="1"/>
    <row r="8201" s="34" customFormat="1" ht="14" thickBot="1"/>
    <row r="8202" s="34" customFormat="1" ht="15" thickTop="1" thickBot="1"/>
    <row r="8203" s="34" customFormat="1" ht="15" thickTop="1" thickBot="1"/>
    <row r="8204" s="34" customFormat="1" ht="15" thickTop="1" thickBot="1"/>
    <row r="8205" s="34" customFormat="1" ht="15" thickTop="1" thickBot="1"/>
    <row r="8206" s="34" customFormat="1" ht="15" thickTop="1" thickBot="1"/>
    <row r="8207" s="34" customFormat="1" ht="15" thickTop="1" thickBot="1"/>
    <row r="8208" s="34" customFormat="1" ht="15" thickTop="1" thickBot="1"/>
    <row r="8209" s="34" customFormat="1" ht="15" thickTop="1" thickBot="1"/>
    <row r="8210" s="34" customFormat="1" ht="15" thickTop="1" thickBot="1"/>
    <row r="8211" s="34" customFormat="1" ht="15" thickTop="1" thickBot="1"/>
    <row r="8212" s="34" customFormat="1" ht="15" thickTop="1" thickBot="1"/>
    <row r="8213" s="34" customFormat="1" ht="15" thickTop="1" thickBot="1"/>
    <row r="8214" s="34" customFormat="1" ht="15" thickTop="1" thickBot="1"/>
    <row r="8215" s="34" customFormat="1" ht="15" thickTop="1" thickBot="1"/>
    <row r="8216" s="34" customFormat="1" ht="15" thickTop="1" thickBot="1"/>
    <row r="8217" s="34" customFormat="1" ht="15" thickTop="1" thickBot="1"/>
    <row r="8218" s="34" customFormat="1" ht="15" thickTop="1" thickBot="1"/>
    <row r="8219" s="34" customFormat="1" ht="15" thickTop="1" thickBot="1"/>
    <row r="8220" s="34" customFormat="1" ht="15" thickTop="1" thickBot="1"/>
    <row r="8221" s="34" customFormat="1" ht="15" thickTop="1" thickBot="1"/>
    <row r="8222" s="34" customFormat="1" ht="15" thickTop="1" thickBot="1"/>
    <row r="8223" s="34" customFormat="1" ht="15" thickTop="1" thickBot="1"/>
    <row r="8224" s="34" customFormat="1" ht="15" thickTop="1" thickBot="1"/>
    <row r="8225" s="34" customFormat="1" ht="15" thickTop="1" thickBot="1"/>
    <row r="8226" s="34" customFormat="1" ht="15" thickTop="1" thickBot="1"/>
    <row r="8227" s="34" customFormat="1" ht="15" thickTop="1" thickBot="1"/>
    <row r="8228" s="34" customFormat="1" ht="15" thickTop="1" thickBot="1"/>
    <row r="8229" s="34" customFormat="1" ht="15" thickTop="1" thickBot="1"/>
    <row r="8230" s="34" customFormat="1" ht="15" thickTop="1" thickBot="1"/>
    <row r="8231" s="34" customFormat="1" ht="15" thickTop="1" thickBot="1"/>
    <row r="8232" s="34" customFormat="1" ht="15" thickTop="1" thickBot="1"/>
    <row r="8233" s="34" customFormat="1" ht="15" thickTop="1" thickBot="1"/>
    <row r="8234" s="34" customFormat="1" ht="15" thickTop="1" thickBot="1"/>
    <row r="8235" s="34" customFormat="1" ht="15" thickTop="1" thickBot="1"/>
    <row r="8236" s="34" customFormat="1" ht="15" thickTop="1" thickBot="1"/>
    <row r="8237" s="34" customFormat="1" ht="15" thickTop="1" thickBot="1"/>
    <row r="8238" s="34" customFormat="1" ht="15" thickTop="1" thickBot="1"/>
    <row r="8239" s="34" customFormat="1" ht="15" thickTop="1" thickBot="1"/>
    <row r="8240" s="34" customFormat="1" ht="15" thickTop="1" thickBot="1"/>
    <row r="8241" s="34" customFormat="1" ht="15" thickTop="1" thickBot="1"/>
    <row r="8242" s="34" customFormat="1" ht="15" thickTop="1" thickBot="1"/>
    <row r="8243" s="34" customFormat="1" ht="15" thickTop="1" thickBot="1"/>
    <row r="8244" s="34" customFormat="1" ht="15" thickTop="1" thickBot="1"/>
    <row r="8245" s="34" customFormat="1" ht="15" thickTop="1" thickBot="1"/>
    <row r="8246" s="34" customFormat="1" ht="15" thickTop="1" thickBot="1"/>
    <row r="8247" s="34" customFormat="1" ht="15" thickTop="1" thickBot="1"/>
    <row r="8248" s="34" customFormat="1" ht="15" thickTop="1" thickBot="1"/>
    <row r="8249" s="34" customFormat="1" ht="15" thickTop="1" thickBot="1"/>
    <row r="8250" s="34" customFormat="1" ht="15" thickTop="1" thickBot="1"/>
    <row r="8251" s="34" customFormat="1" ht="15" thickTop="1" thickBot="1"/>
    <row r="8252" s="34" customFormat="1" ht="15" thickTop="1" thickBot="1"/>
    <row r="8253" s="34" customFormat="1" ht="15" thickTop="1" thickBot="1"/>
    <row r="8254" s="34" customFormat="1" ht="15" thickTop="1" thickBot="1"/>
    <row r="8255" s="34" customFormat="1" ht="15" thickTop="1" thickBot="1"/>
    <row r="8256" s="34" customFormat="1" ht="15" thickTop="1" thickBot="1"/>
    <row r="8257" s="34" customFormat="1" ht="15" thickTop="1" thickBot="1"/>
    <row r="8258" s="34" customFormat="1" ht="14" thickTop="1"/>
    <row r="8259" s="34" customFormat="1"/>
    <row r="8260" s="34" customFormat="1"/>
    <row r="8261" s="34" customFormat="1"/>
    <row r="8262" s="34" customFormat="1"/>
    <row r="8263" s="34" customFormat="1"/>
    <row r="8264" s="34" customFormat="1"/>
    <row r="8265" s="34" customFormat="1"/>
    <row r="8266" s="34" customFormat="1"/>
    <row r="8267" s="34" customFormat="1"/>
    <row r="8268" s="34" customFormat="1"/>
    <row r="8269" s="34" customFormat="1"/>
    <row r="8270" s="34" customFormat="1"/>
    <row r="8271" s="34" customFormat="1" ht="14" thickBot="1"/>
    <row r="8272" s="34" customFormat="1" ht="15" thickTop="1" thickBot="1"/>
    <row r="8273" s="34" customFormat="1" ht="15" thickTop="1" thickBot="1"/>
    <row r="8274" s="34" customFormat="1" ht="15" thickTop="1" thickBot="1"/>
    <row r="8275" s="34" customFormat="1" ht="15" thickTop="1" thickBot="1"/>
    <row r="8276" s="34" customFormat="1" ht="15" thickTop="1" thickBot="1"/>
    <row r="8277" s="34" customFormat="1" ht="15" thickTop="1" thickBot="1"/>
    <row r="8278" s="34" customFormat="1" ht="15" thickTop="1" thickBot="1"/>
    <row r="8279" s="34" customFormat="1" ht="15" thickTop="1" thickBot="1"/>
    <row r="8280" s="34" customFormat="1" ht="15" thickTop="1" thickBot="1"/>
    <row r="8281" s="34" customFormat="1" ht="15" thickTop="1" thickBot="1"/>
    <row r="8282" s="34" customFormat="1" ht="15" thickTop="1" thickBot="1"/>
    <row r="8283" s="34" customFormat="1" ht="15" thickTop="1" thickBot="1"/>
    <row r="8284" s="34" customFormat="1" ht="15" thickTop="1" thickBot="1"/>
    <row r="8285" s="34" customFormat="1" ht="15" thickTop="1" thickBot="1"/>
    <row r="8286" s="34" customFormat="1" ht="15" thickTop="1" thickBot="1"/>
    <row r="8287" s="34" customFormat="1" ht="15" thickTop="1" thickBot="1"/>
    <row r="8288" s="34" customFormat="1" ht="15" thickTop="1" thickBot="1"/>
    <row r="8289" s="34" customFormat="1" ht="15" thickTop="1" thickBot="1"/>
    <row r="8290" s="34" customFormat="1" ht="15" thickTop="1" thickBot="1"/>
    <row r="8291" s="34" customFormat="1" ht="15" thickTop="1" thickBot="1"/>
    <row r="8292" s="34" customFormat="1" ht="15" thickTop="1" thickBot="1"/>
    <row r="8293" s="34" customFormat="1" ht="15" thickTop="1" thickBot="1"/>
    <row r="8294" s="34" customFormat="1" ht="15" thickTop="1" thickBot="1"/>
    <row r="8295" s="34" customFormat="1" ht="15" thickTop="1" thickBot="1"/>
    <row r="8296" s="34" customFormat="1" ht="15" thickTop="1" thickBot="1"/>
    <row r="8297" s="34" customFormat="1" ht="15" thickTop="1" thickBot="1"/>
    <row r="8298" s="34" customFormat="1" ht="15" thickTop="1" thickBot="1"/>
    <row r="8299" s="34" customFormat="1" ht="15" thickTop="1" thickBot="1"/>
    <row r="8300" s="34" customFormat="1" ht="15" thickTop="1" thickBot="1"/>
    <row r="8301" s="34" customFormat="1" ht="15" thickTop="1" thickBot="1"/>
    <row r="8302" s="34" customFormat="1" ht="15" thickTop="1" thickBot="1"/>
    <row r="8303" s="34" customFormat="1" ht="15" thickTop="1" thickBot="1"/>
    <row r="8304" s="34" customFormat="1" ht="15" thickTop="1" thickBot="1"/>
    <row r="8305" s="34" customFormat="1" ht="15" thickTop="1" thickBot="1"/>
    <row r="8306" s="34" customFormat="1" ht="15" thickTop="1" thickBot="1"/>
    <row r="8307" s="34" customFormat="1" ht="15" thickTop="1" thickBot="1"/>
    <row r="8308" s="34" customFormat="1" ht="15" thickTop="1" thickBot="1"/>
    <row r="8309" s="34" customFormat="1" ht="15" thickTop="1" thickBot="1"/>
    <row r="8310" s="34" customFormat="1" ht="15" thickTop="1" thickBot="1"/>
    <row r="8311" s="34" customFormat="1" ht="15" thickTop="1" thickBot="1"/>
    <row r="8312" s="34" customFormat="1" ht="15" thickTop="1" thickBot="1"/>
    <row r="8313" s="34" customFormat="1" ht="15" thickTop="1" thickBot="1"/>
    <row r="8314" s="34" customFormat="1" ht="15" thickTop="1" thickBot="1"/>
    <row r="8315" s="34" customFormat="1" ht="15" thickTop="1" thickBot="1"/>
    <row r="8316" s="34" customFormat="1" ht="15" thickTop="1" thickBot="1"/>
    <row r="8317" s="34" customFormat="1" ht="15" thickTop="1" thickBot="1"/>
    <row r="8318" s="34" customFormat="1" ht="15" thickTop="1" thickBot="1"/>
    <row r="8319" s="34" customFormat="1" ht="15" thickTop="1" thickBot="1"/>
    <row r="8320" s="34" customFormat="1" ht="15" thickTop="1" thickBot="1"/>
    <row r="8321" s="34" customFormat="1" ht="15" thickTop="1" thickBot="1"/>
    <row r="8322" s="34" customFormat="1" ht="15" thickTop="1" thickBot="1"/>
    <row r="8323" s="34" customFormat="1" ht="15" thickTop="1" thickBot="1"/>
    <row r="8324" s="34" customFormat="1" ht="15" thickTop="1" thickBot="1"/>
    <row r="8325" s="34" customFormat="1" ht="15" thickTop="1" thickBot="1"/>
    <row r="8326" s="34" customFormat="1" ht="15" thickTop="1" thickBot="1"/>
    <row r="8327" s="34" customFormat="1" ht="15" thickTop="1" thickBot="1"/>
    <row r="8328" s="34" customFormat="1" ht="14" thickTop="1"/>
    <row r="8329" s="34" customFormat="1"/>
    <row r="8330" s="34" customFormat="1"/>
    <row r="8331" s="34" customFormat="1"/>
    <row r="8332" s="34" customFormat="1"/>
    <row r="8333" s="34" customFormat="1"/>
    <row r="8334" s="34" customFormat="1"/>
    <row r="8335" s="34" customFormat="1"/>
    <row r="8336" s="34" customFormat="1"/>
    <row r="8337" s="34" customFormat="1"/>
    <row r="8338" s="34" customFormat="1"/>
    <row r="8339" s="34" customFormat="1"/>
    <row r="8340" s="34" customFormat="1"/>
    <row r="8341" s="34" customFormat="1" ht="14" thickBot="1"/>
    <row r="8342" s="34" customFormat="1" ht="15" thickTop="1" thickBot="1"/>
    <row r="8343" s="34" customFormat="1" ht="15" thickTop="1" thickBot="1"/>
    <row r="8344" s="34" customFormat="1" ht="15" thickTop="1" thickBot="1"/>
    <row r="8345" s="34" customFormat="1" ht="15" thickTop="1" thickBot="1"/>
    <row r="8346" s="34" customFormat="1" ht="15" thickTop="1" thickBot="1"/>
    <row r="8347" s="34" customFormat="1" ht="15" thickTop="1" thickBot="1"/>
    <row r="8348" s="34" customFormat="1" ht="15" thickTop="1" thickBot="1"/>
    <row r="8349" s="34" customFormat="1" ht="15" thickTop="1" thickBot="1"/>
    <row r="8350" s="34" customFormat="1" ht="15" thickTop="1" thickBot="1"/>
    <row r="8351" s="34" customFormat="1" ht="15" thickTop="1" thickBot="1"/>
    <row r="8352" s="34" customFormat="1" ht="15" thickTop="1" thickBot="1"/>
    <row r="8353" s="34" customFormat="1" ht="15" thickTop="1" thickBot="1"/>
    <row r="8354" s="34" customFormat="1" ht="15" thickTop="1" thickBot="1"/>
    <row r="8355" s="34" customFormat="1" ht="15" thickTop="1" thickBot="1"/>
    <row r="8356" s="34" customFormat="1" ht="15" thickTop="1" thickBot="1"/>
    <row r="8357" s="34" customFormat="1" ht="15" thickTop="1" thickBot="1"/>
    <row r="8358" s="34" customFormat="1" ht="15" thickTop="1" thickBot="1"/>
    <row r="8359" s="34" customFormat="1" ht="15" thickTop="1" thickBot="1"/>
    <row r="8360" s="34" customFormat="1" ht="15" thickTop="1" thickBot="1"/>
    <row r="8361" s="34" customFormat="1" ht="15" thickTop="1" thickBot="1"/>
    <row r="8362" s="34" customFormat="1" ht="15" thickTop="1" thickBot="1"/>
    <row r="8363" s="34" customFormat="1" ht="15" thickTop="1" thickBot="1"/>
    <row r="8364" s="34" customFormat="1" ht="15" thickTop="1" thickBot="1"/>
    <row r="8365" s="34" customFormat="1" ht="15" thickTop="1" thickBot="1"/>
    <row r="8366" s="34" customFormat="1" ht="15" thickTop="1" thickBot="1"/>
    <row r="8367" s="34" customFormat="1" ht="15" thickTop="1" thickBot="1"/>
    <row r="8368" s="34" customFormat="1" ht="15" thickTop="1" thickBot="1"/>
    <row r="8369" s="34" customFormat="1" ht="15" thickTop="1" thickBot="1"/>
    <row r="8370" s="34" customFormat="1" ht="15" thickTop="1" thickBot="1"/>
    <row r="8371" s="34" customFormat="1" ht="15" thickTop="1" thickBot="1"/>
    <row r="8372" s="34" customFormat="1" ht="15" thickTop="1" thickBot="1"/>
    <row r="8373" s="34" customFormat="1" ht="15" thickTop="1" thickBot="1"/>
    <row r="8374" s="34" customFormat="1" ht="15" thickTop="1" thickBot="1"/>
    <row r="8375" s="34" customFormat="1" ht="15" thickTop="1" thickBot="1"/>
    <row r="8376" s="34" customFormat="1" ht="15" thickTop="1" thickBot="1"/>
    <row r="8377" s="34" customFormat="1" ht="15" thickTop="1" thickBot="1"/>
    <row r="8378" s="34" customFormat="1" ht="15" thickTop="1" thickBot="1"/>
    <row r="8379" s="34" customFormat="1" ht="15" thickTop="1" thickBot="1"/>
    <row r="8380" s="34" customFormat="1" ht="15" thickTop="1" thickBot="1"/>
    <row r="8381" s="34" customFormat="1" ht="15" thickTop="1" thickBot="1"/>
    <row r="8382" s="34" customFormat="1" ht="15" thickTop="1" thickBot="1"/>
    <row r="8383" s="34" customFormat="1" ht="15" thickTop="1" thickBot="1"/>
    <row r="8384" s="34" customFormat="1" ht="15" thickTop="1" thickBot="1"/>
    <row r="8385" s="34" customFormat="1" ht="15" thickTop="1" thickBot="1"/>
    <row r="8386" s="34" customFormat="1" ht="15" thickTop="1" thickBot="1"/>
    <row r="8387" s="34" customFormat="1" ht="15" thickTop="1" thickBot="1"/>
    <row r="8388" s="34" customFormat="1" ht="15" thickTop="1" thickBot="1"/>
    <row r="8389" s="34" customFormat="1" ht="15" thickTop="1" thickBot="1"/>
    <row r="8390" s="34" customFormat="1" ht="15" thickTop="1" thickBot="1"/>
    <row r="8391" s="34" customFormat="1" ht="15" thickTop="1" thickBot="1"/>
    <row r="8392" s="34" customFormat="1" ht="15" thickTop="1" thickBot="1"/>
    <row r="8393" s="34" customFormat="1" ht="15" thickTop="1" thickBot="1"/>
    <row r="8394" s="34" customFormat="1" ht="15" thickTop="1" thickBot="1"/>
    <row r="8395" s="34" customFormat="1" ht="15" thickTop="1" thickBot="1"/>
    <row r="8396" s="34" customFormat="1" ht="15" thickTop="1" thickBot="1"/>
    <row r="8397" s="34" customFormat="1" ht="15" thickTop="1" thickBot="1"/>
    <row r="8398" s="34" customFormat="1" ht="14" thickTop="1"/>
    <row r="8399" s="34" customFormat="1"/>
    <row r="8400" s="34" customFormat="1"/>
    <row r="8401" s="34" customFormat="1"/>
    <row r="8402" s="34" customFormat="1"/>
    <row r="8403" s="34" customFormat="1"/>
    <row r="8404" s="34" customFormat="1"/>
    <row r="8405" s="34" customFormat="1"/>
    <row r="8406" s="34" customFormat="1"/>
    <row r="8407" s="34" customFormat="1"/>
    <row r="8408" s="34" customFormat="1"/>
    <row r="8409" s="34" customFormat="1"/>
    <row r="8410" s="34" customFormat="1"/>
    <row r="8411" s="34" customFormat="1" ht="14" thickBot="1"/>
    <row r="8412" s="34" customFormat="1" ht="15" thickTop="1" thickBot="1"/>
    <row r="8413" s="34" customFormat="1" ht="15" thickTop="1" thickBot="1"/>
    <row r="8414" s="34" customFormat="1" ht="15" thickTop="1" thickBot="1"/>
    <row r="8415" s="34" customFormat="1" ht="15" thickTop="1" thickBot="1"/>
    <row r="8416" s="34" customFormat="1" ht="15" thickTop="1" thickBot="1"/>
    <row r="8417" s="34" customFormat="1" ht="15" thickTop="1" thickBot="1"/>
    <row r="8418" s="34" customFormat="1" ht="15" thickTop="1" thickBot="1"/>
    <row r="8419" s="34" customFormat="1" ht="15" thickTop="1" thickBot="1"/>
    <row r="8420" s="34" customFormat="1" ht="15" thickTop="1" thickBot="1"/>
    <row r="8421" s="34" customFormat="1" ht="15" thickTop="1" thickBot="1"/>
    <row r="8422" s="34" customFormat="1" ht="15" thickTop="1" thickBot="1"/>
    <row r="8423" s="34" customFormat="1" ht="15" thickTop="1" thickBot="1"/>
    <row r="8424" s="34" customFormat="1" ht="15" thickTop="1" thickBot="1"/>
    <row r="8425" s="34" customFormat="1" ht="15" thickTop="1" thickBot="1"/>
    <row r="8426" s="34" customFormat="1" ht="15" thickTop="1" thickBot="1"/>
    <row r="8427" s="34" customFormat="1" ht="15" thickTop="1" thickBot="1"/>
    <row r="8428" s="34" customFormat="1" ht="15" thickTop="1" thickBot="1"/>
    <row r="8429" s="34" customFormat="1" ht="15" thickTop="1" thickBot="1"/>
    <row r="8430" s="34" customFormat="1" ht="15" thickTop="1" thickBot="1"/>
    <row r="8431" s="34" customFormat="1" ht="15" thickTop="1" thickBot="1"/>
    <row r="8432" s="34" customFormat="1" ht="15" thickTop="1" thickBot="1"/>
    <row r="8433" s="34" customFormat="1" ht="15" thickTop="1" thickBot="1"/>
    <row r="8434" s="34" customFormat="1" ht="15" thickTop="1" thickBot="1"/>
    <row r="8435" s="34" customFormat="1" ht="15" thickTop="1" thickBot="1"/>
    <row r="8436" s="34" customFormat="1" ht="15" thickTop="1" thickBot="1"/>
    <row r="8437" s="34" customFormat="1" ht="15" thickTop="1" thickBot="1"/>
    <row r="8438" s="34" customFormat="1" ht="15" thickTop="1" thickBot="1"/>
    <row r="8439" s="34" customFormat="1" ht="15" thickTop="1" thickBot="1"/>
    <row r="8440" s="34" customFormat="1" ht="15" thickTop="1" thickBot="1"/>
    <row r="8441" s="34" customFormat="1" ht="15" thickTop="1" thickBot="1"/>
    <row r="8442" s="34" customFormat="1" ht="15" thickTop="1" thickBot="1"/>
    <row r="8443" s="34" customFormat="1" ht="15" thickTop="1" thickBot="1"/>
    <row r="8444" s="34" customFormat="1" ht="15" thickTop="1" thickBot="1"/>
    <row r="8445" s="34" customFormat="1" ht="15" thickTop="1" thickBot="1"/>
    <row r="8446" s="34" customFormat="1" ht="15" thickTop="1" thickBot="1"/>
    <row r="8447" s="34" customFormat="1" ht="15" thickTop="1" thickBot="1"/>
    <row r="8448" s="34" customFormat="1" ht="15" thickTop="1" thickBot="1"/>
    <row r="8449" s="34" customFormat="1" ht="15" thickTop="1" thickBot="1"/>
    <row r="8450" s="34" customFormat="1" ht="15" thickTop="1" thickBot="1"/>
    <row r="8451" s="34" customFormat="1" ht="15" thickTop="1" thickBot="1"/>
    <row r="8452" s="34" customFormat="1" ht="15" thickTop="1" thickBot="1"/>
    <row r="8453" s="34" customFormat="1" ht="15" thickTop="1" thickBot="1"/>
    <row r="8454" s="34" customFormat="1" ht="15" thickTop="1" thickBot="1"/>
    <row r="8455" s="34" customFormat="1" ht="15" thickTop="1" thickBot="1"/>
    <row r="8456" s="34" customFormat="1" ht="15" thickTop="1" thickBot="1"/>
    <row r="8457" s="34" customFormat="1" ht="15" thickTop="1" thickBot="1"/>
    <row r="8458" s="34" customFormat="1" ht="15" thickTop="1" thickBot="1"/>
    <row r="8459" s="34" customFormat="1" ht="15" thickTop="1" thickBot="1"/>
    <row r="8460" s="34" customFormat="1" ht="15" thickTop="1" thickBot="1"/>
    <row r="8461" s="34" customFormat="1" ht="15" thickTop="1" thickBot="1"/>
    <row r="8462" s="34" customFormat="1" ht="15" thickTop="1" thickBot="1"/>
    <row r="8463" s="34" customFormat="1" ht="15" thickTop="1" thickBot="1"/>
    <row r="8464" s="34" customFormat="1" ht="15" thickTop="1" thickBot="1"/>
    <row r="8465" s="34" customFormat="1" ht="15" thickTop="1" thickBot="1"/>
    <row r="8466" s="34" customFormat="1" ht="15" thickTop="1" thickBot="1"/>
    <row r="8467" s="34" customFormat="1" ht="15" thickTop="1" thickBot="1"/>
    <row r="8468" s="34" customFormat="1" ht="14" thickTop="1"/>
    <row r="8469" s="34" customFormat="1"/>
    <row r="8470" s="34" customFormat="1"/>
    <row r="8471" s="34" customFormat="1"/>
    <row r="8472" s="34" customFormat="1"/>
    <row r="8473" s="34" customFormat="1"/>
    <row r="8474" s="34" customFormat="1"/>
    <row r="8475" s="34" customFormat="1"/>
    <row r="8476" s="34" customFormat="1"/>
    <row r="8477" s="34" customFormat="1"/>
    <row r="8478" s="34" customFormat="1"/>
    <row r="8479" s="34" customFormat="1"/>
    <row r="8480" s="34" customFormat="1"/>
    <row r="8481" s="34" customFormat="1" ht="14" thickBot="1"/>
    <row r="8482" s="34" customFormat="1" ht="15" thickTop="1" thickBot="1"/>
    <row r="8483" s="34" customFormat="1" ht="15" thickTop="1" thickBot="1"/>
    <row r="8484" s="34" customFormat="1" ht="15" thickTop="1" thickBot="1"/>
    <row r="8485" s="34" customFormat="1" ht="15" thickTop="1" thickBot="1"/>
    <row r="8486" s="34" customFormat="1" ht="15" thickTop="1" thickBot="1"/>
    <row r="8487" s="34" customFormat="1" ht="15" thickTop="1" thickBot="1"/>
    <row r="8488" s="34" customFormat="1" ht="15" thickTop="1" thickBot="1"/>
    <row r="8489" s="34" customFormat="1" ht="15" thickTop="1" thickBot="1"/>
    <row r="8490" s="34" customFormat="1" ht="15" thickTop="1" thickBot="1"/>
    <row r="8491" s="34" customFormat="1" ht="15" thickTop="1" thickBot="1"/>
    <row r="8492" s="34" customFormat="1" ht="15" thickTop="1" thickBot="1"/>
    <row r="8493" s="34" customFormat="1" ht="15" thickTop="1" thickBot="1"/>
    <row r="8494" s="34" customFormat="1" ht="15" thickTop="1" thickBot="1"/>
    <row r="8495" s="34" customFormat="1" ht="15" thickTop="1" thickBot="1"/>
    <row r="8496" s="34" customFormat="1" ht="15" thickTop="1" thickBot="1"/>
    <row r="8497" s="34" customFormat="1" ht="15" thickTop="1" thickBot="1"/>
    <row r="8498" s="34" customFormat="1" ht="15" thickTop="1" thickBot="1"/>
    <row r="8499" s="34" customFormat="1" ht="15" thickTop="1" thickBot="1"/>
    <row r="8500" s="34" customFormat="1" ht="15" thickTop="1" thickBot="1"/>
    <row r="8501" s="34" customFormat="1" ht="15" thickTop="1" thickBot="1"/>
    <row r="8502" s="34" customFormat="1" ht="15" thickTop="1" thickBot="1"/>
    <row r="8503" s="34" customFormat="1" ht="15" thickTop="1" thickBot="1"/>
    <row r="8504" s="34" customFormat="1" ht="15" thickTop="1" thickBot="1"/>
    <row r="8505" s="34" customFormat="1" ht="15" thickTop="1" thickBot="1"/>
    <row r="8506" s="34" customFormat="1" ht="15" thickTop="1" thickBot="1"/>
    <row r="8507" s="34" customFormat="1" ht="15" thickTop="1" thickBot="1"/>
    <row r="8508" s="34" customFormat="1" ht="15" thickTop="1" thickBot="1"/>
    <row r="8509" s="34" customFormat="1" ht="15" thickTop="1" thickBot="1"/>
    <row r="8510" s="34" customFormat="1" ht="15" thickTop="1" thickBot="1"/>
    <row r="8511" s="34" customFormat="1" ht="15" thickTop="1" thickBot="1"/>
    <row r="8512" s="34" customFormat="1" ht="15" thickTop="1" thickBot="1"/>
    <row r="8513" s="34" customFormat="1" ht="15" thickTop="1" thickBot="1"/>
    <row r="8514" s="34" customFormat="1" ht="15" thickTop="1" thickBot="1"/>
    <row r="8515" s="34" customFormat="1" ht="15" thickTop="1" thickBot="1"/>
    <row r="8516" s="34" customFormat="1" ht="15" thickTop="1" thickBot="1"/>
    <row r="8517" s="34" customFormat="1" ht="15" thickTop="1" thickBot="1"/>
    <row r="8518" s="34" customFormat="1" ht="15" thickTop="1" thickBot="1"/>
    <row r="8519" s="34" customFormat="1" ht="15" thickTop="1" thickBot="1"/>
    <row r="8520" s="34" customFormat="1" ht="15" thickTop="1" thickBot="1"/>
    <row r="8521" s="34" customFormat="1" ht="15" thickTop="1" thickBot="1"/>
    <row r="8522" s="34" customFormat="1" ht="15" thickTop="1" thickBot="1"/>
    <row r="8523" s="34" customFormat="1" ht="15" thickTop="1" thickBot="1"/>
    <row r="8524" s="34" customFormat="1" ht="15" thickTop="1" thickBot="1"/>
    <row r="8525" s="34" customFormat="1" ht="15" thickTop="1" thickBot="1"/>
    <row r="8526" s="34" customFormat="1" ht="15" thickTop="1" thickBot="1"/>
    <row r="8527" s="34" customFormat="1" ht="15" thickTop="1" thickBot="1"/>
    <row r="8528" s="34" customFormat="1" ht="15" thickTop="1" thickBot="1"/>
    <row r="8529" s="34" customFormat="1" ht="15" thickTop="1" thickBot="1"/>
    <row r="8530" s="34" customFormat="1" ht="15" thickTop="1" thickBot="1"/>
    <row r="8531" s="34" customFormat="1" ht="15" thickTop="1" thickBot="1"/>
    <row r="8532" s="34" customFormat="1" ht="15" thickTop="1" thickBot="1"/>
    <row r="8533" s="34" customFormat="1" ht="15" thickTop="1" thickBot="1"/>
    <row r="8534" s="34" customFormat="1" ht="15" thickTop="1" thickBot="1"/>
    <row r="8535" s="34" customFormat="1" ht="15" thickTop="1" thickBot="1"/>
    <row r="8536" s="34" customFormat="1" ht="15" thickTop="1" thickBot="1"/>
    <row r="8537" s="34" customFormat="1" ht="15" thickTop="1" thickBot="1"/>
    <row r="8538" s="34" customFormat="1" ht="14" thickTop="1"/>
    <row r="8539" s="34" customFormat="1"/>
    <row r="8540" s="34" customFormat="1"/>
    <row r="8541" s="34" customFormat="1"/>
    <row r="8542" s="34" customFormat="1"/>
    <row r="8543" s="34" customFormat="1"/>
    <row r="8544" s="34" customFormat="1"/>
    <row r="8545" s="34" customFormat="1"/>
    <row r="8546" s="34" customFormat="1"/>
    <row r="8547" s="34" customFormat="1"/>
    <row r="8548" s="34" customFormat="1"/>
    <row r="8549" s="34" customFormat="1"/>
    <row r="8550" s="34" customFormat="1"/>
    <row r="8551" s="34" customFormat="1" ht="14" thickBot="1"/>
    <row r="8552" s="34" customFormat="1" ht="15" thickTop="1" thickBot="1"/>
    <row r="8553" s="34" customFormat="1" ht="15" thickTop="1" thickBot="1"/>
    <row r="8554" s="34" customFormat="1" ht="15" thickTop="1" thickBot="1"/>
    <row r="8555" s="34" customFormat="1" ht="15" thickTop="1" thickBot="1"/>
    <row r="8556" s="34" customFormat="1" ht="15" thickTop="1" thickBot="1"/>
    <row r="8557" s="34" customFormat="1" ht="15" thickTop="1" thickBot="1"/>
    <row r="8558" s="34" customFormat="1" ht="15" thickTop="1" thickBot="1"/>
    <row r="8559" s="34" customFormat="1" ht="15" thickTop="1" thickBot="1"/>
    <row r="8560" s="34" customFormat="1" ht="15" thickTop="1" thickBot="1"/>
    <row r="8561" s="34" customFormat="1" ht="15" thickTop="1" thickBot="1"/>
    <row r="8562" s="34" customFormat="1" ht="15" thickTop="1" thickBot="1"/>
    <row r="8563" s="34" customFormat="1" ht="15" thickTop="1" thickBot="1"/>
    <row r="8564" s="34" customFormat="1" ht="15" thickTop="1" thickBot="1"/>
    <row r="8565" s="34" customFormat="1" ht="15" thickTop="1" thickBot="1"/>
    <row r="8566" s="34" customFormat="1" ht="15" thickTop="1" thickBot="1"/>
    <row r="8567" s="34" customFormat="1" ht="15" thickTop="1" thickBot="1"/>
    <row r="8568" s="34" customFormat="1" ht="15" thickTop="1" thickBot="1"/>
    <row r="8569" s="34" customFormat="1" ht="15" thickTop="1" thickBot="1"/>
    <row r="8570" s="34" customFormat="1" ht="15" thickTop="1" thickBot="1"/>
    <row r="8571" s="34" customFormat="1" ht="15" thickTop="1" thickBot="1"/>
    <row r="8572" s="34" customFormat="1" ht="15" thickTop="1" thickBot="1"/>
    <row r="8573" s="34" customFormat="1" ht="15" thickTop="1" thickBot="1"/>
    <row r="8574" s="34" customFormat="1" ht="15" thickTop="1" thickBot="1"/>
    <row r="8575" s="34" customFormat="1" ht="15" thickTop="1" thickBot="1"/>
    <row r="8576" s="34" customFormat="1" ht="15" thickTop="1" thickBot="1"/>
    <row r="8577" s="34" customFormat="1" ht="15" thickTop="1" thickBot="1"/>
    <row r="8578" s="34" customFormat="1" ht="15" thickTop="1" thickBot="1"/>
    <row r="8579" s="34" customFormat="1" ht="15" thickTop="1" thickBot="1"/>
    <row r="8580" s="34" customFormat="1" ht="15" thickTop="1" thickBot="1"/>
    <row r="8581" s="34" customFormat="1" ht="15" thickTop="1" thickBot="1"/>
    <row r="8582" s="34" customFormat="1" ht="15" thickTop="1" thickBot="1"/>
    <row r="8583" s="34" customFormat="1" ht="15" thickTop="1" thickBot="1"/>
    <row r="8584" s="34" customFormat="1" ht="15" thickTop="1" thickBot="1"/>
    <row r="8585" s="34" customFormat="1" ht="15" thickTop="1" thickBot="1"/>
    <row r="8586" s="34" customFormat="1" ht="15" thickTop="1" thickBot="1"/>
    <row r="8587" s="34" customFormat="1" ht="15" thickTop="1" thickBot="1"/>
    <row r="8588" s="34" customFormat="1" ht="15" thickTop="1" thickBot="1"/>
    <row r="8589" s="34" customFormat="1" ht="15" thickTop="1" thickBot="1"/>
    <row r="8590" s="34" customFormat="1" ht="15" thickTop="1" thickBot="1"/>
    <row r="8591" s="34" customFormat="1" ht="15" thickTop="1" thickBot="1"/>
    <row r="8592" s="34" customFormat="1" ht="15" thickTop="1" thickBot="1"/>
    <row r="8593" s="34" customFormat="1" ht="15" thickTop="1" thickBot="1"/>
    <row r="8594" s="34" customFormat="1" ht="15" thickTop="1" thickBot="1"/>
    <row r="8595" s="34" customFormat="1" ht="15" thickTop="1" thickBot="1"/>
    <row r="8596" s="34" customFormat="1" ht="15" thickTop="1" thickBot="1"/>
    <row r="8597" s="34" customFormat="1" ht="15" thickTop="1" thickBot="1"/>
    <row r="8598" s="34" customFormat="1" ht="15" thickTop="1" thickBot="1"/>
    <row r="8599" s="34" customFormat="1" ht="15" thickTop="1" thickBot="1"/>
    <row r="8600" s="34" customFormat="1" ht="15" thickTop="1" thickBot="1"/>
    <row r="8601" s="34" customFormat="1" ht="15" thickTop="1" thickBot="1"/>
    <row r="8602" s="34" customFormat="1" ht="15" thickTop="1" thickBot="1"/>
    <row r="8603" s="34" customFormat="1" ht="15" thickTop="1" thickBot="1"/>
    <row r="8604" s="34" customFormat="1" ht="15" thickTop="1" thickBot="1"/>
    <row r="8605" s="34" customFormat="1" ht="15" thickTop="1" thickBot="1"/>
    <row r="8606" s="34" customFormat="1" ht="15" thickTop="1" thickBot="1"/>
    <row r="8607" s="34" customFormat="1" ht="15" thickTop="1" thickBot="1"/>
    <row r="8608" s="34" customFormat="1" ht="14" thickTop="1"/>
    <row r="8609" s="34" customFormat="1"/>
    <row r="8610" s="34" customFormat="1"/>
    <row r="8611" s="34" customFormat="1"/>
    <row r="8612" s="34" customFormat="1"/>
    <row r="8613" s="34" customFormat="1"/>
    <row r="8614" s="34" customFormat="1"/>
    <row r="8615" s="34" customFormat="1"/>
    <row r="8616" s="34" customFormat="1"/>
    <row r="8617" s="34" customFormat="1"/>
    <row r="8618" s="34" customFormat="1"/>
    <row r="8619" s="34" customFormat="1"/>
    <row r="8620" s="34" customFormat="1"/>
    <row r="8621" s="34" customFormat="1" ht="14" thickBot="1"/>
    <row r="8622" s="34" customFormat="1" ht="15" thickTop="1" thickBot="1"/>
    <row r="8623" s="34" customFormat="1" ht="15" thickTop="1" thickBot="1"/>
    <row r="8624" s="34" customFormat="1" ht="15" thickTop="1" thickBot="1"/>
    <row r="8625" s="34" customFormat="1" ht="15" thickTop="1" thickBot="1"/>
    <row r="8626" s="34" customFormat="1" ht="15" thickTop="1" thickBot="1"/>
    <row r="8627" s="34" customFormat="1" ht="15" thickTop="1" thickBot="1"/>
    <row r="8628" s="34" customFormat="1" ht="15" thickTop="1" thickBot="1"/>
    <row r="8629" s="34" customFormat="1" ht="15" thickTop="1" thickBot="1"/>
    <row r="8630" s="34" customFormat="1" ht="15" thickTop="1" thickBot="1"/>
    <row r="8631" s="34" customFormat="1" ht="15" thickTop="1" thickBot="1"/>
    <row r="8632" s="34" customFormat="1" ht="15" thickTop="1" thickBot="1"/>
    <row r="8633" s="34" customFormat="1" ht="15" thickTop="1" thickBot="1"/>
    <row r="8634" s="34" customFormat="1" ht="15" thickTop="1" thickBot="1"/>
    <row r="8635" s="34" customFormat="1" ht="15" thickTop="1" thickBot="1"/>
    <row r="8636" s="34" customFormat="1" ht="15" thickTop="1" thickBot="1"/>
    <row r="8637" s="34" customFormat="1" ht="15" thickTop="1" thickBot="1"/>
    <row r="8638" s="34" customFormat="1" ht="15" thickTop="1" thickBot="1"/>
    <row r="8639" s="34" customFormat="1" ht="15" thickTop="1" thickBot="1"/>
    <row r="8640" s="34" customFormat="1" ht="15" thickTop="1" thickBot="1"/>
    <row r="8641" s="34" customFormat="1" ht="15" thickTop="1" thickBot="1"/>
    <row r="8642" s="34" customFormat="1" ht="15" thickTop="1" thickBot="1"/>
    <row r="8643" s="34" customFormat="1" ht="15" thickTop="1" thickBot="1"/>
    <row r="8644" s="34" customFormat="1" ht="15" thickTop="1" thickBot="1"/>
    <row r="8645" s="34" customFormat="1" ht="15" thickTop="1" thickBot="1"/>
    <row r="8646" s="34" customFormat="1" ht="15" thickTop="1" thickBot="1"/>
    <row r="8647" s="34" customFormat="1" ht="15" thickTop="1" thickBot="1"/>
    <row r="8648" s="34" customFormat="1" ht="15" thickTop="1" thickBot="1"/>
    <row r="8649" s="34" customFormat="1" ht="15" thickTop="1" thickBot="1"/>
    <row r="8650" s="34" customFormat="1" ht="15" thickTop="1" thickBot="1"/>
    <row r="8651" s="34" customFormat="1" ht="15" thickTop="1" thickBot="1"/>
    <row r="8652" s="34" customFormat="1" ht="15" thickTop="1" thickBot="1"/>
    <row r="8653" s="34" customFormat="1" ht="15" thickTop="1" thickBot="1"/>
    <row r="8654" s="34" customFormat="1" ht="15" thickTop="1" thickBot="1"/>
    <row r="8655" s="34" customFormat="1" ht="15" thickTop="1" thickBot="1"/>
    <row r="8656" s="34" customFormat="1" ht="15" thickTop="1" thickBot="1"/>
    <row r="8657" s="34" customFormat="1" ht="15" thickTop="1" thickBot="1"/>
    <row r="8658" s="34" customFormat="1" ht="15" thickTop="1" thickBot="1"/>
    <row r="8659" s="34" customFormat="1" ht="15" thickTop="1" thickBot="1"/>
    <row r="8660" s="34" customFormat="1" ht="15" thickTop="1" thickBot="1"/>
    <row r="8661" s="34" customFormat="1" ht="15" thickTop="1" thickBot="1"/>
    <row r="8662" s="34" customFormat="1" ht="15" thickTop="1" thickBot="1"/>
    <row r="8663" s="34" customFormat="1" ht="15" thickTop="1" thickBot="1"/>
    <row r="8664" s="34" customFormat="1" ht="15" thickTop="1" thickBot="1"/>
    <row r="8665" s="34" customFormat="1" ht="15" thickTop="1" thickBot="1"/>
    <row r="8666" s="34" customFormat="1" ht="15" thickTop="1" thickBot="1"/>
    <row r="8667" s="34" customFormat="1" ht="15" thickTop="1" thickBot="1"/>
    <row r="8668" s="34" customFormat="1" ht="15" thickTop="1" thickBot="1"/>
    <row r="8669" s="34" customFormat="1" ht="15" thickTop="1" thickBot="1"/>
    <row r="8670" s="34" customFormat="1" ht="15" thickTop="1" thickBot="1"/>
    <row r="8671" s="34" customFormat="1" ht="15" thickTop="1" thickBot="1"/>
    <row r="8672" s="34" customFormat="1" ht="15" thickTop="1" thickBot="1"/>
    <row r="8673" s="34" customFormat="1" ht="15" thickTop="1" thickBot="1"/>
    <row r="8674" s="34" customFormat="1" ht="15" thickTop="1" thickBot="1"/>
    <row r="8675" s="34" customFormat="1" ht="15" thickTop="1" thickBot="1"/>
    <row r="8676" s="34" customFormat="1" ht="15" thickTop="1" thickBot="1"/>
    <row r="8677" s="34" customFormat="1" ht="15" thickTop="1" thickBot="1"/>
    <row r="8678" s="34" customFormat="1" ht="14" thickTop="1"/>
    <row r="8679" s="34" customFormat="1"/>
    <row r="8680" s="34" customFormat="1"/>
    <row r="8681" s="34" customFormat="1"/>
    <row r="8682" s="34" customFormat="1"/>
    <row r="8683" s="34" customFormat="1"/>
    <row r="8684" s="34" customFormat="1"/>
    <row r="8685" s="34" customFormat="1"/>
    <row r="8686" s="34" customFormat="1"/>
    <row r="8687" s="34" customFormat="1"/>
    <row r="8688" s="34" customFormat="1"/>
    <row r="8689" s="34" customFormat="1"/>
    <row r="8690" s="34" customFormat="1"/>
    <row r="8691" s="34" customFormat="1" ht="14" thickBot="1"/>
    <row r="8692" s="34" customFormat="1" ht="15" thickTop="1" thickBot="1"/>
    <row r="8693" s="34" customFormat="1" ht="15" thickTop="1" thickBot="1"/>
    <row r="8694" s="34" customFormat="1" ht="15" thickTop="1" thickBot="1"/>
    <row r="8695" s="34" customFormat="1" ht="15" thickTop="1" thickBot="1"/>
    <row r="8696" s="34" customFormat="1" ht="15" thickTop="1" thickBot="1"/>
    <row r="8697" s="34" customFormat="1" ht="15" thickTop="1" thickBot="1"/>
    <row r="8698" s="34" customFormat="1" ht="15" thickTop="1" thickBot="1"/>
    <row r="8699" s="34" customFormat="1" ht="15" thickTop="1" thickBot="1"/>
    <row r="8700" s="34" customFormat="1" ht="15" thickTop="1" thickBot="1"/>
    <row r="8701" s="34" customFormat="1" ht="15" thickTop="1" thickBot="1"/>
    <row r="8702" s="34" customFormat="1" ht="15" thickTop="1" thickBot="1"/>
    <row r="8703" s="34" customFormat="1" ht="15" thickTop="1" thickBot="1"/>
    <row r="8704" s="34" customFormat="1" ht="15" thickTop="1" thickBot="1"/>
    <row r="8705" s="34" customFormat="1" ht="15" thickTop="1" thickBot="1"/>
    <row r="8706" s="34" customFormat="1" ht="15" thickTop="1" thickBot="1"/>
    <row r="8707" s="34" customFormat="1" ht="15" thickTop="1" thickBot="1"/>
    <row r="8708" s="34" customFormat="1" ht="15" thickTop="1" thickBot="1"/>
    <row r="8709" s="34" customFormat="1" ht="15" thickTop="1" thickBot="1"/>
    <row r="8710" s="34" customFormat="1" ht="15" thickTop="1" thickBot="1"/>
    <row r="8711" s="34" customFormat="1" ht="15" thickTop="1" thickBot="1"/>
    <row r="8712" s="34" customFormat="1" ht="15" thickTop="1" thickBot="1"/>
    <row r="8713" s="34" customFormat="1" ht="15" thickTop="1" thickBot="1"/>
    <row r="8714" s="34" customFormat="1" ht="15" thickTop="1" thickBot="1"/>
    <row r="8715" s="34" customFormat="1" ht="15" thickTop="1" thickBot="1"/>
    <row r="8716" s="34" customFormat="1" ht="15" thickTop="1" thickBot="1"/>
    <row r="8717" s="34" customFormat="1" ht="15" thickTop="1" thickBot="1"/>
    <row r="8718" s="34" customFormat="1" ht="15" thickTop="1" thickBot="1"/>
    <row r="8719" s="34" customFormat="1" ht="15" thickTop="1" thickBot="1"/>
    <row r="8720" s="34" customFormat="1" ht="15" thickTop="1" thickBot="1"/>
    <row r="8721" s="34" customFormat="1" ht="15" thickTop="1" thickBot="1"/>
    <row r="8722" s="34" customFormat="1" ht="15" thickTop="1" thickBot="1"/>
    <row r="8723" s="34" customFormat="1" ht="15" thickTop="1" thickBot="1"/>
    <row r="8724" s="34" customFormat="1" ht="15" thickTop="1" thickBot="1"/>
    <row r="8725" s="34" customFormat="1" ht="15" thickTop="1" thickBot="1"/>
    <row r="8726" s="34" customFormat="1" ht="15" thickTop="1" thickBot="1"/>
    <row r="8727" s="34" customFormat="1" ht="15" thickTop="1" thickBot="1"/>
    <row r="8728" s="34" customFormat="1" ht="15" thickTop="1" thickBot="1"/>
    <row r="8729" s="34" customFormat="1" ht="15" thickTop="1" thickBot="1"/>
    <row r="8730" s="34" customFormat="1" ht="15" thickTop="1" thickBot="1"/>
    <row r="8731" s="34" customFormat="1" ht="15" thickTop="1" thickBot="1"/>
    <row r="8732" s="34" customFormat="1" ht="15" thickTop="1" thickBot="1"/>
    <row r="8733" s="34" customFormat="1" ht="15" thickTop="1" thickBot="1"/>
    <row r="8734" s="34" customFormat="1" ht="15" thickTop="1" thickBot="1"/>
    <row r="8735" s="34" customFormat="1" ht="15" thickTop="1" thickBot="1"/>
    <row r="8736" s="34" customFormat="1" ht="15" thickTop="1" thickBot="1"/>
    <row r="8737" s="34" customFormat="1" ht="15" thickTop="1" thickBot="1"/>
    <row r="8738" s="34" customFormat="1" ht="15" thickTop="1" thickBot="1"/>
    <row r="8739" s="34" customFormat="1" ht="15" thickTop="1" thickBot="1"/>
    <row r="8740" s="34" customFormat="1" ht="15" thickTop="1" thickBot="1"/>
    <row r="8741" s="34" customFormat="1" ht="15" thickTop="1" thickBot="1"/>
    <row r="8742" s="34" customFormat="1" ht="15" thickTop="1" thickBot="1"/>
    <row r="8743" s="34" customFormat="1" ht="15" thickTop="1" thickBot="1"/>
    <row r="8744" s="34" customFormat="1" ht="15" thickTop="1" thickBot="1"/>
    <row r="8745" s="34" customFormat="1" ht="15" thickTop="1" thickBot="1"/>
    <row r="8746" s="34" customFormat="1" ht="15" thickTop="1" thickBot="1"/>
    <row r="8747" s="34" customFormat="1" ht="15" thickTop="1" thickBot="1"/>
    <row r="8748" s="34" customFormat="1" ht="14" thickTop="1"/>
    <row r="8749" s="34" customFormat="1"/>
    <row r="8750" s="34" customFormat="1"/>
    <row r="8751" s="34" customFormat="1"/>
    <row r="8752" s="34" customFormat="1"/>
    <row r="8753" s="34" customFormat="1"/>
    <row r="8754" s="34" customFormat="1"/>
    <row r="8755" s="34" customFormat="1"/>
    <row r="8756" s="34" customFormat="1"/>
    <row r="8757" s="34" customFormat="1"/>
    <row r="8758" s="34" customFormat="1"/>
    <row r="8759" s="34" customFormat="1"/>
    <row r="8760" s="34" customFormat="1"/>
    <row r="8761" s="34" customFormat="1" ht="14" thickBot="1"/>
    <row r="8762" s="34" customFormat="1" ht="15" thickTop="1" thickBot="1"/>
    <row r="8763" s="34" customFormat="1" ht="15" thickTop="1" thickBot="1"/>
    <row r="8764" s="34" customFormat="1" ht="15" thickTop="1" thickBot="1"/>
    <row r="8765" s="34" customFormat="1" ht="15" thickTop="1" thickBot="1"/>
    <row r="8766" s="34" customFormat="1" ht="15" thickTop="1" thickBot="1"/>
    <row r="8767" s="34" customFormat="1" ht="15" thickTop="1" thickBot="1"/>
    <row r="8768" s="34" customFormat="1" ht="15" thickTop="1" thickBot="1"/>
    <row r="8769" s="34" customFormat="1" ht="15" thickTop="1" thickBot="1"/>
    <row r="8770" s="34" customFormat="1" ht="15" thickTop="1" thickBot="1"/>
    <row r="8771" s="34" customFormat="1" ht="15" thickTop="1" thickBot="1"/>
    <row r="8772" s="34" customFormat="1" ht="15" thickTop="1" thickBot="1"/>
    <row r="8773" s="34" customFormat="1" ht="15" thickTop="1" thickBot="1"/>
    <row r="8774" s="34" customFormat="1" ht="15" thickTop="1" thickBot="1"/>
    <row r="8775" s="34" customFormat="1" ht="15" thickTop="1" thickBot="1"/>
    <row r="8776" s="34" customFormat="1" ht="15" thickTop="1" thickBot="1"/>
    <row r="8777" s="34" customFormat="1" ht="15" thickTop="1" thickBot="1"/>
    <row r="8778" s="34" customFormat="1" ht="15" thickTop="1" thickBot="1"/>
    <row r="8779" s="34" customFormat="1" ht="15" thickTop="1" thickBot="1"/>
    <row r="8780" s="34" customFormat="1" ht="15" thickTop="1" thickBot="1"/>
    <row r="8781" s="34" customFormat="1" ht="15" thickTop="1" thickBot="1"/>
    <row r="8782" s="34" customFormat="1" ht="15" thickTop="1" thickBot="1"/>
    <row r="8783" s="34" customFormat="1" ht="15" thickTop="1" thickBot="1"/>
    <row r="8784" s="34" customFormat="1" ht="15" thickTop="1" thickBot="1"/>
    <row r="8785" s="34" customFormat="1" ht="15" thickTop="1" thickBot="1"/>
    <row r="8786" s="34" customFormat="1" ht="15" thickTop="1" thickBot="1"/>
    <row r="8787" s="34" customFormat="1" ht="15" thickTop="1" thickBot="1"/>
    <row r="8788" s="34" customFormat="1" ht="15" thickTop="1" thickBot="1"/>
    <row r="8789" s="34" customFormat="1" ht="15" thickTop="1" thickBot="1"/>
    <row r="8790" s="34" customFormat="1" ht="15" thickTop="1" thickBot="1"/>
    <row r="8791" s="34" customFormat="1" ht="15" thickTop="1" thickBot="1"/>
    <row r="8792" s="34" customFormat="1" ht="15" thickTop="1" thickBot="1"/>
    <row r="8793" s="34" customFormat="1" ht="15" thickTop="1" thickBot="1"/>
    <row r="8794" s="34" customFormat="1" ht="15" thickTop="1" thickBot="1"/>
    <row r="8795" s="34" customFormat="1" ht="15" thickTop="1" thickBot="1"/>
    <row r="8796" s="34" customFormat="1" ht="15" thickTop="1" thickBot="1"/>
    <row r="8797" s="34" customFormat="1" ht="15" thickTop="1" thickBot="1"/>
    <row r="8798" s="34" customFormat="1" ht="15" thickTop="1" thickBot="1"/>
    <row r="8799" s="34" customFormat="1" ht="15" thickTop="1" thickBot="1"/>
    <row r="8800" s="34" customFormat="1" ht="15" thickTop="1" thickBot="1"/>
    <row r="8801" s="34" customFormat="1" ht="15" thickTop="1" thickBot="1"/>
    <row r="8802" s="34" customFormat="1" ht="15" thickTop="1" thickBot="1"/>
    <row r="8803" s="34" customFormat="1" ht="15" thickTop="1" thickBot="1"/>
    <row r="8804" s="34" customFormat="1" ht="15" thickTop="1" thickBot="1"/>
    <row r="8805" s="34" customFormat="1" ht="15" thickTop="1" thickBot="1"/>
    <row r="8806" s="34" customFormat="1" ht="15" thickTop="1" thickBot="1"/>
    <row r="8807" s="34" customFormat="1" ht="15" thickTop="1" thickBot="1"/>
    <row r="8808" s="34" customFormat="1" ht="15" thickTop="1" thickBot="1"/>
    <row r="8809" s="34" customFormat="1" ht="15" thickTop="1" thickBot="1"/>
    <row r="8810" s="34" customFormat="1" ht="15" thickTop="1" thickBot="1"/>
    <row r="8811" s="34" customFormat="1" ht="15" thickTop="1" thickBot="1"/>
    <row r="8812" s="34" customFormat="1" ht="15" thickTop="1" thickBot="1"/>
    <row r="8813" s="34" customFormat="1" ht="15" thickTop="1" thickBot="1"/>
    <row r="8814" s="34" customFormat="1" ht="15" thickTop="1" thickBot="1"/>
    <row r="8815" s="34" customFormat="1" ht="15" thickTop="1" thickBot="1"/>
    <row r="8816" s="34" customFormat="1" ht="15" thickTop="1" thickBot="1"/>
    <row r="8817" s="34" customFormat="1" ht="15" thickTop="1" thickBot="1"/>
    <row r="8818" s="34" customFormat="1" ht="14" thickTop="1"/>
    <row r="8819" s="34" customFormat="1"/>
    <row r="8820" s="34" customFormat="1"/>
    <row r="8821" s="34" customFormat="1"/>
    <row r="8822" s="34" customFormat="1"/>
    <row r="8823" s="34" customFormat="1"/>
    <row r="8824" s="34" customFormat="1"/>
    <row r="8825" s="34" customFormat="1"/>
    <row r="8826" s="34" customFormat="1"/>
    <row r="8827" s="34" customFormat="1"/>
    <row r="8828" s="34" customFormat="1"/>
    <row r="8829" s="34" customFormat="1"/>
    <row r="8830" s="34" customFormat="1"/>
    <row r="8831" s="34" customFormat="1" ht="14" thickBot="1"/>
    <row r="8832" s="34" customFormat="1" ht="15" thickTop="1" thickBot="1"/>
    <row r="8833" s="34" customFormat="1" ht="15" thickTop="1" thickBot="1"/>
    <row r="8834" s="34" customFormat="1" ht="15" thickTop="1" thickBot="1"/>
    <row r="8835" s="34" customFormat="1" ht="15" thickTop="1" thickBot="1"/>
    <row r="8836" s="34" customFormat="1" ht="15" thickTop="1" thickBot="1"/>
    <row r="8837" s="34" customFormat="1" ht="15" thickTop="1" thickBot="1"/>
    <row r="8838" s="34" customFormat="1" ht="15" thickTop="1" thickBot="1"/>
    <row r="8839" s="34" customFormat="1" ht="15" thickTop="1" thickBot="1"/>
    <row r="8840" s="34" customFormat="1" ht="15" thickTop="1" thickBot="1"/>
    <row r="8841" s="34" customFormat="1" ht="15" thickTop="1" thickBot="1"/>
    <row r="8842" s="34" customFormat="1" ht="15" thickTop="1" thickBot="1"/>
    <row r="8843" s="34" customFormat="1" ht="15" thickTop="1" thickBot="1"/>
    <row r="8844" s="34" customFormat="1" ht="15" thickTop="1" thickBot="1"/>
    <row r="8845" s="34" customFormat="1" ht="15" thickTop="1" thickBot="1"/>
    <row r="8846" s="34" customFormat="1" ht="15" thickTop="1" thickBot="1"/>
    <row r="8847" s="34" customFormat="1" ht="15" thickTop="1" thickBot="1"/>
    <row r="8848" s="34" customFormat="1" ht="15" thickTop="1" thickBot="1"/>
    <row r="8849" s="34" customFormat="1" ht="15" thickTop="1" thickBot="1"/>
    <row r="8850" s="34" customFormat="1" ht="15" thickTop="1" thickBot="1"/>
    <row r="8851" s="34" customFormat="1" ht="15" thickTop="1" thickBot="1"/>
    <row r="8852" s="34" customFormat="1" ht="15" thickTop="1" thickBot="1"/>
    <row r="8853" s="34" customFormat="1" ht="15" thickTop="1" thickBot="1"/>
    <row r="8854" s="34" customFormat="1" ht="15" thickTop="1" thickBot="1"/>
    <row r="8855" s="34" customFormat="1" ht="15" thickTop="1" thickBot="1"/>
    <row r="8856" s="34" customFormat="1" ht="15" thickTop="1" thickBot="1"/>
    <row r="8857" s="34" customFormat="1" ht="15" thickTop="1" thickBot="1"/>
    <row r="8858" s="34" customFormat="1" ht="15" thickTop="1" thickBot="1"/>
    <row r="8859" s="34" customFormat="1" ht="15" thickTop="1" thickBot="1"/>
    <row r="8860" s="34" customFormat="1" ht="15" thickTop="1" thickBot="1"/>
    <row r="8861" s="34" customFormat="1" ht="15" thickTop="1" thickBot="1"/>
    <row r="8862" s="34" customFormat="1" ht="15" thickTop="1" thickBot="1"/>
    <row r="8863" s="34" customFormat="1" ht="15" thickTop="1" thickBot="1"/>
    <row r="8864" s="34" customFormat="1" ht="15" thickTop="1" thickBot="1"/>
    <row r="8865" s="34" customFormat="1" ht="15" thickTop="1" thickBot="1"/>
    <row r="8866" s="34" customFormat="1" ht="15" thickTop="1" thickBot="1"/>
    <row r="8867" s="34" customFormat="1" ht="15" thickTop="1" thickBot="1"/>
    <row r="8868" s="34" customFormat="1" ht="15" thickTop="1" thickBot="1"/>
    <row r="8869" s="34" customFormat="1" ht="15" thickTop="1" thickBot="1"/>
    <row r="8870" s="34" customFormat="1" ht="15" thickTop="1" thickBot="1"/>
    <row r="8871" s="34" customFormat="1" ht="15" thickTop="1" thickBot="1"/>
    <row r="8872" s="34" customFormat="1" ht="15" thickTop="1" thickBot="1"/>
    <row r="8873" s="34" customFormat="1" ht="15" thickTop="1" thickBot="1"/>
    <row r="8874" s="34" customFormat="1" ht="15" thickTop="1" thickBot="1"/>
    <row r="8875" s="34" customFormat="1" ht="15" thickTop="1" thickBot="1"/>
    <row r="8876" s="34" customFormat="1" ht="15" thickTop="1" thickBot="1"/>
    <row r="8877" s="34" customFormat="1" ht="15" thickTop="1" thickBot="1"/>
    <row r="8878" s="34" customFormat="1" ht="15" thickTop="1" thickBot="1"/>
    <row r="8879" s="34" customFormat="1" ht="15" thickTop="1" thickBot="1"/>
    <row r="8880" s="34" customFormat="1" ht="15" thickTop="1" thickBot="1"/>
    <row r="8881" s="34" customFormat="1" ht="15" thickTop="1" thickBot="1"/>
    <row r="8882" s="34" customFormat="1" ht="15" thickTop="1" thickBot="1"/>
    <row r="8883" s="34" customFormat="1" ht="15" thickTop="1" thickBot="1"/>
    <row r="8884" s="34" customFormat="1" ht="15" thickTop="1" thickBot="1"/>
    <row r="8885" s="34" customFormat="1" ht="15" thickTop="1" thickBot="1"/>
    <row r="8886" s="34" customFormat="1" ht="15" thickTop="1" thickBot="1"/>
    <row r="8887" s="34" customFormat="1" ht="15" thickTop="1" thickBot="1"/>
    <row r="8888" s="34" customFormat="1" ht="14" thickTop="1"/>
    <row r="8889" s="34" customFormat="1"/>
    <row r="8890" s="34" customFormat="1"/>
    <row r="8891" s="34" customFormat="1"/>
    <row r="8892" s="34" customFormat="1"/>
    <row r="8893" s="34" customFormat="1"/>
    <row r="8894" s="34" customFormat="1"/>
    <row r="8895" s="34" customFormat="1"/>
    <row r="8896" s="34" customFormat="1"/>
    <row r="8897" s="34" customFormat="1"/>
    <row r="8898" s="34" customFormat="1"/>
    <row r="8899" s="34" customFormat="1"/>
    <row r="8900" s="34" customFormat="1"/>
    <row r="8901" s="34" customFormat="1" ht="14" thickBot="1"/>
    <row r="8902" s="34" customFormat="1" ht="15" thickTop="1" thickBot="1"/>
    <row r="8903" s="34" customFormat="1" ht="15" thickTop="1" thickBot="1"/>
    <row r="8904" s="34" customFormat="1" ht="15" thickTop="1" thickBot="1"/>
    <row r="8905" s="34" customFormat="1" ht="15" thickTop="1" thickBot="1"/>
    <row r="8906" s="34" customFormat="1" ht="15" thickTop="1" thickBot="1"/>
    <row r="8907" s="34" customFormat="1" ht="15" thickTop="1" thickBot="1"/>
    <row r="8908" s="34" customFormat="1" ht="15" thickTop="1" thickBot="1"/>
    <row r="8909" s="34" customFormat="1" ht="15" thickTop="1" thickBot="1"/>
    <row r="8910" s="34" customFormat="1" ht="15" thickTop="1" thickBot="1"/>
    <row r="8911" s="34" customFormat="1" ht="15" thickTop="1" thickBot="1"/>
    <row r="8912" s="34" customFormat="1" ht="15" thickTop="1" thickBot="1"/>
    <row r="8913" s="34" customFormat="1" ht="15" thickTop="1" thickBot="1"/>
    <row r="8914" s="34" customFormat="1" ht="15" thickTop="1" thickBot="1"/>
    <row r="8915" s="34" customFormat="1" ht="15" thickTop="1" thickBot="1"/>
    <row r="8916" s="34" customFormat="1" ht="15" thickTop="1" thickBot="1"/>
    <row r="8917" s="34" customFormat="1" ht="15" thickTop="1" thickBot="1"/>
    <row r="8918" s="34" customFormat="1" ht="15" thickTop="1" thickBot="1"/>
    <row r="8919" s="34" customFormat="1" ht="15" thickTop="1" thickBot="1"/>
    <row r="8920" s="34" customFormat="1" ht="15" thickTop="1" thickBot="1"/>
    <row r="8921" s="34" customFormat="1" ht="15" thickTop="1" thickBot="1"/>
    <row r="8922" s="34" customFormat="1" ht="15" thickTop="1" thickBot="1"/>
    <row r="8923" s="34" customFormat="1" ht="15" thickTop="1" thickBot="1"/>
    <row r="8924" s="34" customFormat="1" ht="15" thickTop="1" thickBot="1"/>
    <row r="8925" s="34" customFormat="1" ht="15" thickTop="1" thickBot="1"/>
    <row r="8926" s="34" customFormat="1" ht="15" thickTop="1" thickBot="1"/>
    <row r="8927" s="34" customFormat="1" ht="15" thickTop="1" thickBot="1"/>
    <row r="8928" s="34" customFormat="1" ht="15" thickTop="1" thickBot="1"/>
    <row r="8929" s="34" customFormat="1" ht="15" thickTop="1" thickBot="1"/>
    <row r="8930" s="34" customFormat="1" ht="15" thickTop="1" thickBot="1"/>
    <row r="8931" s="34" customFormat="1" ht="15" thickTop="1" thickBot="1"/>
    <row r="8932" s="34" customFormat="1" ht="15" thickTop="1" thickBot="1"/>
    <row r="8933" s="34" customFormat="1" ht="15" thickTop="1" thickBot="1"/>
    <row r="8934" s="34" customFormat="1" ht="15" thickTop="1" thickBot="1"/>
    <row r="8935" s="34" customFormat="1" ht="15" thickTop="1" thickBot="1"/>
    <row r="8936" s="34" customFormat="1" ht="15" thickTop="1" thickBot="1"/>
    <row r="8937" s="34" customFormat="1" ht="15" thickTop="1" thickBot="1"/>
    <row r="8938" s="34" customFormat="1" ht="15" thickTop="1" thickBot="1"/>
    <row r="8939" s="34" customFormat="1" ht="15" thickTop="1" thickBot="1"/>
    <row r="8940" s="34" customFormat="1" ht="15" thickTop="1" thickBot="1"/>
    <row r="8941" s="34" customFormat="1" ht="15" thickTop="1" thickBot="1"/>
    <row r="8942" s="34" customFormat="1" ht="15" thickTop="1" thickBot="1"/>
    <row r="8943" s="34" customFormat="1" ht="15" thickTop="1" thickBot="1"/>
    <row r="8944" s="34" customFormat="1" ht="15" thickTop="1" thickBot="1"/>
    <row r="8945" s="34" customFormat="1" ht="15" thickTop="1" thickBot="1"/>
    <row r="8946" s="34" customFormat="1" ht="15" thickTop="1" thickBot="1"/>
    <row r="8947" s="34" customFormat="1" ht="15" thickTop="1" thickBot="1"/>
    <row r="8948" s="34" customFormat="1" ht="15" thickTop="1" thickBot="1"/>
    <row r="8949" s="34" customFormat="1" ht="15" thickTop="1" thickBot="1"/>
    <row r="8950" s="34" customFormat="1" ht="15" thickTop="1" thickBot="1"/>
    <row r="8951" s="34" customFormat="1" ht="15" thickTop="1" thickBot="1"/>
    <row r="8952" s="34" customFormat="1" ht="15" thickTop="1" thickBot="1"/>
    <row r="8953" s="34" customFormat="1" ht="15" thickTop="1" thickBot="1"/>
    <row r="8954" s="34" customFormat="1" ht="15" thickTop="1" thickBot="1"/>
    <row r="8955" s="34" customFormat="1" ht="15" thickTop="1" thickBot="1"/>
    <row r="8956" s="34" customFormat="1" ht="15" thickTop="1" thickBot="1"/>
    <row r="8957" s="34" customFormat="1" ht="15" thickTop="1" thickBot="1"/>
    <row r="8958" s="34" customFormat="1" ht="14" thickTop="1"/>
    <row r="8959" s="34" customFormat="1"/>
    <row r="8960" s="34" customFormat="1"/>
    <row r="8961" s="34" customFormat="1"/>
    <row r="8962" s="34" customFormat="1"/>
    <row r="8963" s="34" customFormat="1"/>
    <row r="8964" s="34" customFormat="1"/>
    <row r="8965" s="34" customFormat="1"/>
    <row r="8966" s="34" customFormat="1"/>
    <row r="8967" s="34" customFormat="1"/>
    <row r="8968" s="34" customFormat="1"/>
    <row r="8969" s="34" customFormat="1"/>
    <row r="8970" s="34" customFormat="1"/>
    <row r="8971" s="34" customFormat="1" ht="14" thickBot="1"/>
    <row r="8972" s="34" customFormat="1" ht="15" thickTop="1" thickBot="1"/>
    <row r="8973" s="34" customFormat="1" ht="15" thickTop="1" thickBot="1"/>
    <row r="8974" s="34" customFormat="1" ht="15" thickTop="1" thickBot="1"/>
    <row r="8975" s="34" customFormat="1" ht="15" thickTop="1" thickBot="1"/>
    <row r="8976" s="34" customFormat="1" ht="15" thickTop="1" thickBot="1"/>
    <row r="8977" s="34" customFormat="1" ht="15" thickTop="1" thickBot="1"/>
    <row r="8978" s="34" customFormat="1" ht="15" thickTop="1" thickBot="1"/>
    <row r="8979" s="34" customFormat="1" ht="15" thickTop="1" thickBot="1"/>
    <row r="8980" s="34" customFormat="1" ht="15" thickTop="1" thickBot="1"/>
    <row r="8981" s="34" customFormat="1" ht="15" thickTop="1" thickBot="1"/>
    <row r="8982" s="34" customFormat="1" ht="15" thickTop="1" thickBot="1"/>
    <row r="8983" s="34" customFormat="1" ht="15" thickTop="1" thickBot="1"/>
    <row r="8984" s="34" customFormat="1" ht="15" thickTop="1" thickBot="1"/>
    <row r="8985" s="34" customFormat="1" ht="15" thickTop="1" thickBot="1"/>
    <row r="8986" s="34" customFormat="1" ht="15" thickTop="1" thickBot="1"/>
    <row r="8987" s="34" customFormat="1" ht="15" thickTop="1" thickBot="1"/>
    <row r="8988" s="34" customFormat="1" ht="15" thickTop="1" thickBot="1"/>
    <row r="8989" s="34" customFormat="1" ht="15" thickTop="1" thickBot="1"/>
    <row r="8990" s="34" customFormat="1" ht="15" thickTop="1" thickBot="1"/>
    <row r="8991" s="34" customFormat="1" ht="15" thickTop="1" thickBot="1"/>
    <row r="8992" s="34" customFormat="1" ht="15" thickTop="1" thickBot="1"/>
    <row r="8993" s="34" customFormat="1" ht="15" thickTop="1" thickBot="1"/>
    <row r="8994" s="34" customFormat="1" ht="15" thickTop="1" thickBot="1"/>
    <row r="8995" s="34" customFormat="1" ht="15" thickTop="1" thickBot="1"/>
    <row r="8996" s="34" customFormat="1" ht="15" thickTop="1" thickBot="1"/>
    <row r="8997" s="34" customFormat="1" ht="15" thickTop="1" thickBot="1"/>
    <row r="8998" s="34" customFormat="1" ht="15" thickTop="1" thickBot="1"/>
    <row r="8999" s="34" customFormat="1" ht="15" thickTop="1" thickBot="1"/>
    <row r="9000" s="34" customFormat="1" ht="15" thickTop="1" thickBot="1"/>
    <row r="9001" s="34" customFormat="1" ht="15" thickTop="1" thickBot="1"/>
    <row r="9002" s="34" customFormat="1" ht="15" thickTop="1" thickBot="1"/>
    <row r="9003" s="34" customFormat="1" ht="15" thickTop="1" thickBot="1"/>
    <row r="9004" s="34" customFormat="1" ht="15" thickTop="1" thickBot="1"/>
    <row r="9005" s="34" customFormat="1" ht="15" thickTop="1" thickBot="1"/>
    <row r="9006" s="34" customFormat="1" ht="15" thickTop="1" thickBot="1"/>
    <row r="9007" s="34" customFormat="1" ht="15" thickTop="1" thickBot="1"/>
    <row r="9008" s="34" customFormat="1" ht="15" thickTop="1" thickBot="1"/>
    <row r="9009" s="34" customFormat="1" ht="15" thickTop="1" thickBot="1"/>
    <row r="9010" s="34" customFormat="1" ht="15" thickTop="1" thickBot="1"/>
    <row r="9011" s="34" customFormat="1" ht="15" thickTop="1" thickBot="1"/>
    <row r="9012" s="34" customFormat="1" ht="15" thickTop="1" thickBot="1"/>
    <row r="9013" s="34" customFormat="1" ht="15" thickTop="1" thickBot="1"/>
    <row r="9014" s="34" customFormat="1" ht="15" thickTop="1" thickBot="1"/>
    <row r="9015" s="34" customFormat="1" ht="15" thickTop="1" thickBot="1"/>
    <row r="9016" s="34" customFormat="1" ht="15" thickTop="1" thickBot="1"/>
    <row r="9017" s="34" customFormat="1" ht="15" thickTop="1" thickBot="1"/>
    <row r="9018" s="34" customFormat="1" ht="15" thickTop="1" thickBot="1"/>
    <row r="9019" s="34" customFormat="1" ht="15" thickTop="1" thickBot="1"/>
    <row r="9020" s="34" customFormat="1" ht="15" thickTop="1" thickBot="1"/>
    <row r="9021" s="34" customFormat="1" ht="15" thickTop="1" thickBot="1"/>
    <row r="9022" s="34" customFormat="1" ht="15" thickTop="1" thickBot="1"/>
    <row r="9023" s="34" customFormat="1" ht="15" thickTop="1" thickBot="1"/>
    <row r="9024" s="34" customFormat="1" ht="15" thickTop="1" thickBot="1"/>
    <row r="9025" s="34" customFormat="1" ht="15" thickTop="1" thickBot="1"/>
    <row r="9026" s="34" customFormat="1" ht="15" thickTop="1" thickBot="1"/>
    <row r="9027" s="34" customFormat="1" ht="15" thickTop="1" thickBot="1"/>
    <row r="9028" s="34" customFormat="1" ht="14" thickTop="1"/>
    <row r="9029" s="34" customFormat="1"/>
    <row r="9030" s="34" customFormat="1"/>
    <row r="9031" s="34" customFormat="1"/>
    <row r="9032" s="34" customFormat="1"/>
    <row r="9033" s="34" customFormat="1"/>
    <row r="9034" s="34" customFormat="1"/>
    <row r="9035" s="34" customFormat="1"/>
    <row r="9036" s="34" customFormat="1"/>
    <row r="9037" s="34" customFormat="1"/>
    <row r="9038" s="34" customFormat="1"/>
    <row r="9039" s="34" customFormat="1"/>
    <row r="9040" s="34" customFormat="1"/>
    <row r="9041" s="34" customFormat="1" ht="14" thickBot="1"/>
    <row r="9042" s="34" customFormat="1" ht="15" thickTop="1" thickBot="1"/>
    <row r="9043" s="34" customFormat="1" ht="15" thickTop="1" thickBot="1"/>
    <row r="9044" s="34" customFormat="1" ht="15" thickTop="1" thickBot="1"/>
    <row r="9045" s="34" customFormat="1" ht="15" thickTop="1" thickBot="1"/>
    <row r="9046" s="34" customFormat="1" ht="15" thickTop="1" thickBot="1"/>
    <row r="9047" s="34" customFormat="1" ht="15" thickTop="1" thickBot="1"/>
    <row r="9048" s="34" customFormat="1" ht="15" thickTop="1" thickBot="1"/>
    <row r="9049" s="34" customFormat="1" ht="15" thickTop="1" thickBot="1"/>
    <row r="9050" s="34" customFormat="1" ht="15" thickTop="1" thickBot="1"/>
    <row r="9051" s="34" customFormat="1" ht="15" thickTop="1" thickBot="1"/>
    <row r="9052" s="34" customFormat="1" ht="15" thickTop="1" thickBot="1"/>
    <row r="9053" s="34" customFormat="1" ht="15" thickTop="1" thickBot="1"/>
    <row r="9054" s="34" customFormat="1" ht="15" thickTop="1" thickBot="1"/>
    <row r="9055" s="34" customFormat="1" ht="15" thickTop="1" thickBot="1"/>
    <row r="9056" s="34" customFormat="1" ht="15" thickTop="1" thickBot="1"/>
    <row r="9057" s="34" customFormat="1" ht="15" thickTop="1" thickBot="1"/>
    <row r="9058" s="34" customFormat="1" ht="15" thickTop="1" thickBot="1"/>
    <row r="9059" s="34" customFormat="1" ht="15" thickTop="1" thickBot="1"/>
    <row r="9060" s="34" customFormat="1" ht="15" thickTop="1" thickBot="1"/>
    <row r="9061" s="34" customFormat="1" ht="15" thickTop="1" thickBot="1"/>
    <row r="9062" s="34" customFormat="1" ht="15" thickTop="1" thickBot="1"/>
    <row r="9063" s="34" customFormat="1" ht="15" thickTop="1" thickBot="1"/>
    <row r="9064" s="34" customFormat="1" ht="15" thickTop="1" thickBot="1"/>
    <row r="9065" s="34" customFormat="1" ht="15" thickTop="1" thickBot="1"/>
    <row r="9066" s="34" customFormat="1" ht="15" thickTop="1" thickBot="1"/>
    <row r="9067" s="34" customFormat="1" ht="15" thickTop="1" thickBot="1"/>
    <row r="9068" s="34" customFormat="1" ht="15" thickTop="1" thickBot="1"/>
    <row r="9069" s="34" customFormat="1" ht="15" thickTop="1" thickBot="1"/>
    <row r="9070" s="34" customFormat="1" ht="15" thickTop="1" thickBot="1"/>
    <row r="9071" s="34" customFormat="1" ht="15" thickTop="1" thickBot="1"/>
    <row r="9072" s="34" customFormat="1" ht="15" thickTop="1" thickBot="1"/>
    <row r="9073" s="34" customFormat="1" ht="15" thickTop="1" thickBot="1"/>
    <row r="9074" s="34" customFormat="1" ht="15" thickTop="1" thickBot="1"/>
    <row r="9075" s="34" customFormat="1" ht="15" thickTop="1" thickBot="1"/>
    <row r="9076" s="34" customFormat="1" ht="15" thickTop="1" thickBot="1"/>
    <row r="9077" s="34" customFormat="1" ht="15" thickTop="1" thickBot="1"/>
    <row r="9078" s="34" customFormat="1" ht="15" thickTop="1" thickBot="1"/>
    <row r="9079" s="34" customFormat="1" ht="15" thickTop="1" thickBot="1"/>
    <row r="9080" s="34" customFormat="1" ht="15" thickTop="1" thickBot="1"/>
    <row r="9081" s="34" customFormat="1" ht="15" thickTop="1" thickBot="1"/>
    <row r="9082" s="34" customFormat="1" ht="15" thickTop="1" thickBot="1"/>
    <row r="9083" s="34" customFormat="1" ht="15" thickTop="1" thickBot="1"/>
    <row r="9084" s="34" customFormat="1" ht="15" thickTop="1" thickBot="1"/>
    <row r="9085" s="34" customFormat="1" ht="15" thickTop="1" thickBot="1"/>
    <row r="9086" s="34" customFormat="1" ht="15" thickTop="1" thickBot="1"/>
    <row r="9087" s="34" customFormat="1" ht="15" thickTop="1" thickBot="1"/>
    <row r="9088" s="34" customFormat="1" ht="15" thickTop="1" thickBot="1"/>
    <row r="9089" s="34" customFormat="1" ht="15" thickTop="1" thickBot="1"/>
    <row r="9090" s="34" customFormat="1" ht="15" thickTop="1" thickBot="1"/>
    <row r="9091" s="34" customFormat="1" ht="15" thickTop="1" thickBot="1"/>
    <row r="9092" s="34" customFormat="1" ht="15" thickTop="1" thickBot="1"/>
    <row r="9093" s="34" customFormat="1" ht="15" thickTop="1" thickBot="1"/>
    <row r="9094" s="34" customFormat="1" ht="15" thickTop="1" thickBot="1"/>
    <row r="9095" s="34" customFormat="1" ht="15" thickTop="1" thickBot="1"/>
    <row r="9096" s="34" customFormat="1" ht="15" thickTop="1" thickBot="1"/>
    <row r="9097" s="34" customFormat="1" ht="15" thickTop="1" thickBot="1"/>
    <row r="9098" s="34" customFormat="1" ht="14" thickTop="1"/>
    <row r="9099" s="34" customFormat="1"/>
    <row r="9100" s="34" customFormat="1"/>
    <row r="9101" s="34" customFormat="1"/>
    <row r="9102" s="34" customFormat="1"/>
    <row r="9103" s="34" customFormat="1"/>
    <row r="9104" s="34" customFormat="1"/>
    <row r="9105" s="34" customFormat="1"/>
    <row r="9106" s="34" customFormat="1"/>
    <row r="9107" s="34" customFormat="1"/>
    <row r="9108" s="34" customFormat="1"/>
    <row r="9109" s="34" customFormat="1"/>
    <row r="9110" s="34" customFormat="1"/>
    <row r="9111" s="34" customFormat="1" ht="14" thickBot="1"/>
    <row r="9112" s="34" customFormat="1" ht="15" thickTop="1" thickBot="1"/>
    <row r="9113" s="34" customFormat="1" ht="15" thickTop="1" thickBot="1"/>
    <row r="9114" s="34" customFormat="1" ht="15" thickTop="1" thickBot="1"/>
    <row r="9115" s="34" customFormat="1" ht="15" thickTop="1" thickBot="1"/>
    <row r="9116" s="34" customFormat="1" ht="15" thickTop="1" thickBot="1"/>
    <row r="9117" s="34" customFormat="1" ht="15" thickTop="1" thickBot="1"/>
    <row r="9118" s="34" customFormat="1" ht="15" thickTop="1" thickBot="1"/>
    <row r="9119" s="34" customFormat="1" ht="15" thickTop="1" thickBot="1"/>
    <row r="9120" s="34" customFormat="1" ht="15" thickTop="1" thickBot="1"/>
    <row r="9121" s="34" customFormat="1" ht="15" thickTop="1" thickBot="1"/>
    <row r="9122" s="34" customFormat="1" ht="15" thickTop="1" thickBot="1"/>
    <row r="9123" s="34" customFormat="1" ht="15" thickTop="1" thickBot="1"/>
    <row r="9124" s="34" customFormat="1" ht="15" thickTop="1" thickBot="1"/>
    <row r="9125" s="34" customFormat="1" ht="15" thickTop="1" thickBot="1"/>
    <row r="9126" s="34" customFormat="1" ht="15" thickTop="1" thickBot="1"/>
    <row r="9127" s="34" customFormat="1" ht="15" thickTop="1" thickBot="1"/>
    <row r="9128" s="34" customFormat="1" ht="15" thickTop="1" thickBot="1"/>
    <row r="9129" s="34" customFormat="1" ht="15" thickTop="1" thickBot="1"/>
    <row r="9130" s="34" customFormat="1" ht="15" thickTop="1" thickBot="1"/>
    <row r="9131" s="34" customFormat="1" ht="15" thickTop="1" thickBot="1"/>
    <row r="9132" s="34" customFormat="1" ht="15" thickTop="1" thickBot="1"/>
    <row r="9133" s="34" customFormat="1" ht="15" thickTop="1" thickBot="1"/>
    <row r="9134" s="34" customFormat="1" ht="15" thickTop="1" thickBot="1"/>
    <row r="9135" s="34" customFormat="1" ht="15" thickTop="1" thickBot="1"/>
    <row r="9136" s="34" customFormat="1" ht="15" thickTop="1" thickBot="1"/>
    <row r="9137" s="34" customFormat="1" ht="15" thickTop="1" thickBot="1"/>
    <row r="9138" s="34" customFormat="1" ht="15" thickTop="1" thickBot="1"/>
    <row r="9139" s="34" customFormat="1" ht="15" thickTop="1" thickBot="1"/>
    <row r="9140" s="34" customFormat="1" ht="15" thickTop="1" thickBot="1"/>
    <row r="9141" s="34" customFormat="1" ht="15" thickTop="1" thickBot="1"/>
    <row r="9142" s="34" customFormat="1" ht="15" thickTop="1" thickBot="1"/>
    <row r="9143" s="34" customFormat="1" ht="15" thickTop="1" thickBot="1"/>
    <row r="9144" s="34" customFormat="1" ht="15" thickTop="1" thickBot="1"/>
    <row r="9145" s="34" customFormat="1" ht="15" thickTop="1" thickBot="1"/>
    <row r="9146" s="34" customFormat="1" ht="15" thickTop="1" thickBot="1"/>
    <row r="9147" s="34" customFormat="1" ht="15" thickTop="1" thickBot="1"/>
    <row r="9148" s="34" customFormat="1" ht="15" thickTop="1" thickBot="1"/>
    <row r="9149" s="34" customFormat="1" ht="15" thickTop="1" thickBot="1"/>
    <row r="9150" s="34" customFormat="1" ht="15" thickTop="1" thickBot="1"/>
    <row r="9151" s="34" customFormat="1" ht="15" thickTop="1" thickBot="1"/>
    <row r="9152" s="34" customFormat="1" ht="15" thickTop="1" thickBot="1"/>
    <row r="9153" s="34" customFormat="1" ht="15" thickTop="1" thickBot="1"/>
    <row r="9154" s="34" customFormat="1" ht="15" thickTop="1" thickBot="1"/>
    <row r="9155" s="34" customFormat="1" ht="15" thickTop="1" thickBot="1"/>
    <row r="9156" s="34" customFormat="1" ht="15" thickTop="1" thickBot="1"/>
    <row r="9157" s="34" customFormat="1" ht="15" thickTop="1" thickBot="1"/>
    <row r="9158" s="34" customFormat="1" ht="15" thickTop="1" thickBot="1"/>
    <row r="9159" s="34" customFormat="1" ht="15" thickTop="1" thickBot="1"/>
    <row r="9160" s="34" customFormat="1" ht="15" thickTop="1" thickBot="1"/>
    <row r="9161" s="34" customFormat="1" ht="15" thickTop="1" thickBot="1"/>
    <row r="9162" s="34" customFormat="1" ht="15" thickTop="1" thickBot="1"/>
    <row r="9163" s="34" customFormat="1" ht="15" thickTop="1" thickBot="1"/>
    <row r="9164" s="34" customFormat="1" ht="15" thickTop="1" thickBot="1"/>
    <row r="9165" s="34" customFormat="1" ht="15" thickTop="1" thickBot="1"/>
    <row r="9166" s="34" customFormat="1" ht="15" thickTop="1" thickBot="1"/>
    <row r="9167" s="34" customFormat="1" ht="15" thickTop="1" thickBot="1"/>
    <row r="9168" s="34" customFormat="1" ht="14" thickTop="1"/>
    <row r="9169" s="34" customFormat="1"/>
    <row r="9170" s="34" customFormat="1"/>
    <row r="9171" s="34" customFormat="1"/>
    <row r="9172" s="34" customFormat="1"/>
    <row r="9173" s="34" customFormat="1"/>
    <row r="9174" s="34" customFormat="1"/>
    <row r="9175" s="34" customFormat="1"/>
    <row r="9176" s="34" customFormat="1"/>
    <row r="9177" s="34" customFormat="1"/>
    <row r="9178" s="34" customFormat="1"/>
    <row r="9179" s="34" customFormat="1"/>
    <row r="9180" s="34" customFormat="1"/>
    <row r="9181" s="34" customFormat="1" ht="14" thickBot="1"/>
    <row r="9182" s="34" customFormat="1" ht="15" thickTop="1" thickBot="1"/>
    <row r="9183" s="34" customFormat="1" ht="15" thickTop="1" thickBot="1"/>
    <row r="9184" s="34" customFormat="1" ht="15" thickTop="1" thickBot="1"/>
    <row r="9185" s="34" customFormat="1" ht="15" thickTop="1" thickBot="1"/>
    <row r="9186" s="34" customFormat="1" ht="15" thickTop="1" thickBot="1"/>
    <row r="9187" s="34" customFormat="1" ht="15" thickTop="1" thickBot="1"/>
    <row r="9188" s="34" customFormat="1" ht="15" thickTop="1" thickBot="1"/>
    <row r="9189" s="34" customFormat="1" ht="15" thickTop="1" thickBot="1"/>
    <row r="9190" s="34" customFormat="1" ht="15" thickTop="1" thickBot="1"/>
    <row r="9191" s="34" customFormat="1" ht="15" thickTop="1" thickBot="1"/>
    <row r="9192" s="34" customFormat="1" ht="15" thickTop="1" thickBot="1"/>
    <row r="9193" s="34" customFormat="1" ht="15" thickTop="1" thickBot="1"/>
    <row r="9194" s="34" customFormat="1" ht="15" thickTop="1" thickBot="1"/>
    <row r="9195" s="34" customFormat="1" ht="15" thickTop="1" thickBot="1"/>
    <row r="9196" s="34" customFormat="1" ht="15" thickTop="1" thickBot="1"/>
    <row r="9197" s="34" customFormat="1" ht="15" thickTop="1" thickBot="1"/>
    <row r="9198" s="34" customFormat="1" ht="15" thickTop="1" thickBot="1"/>
    <row r="9199" s="34" customFormat="1" ht="15" thickTop="1" thickBot="1"/>
    <row r="9200" s="34" customFormat="1" ht="15" thickTop="1" thickBot="1"/>
    <row r="9201" s="34" customFormat="1" ht="15" thickTop="1" thickBot="1"/>
    <row r="9202" s="34" customFormat="1" ht="15" thickTop="1" thickBot="1"/>
    <row r="9203" s="34" customFormat="1" ht="15" thickTop="1" thickBot="1"/>
    <row r="9204" s="34" customFormat="1" ht="15" thickTop="1" thickBot="1"/>
    <row r="9205" s="34" customFormat="1" ht="15" thickTop="1" thickBot="1"/>
    <row r="9206" s="34" customFormat="1" ht="15" thickTop="1" thickBot="1"/>
    <row r="9207" s="34" customFormat="1" ht="15" thickTop="1" thickBot="1"/>
    <row r="9208" s="34" customFormat="1" ht="15" thickTop="1" thickBot="1"/>
    <row r="9209" s="34" customFormat="1" ht="15" thickTop="1" thickBot="1"/>
    <row r="9210" s="34" customFormat="1" ht="15" thickTop="1" thickBot="1"/>
    <row r="9211" s="34" customFormat="1" ht="15" thickTop="1" thickBot="1"/>
    <row r="9212" s="34" customFormat="1" ht="15" thickTop="1" thickBot="1"/>
    <row r="9213" s="34" customFormat="1" ht="15" thickTop="1" thickBot="1"/>
    <row r="9214" s="34" customFormat="1" ht="15" thickTop="1" thickBot="1"/>
    <row r="9215" s="34" customFormat="1" ht="15" thickTop="1" thickBot="1"/>
    <row r="9216" s="34" customFormat="1" ht="15" thickTop="1" thickBot="1"/>
    <row r="9217" s="34" customFormat="1" ht="15" thickTop="1" thickBot="1"/>
    <row r="9218" s="34" customFormat="1" ht="15" thickTop="1" thickBot="1"/>
    <row r="9219" s="34" customFormat="1" ht="15" thickTop="1" thickBot="1"/>
    <row r="9220" s="34" customFormat="1" ht="15" thickTop="1" thickBot="1"/>
    <row r="9221" s="34" customFormat="1" ht="15" thickTop="1" thickBot="1"/>
    <row r="9222" s="34" customFormat="1" ht="15" thickTop="1" thickBot="1"/>
    <row r="9223" s="34" customFormat="1" ht="15" thickTop="1" thickBot="1"/>
    <row r="9224" s="34" customFormat="1" ht="15" thickTop="1" thickBot="1"/>
    <row r="9225" s="34" customFormat="1" ht="15" thickTop="1" thickBot="1"/>
    <row r="9226" s="34" customFormat="1" ht="15" thickTop="1" thickBot="1"/>
    <row r="9227" s="34" customFormat="1" ht="15" thickTop="1" thickBot="1"/>
    <row r="9228" s="34" customFormat="1" ht="15" thickTop="1" thickBot="1"/>
    <row r="9229" s="34" customFormat="1" ht="15" thickTop="1" thickBot="1"/>
    <row r="9230" s="34" customFormat="1" ht="15" thickTop="1" thickBot="1"/>
    <row r="9231" s="34" customFormat="1" ht="15" thickTop="1" thickBot="1"/>
    <row r="9232" s="34" customFormat="1" ht="15" thickTop="1" thickBot="1"/>
    <row r="9233" s="34" customFormat="1" ht="15" thickTop="1" thickBot="1"/>
    <row r="9234" s="34" customFormat="1" ht="15" thickTop="1" thickBot="1"/>
    <row r="9235" s="34" customFormat="1" ht="15" thickTop="1" thickBot="1"/>
    <row r="9236" s="34" customFormat="1" ht="15" thickTop="1" thickBot="1"/>
    <row r="9237" s="34" customFormat="1" ht="15" thickTop="1" thickBot="1"/>
    <row r="9238" s="34" customFormat="1" ht="14" thickTop="1"/>
    <row r="9239" s="34" customFormat="1"/>
    <row r="9240" s="34" customFormat="1"/>
    <row r="9241" s="34" customFormat="1"/>
    <row r="9242" s="34" customFormat="1"/>
    <row r="9243" s="34" customFormat="1"/>
    <row r="9244" s="34" customFormat="1"/>
    <row r="9245" s="34" customFormat="1"/>
    <row r="9246" s="34" customFormat="1"/>
    <row r="9247" s="34" customFormat="1"/>
    <row r="9248" s="34" customFormat="1"/>
    <row r="9249" s="34" customFormat="1"/>
    <row r="9250" s="34" customFormat="1"/>
    <row r="9251" s="34" customFormat="1" ht="14" thickBot="1"/>
    <row r="9252" s="34" customFormat="1" ht="15" thickTop="1" thickBot="1"/>
    <row r="9253" s="34" customFormat="1" ht="15" thickTop="1" thickBot="1"/>
    <row r="9254" s="34" customFormat="1" ht="15" thickTop="1" thickBot="1"/>
    <row r="9255" s="34" customFormat="1" ht="15" thickTop="1" thickBot="1"/>
    <row r="9256" s="34" customFormat="1" ht="15" thickTop="1" thickBot="1"/>
    <row r="9257" s="34" customFormat="1" ht="15" thickTop="1" thickBot="1"/>
    <row r="9258" s="34" customFormat="1" ht="15" thickTop="1" thickBot="1"/>
    <row r="9259" s="34" customFormat="1" ht="15" thickTop="1" thickBot="1"/>
    <row r="9260" s="34" customFormat="1" ht="15" thickTop="1" thickBot="1"/>
    <row r="9261" s="34" customFormat="1" ht="15" thickTop="1" thickBot="1"/>
    <row r="9262" s="34" customFormat="1" ht="15" thickTop="1" thickBot="1"/>
    <row r="9263" s="34" customFormat="1" ht="15" thickTop="1" thickBot="1"/>
    <row r="9264" s="34" customFormat="1" ht="15" thickTop="1" thickBot="1"/>
    <row r="9265" s="34" customFormat="1" ht="15" thickTop="1" thickBot="1"/>
    <row r="9266" s="34" customFormat="1" ht="15" thickTop="1" thickBot="1"/>
    <row r="9267" s="34" customFormat="1" ht="15" thickTop="1" thickBot="1"/>
    <row r="9268" s="34" customFormat="1" ht="15" thickTop="1" thickBot="1"/>
    <row r="9269" s="34" customFormat="1" ht="15" thickTop="1" thickBot="1"/>
    <row r="9270" s="34" customFormat="1" ht="15" thickTop="1" thickBot="1"/>
    <row r="9271" s="34" customFormat="1" ht="15" thickTop="1" thickBot="1"/>
    <row r="9272" s="34" customFormat="1" ht="15" thickTop="1" thickBot="1"/>
    <row r="9273" s="34" customFormat="1" ht="15" thickTop="1" thickBot="1"/>
    <row r="9274" s="34" customFormat="1" ht="15" thickTop="1" thickBot="1"/>
    <row r="9275" s="34" customFormat="1" ht="15" thickTop="1" thickBot="1"/>
    <row r="9276" s="34" customFormat="1" ht="15" thickTop="1" thickBot="1"/>
    <row r="9277" s="34" customFormat="1" ht="15" thickTop="1" thickBot="1"/>
    <row r="9278" s="34" customFormat="1" ht="15" thickTop="1" thickBot="1"/>
    <row r="9279" s="34" customFormat="1" ht="15" thickTop="1" thickBot="1"/>
    <row r="9280" s="34" customFormat="1" ht="15" thickTop="1" thickBot="1"/>
    <row r="9281" s="34" customFormat="1" ht="15" thickTop="1" thickBot="1"/>
    <row r="9282" s="34" customFormat="1" ht="15" thickTop="1" thickBot="1"/>
    <row r="9283" s="34" customFormat="1" ht="15" thickTop="1" thickBot="1"/>
    <row r="9284" s="34" customFormat="1" ht="15" thickTop="1" thickBot="1"/>
    <row r="9285" s="34" customFormat="1" ht="15" thickTop="1" thickBot="1"/>
    <row r="9286" s="34" customFormat="1" ht="15" thickTop="1" thickBot="1"/>
    <row r="9287" s="34" customFormat="1" ht="15" thickTop="1" thickBot="1"/>
    <row r="9288" s="34" customFormat="1" ht="15" thickTop="1" thickBot="1"/>
    <row r="9289" s="34" customFormat="1" ht="15" thickTop="1" thickBot="1"/>
    <row r="9290" s="34" customFormat="1" ht="15" thickTop="1" thickBot="1"/>
    <row r="9291" s="34" customFormat="1" ht="15" thickTop="1" thickBot="1"/>
    <row r="9292" s="34" customFormat="1" ht="15" thickTop="1" thickBot="1"/>
    <row r="9293" s="34" customFormat="1" ht="15" thickTop="1" thickBot="1"/>
    <row r="9294" s="34" customFormat="1" ht="15" thickTop="1" thickBot="1"/>
    <row r="9295" s="34" customFormat="1" ht="15" thickTop="1" thickBot="1"/>
    <row r="9296" s="34" customFormat="1" ht="15" thickTop="1" thickBot="1"/>
    <row r="9297" s="34" customFormat="1" ht="15" thickTop="1" thickBot="1"/>
    <row r="9298" s="34" customFormat="1" ht="15" thickTop="1" thickBot="1"/>
    <row r="9299" s="34" customFormat="1" ht="15" thickTop="1" thickBot="1"/>
    <row r="9300" s="34" customFormat="1" ht="15" thickTop="1" thickBot="1"/>
    <row r="9301" s="34" customFormat="1" ht="15" thickTop="1" thickBot="1"/>
    <row r="9302" s="34" customFormat="1" ht="15" thickTop="1" thickBot="1"/>
    <row r="9303" s="34" customFormat="1" ht="15" thickTop="1" thickBot="1"/>
    <row r="9304" s="34" customFormat="1" ht="15" thickTop="1" thickBot="1"/>
    <row r="9305" s="34" customFormat="1" ht="15" thickTop="1" thickBot="1"/>
    <row r="9306" s="34" customFormat="1" ht="15" thickTop="1" thickBot="1"/>
    <row r="9307" s="34" customFormat="1" ht="15" thickTop="1" thickBot="1"/>
    <row r="9308" s="34" customFormat="1" ht="14" thickTop="1"/>
    <row r="9309" s="34" customFormat="1"/>
    <row r="9310" s="34" customFormat="1"/>
    <row r="9311" s="34" customFormat="1"/>
    <row r="9312" s="34" customFormat="1"/>
    <row r="9313" s="34" customFormat="1"/>
    <row r="9314" s="34" customFormat="1"/>
    <row r="9315" s="34" customFormat="1"/>
    <row r="9316" s="34" customFormat="1"/>
    <row r="9317" s="34" customFormat="1"/>
    <row r="9318" s="34" customFormat="1"/>
    <row r="9319" s="34" customFormat="1"/>
    <row r="9320" s="34" customFormat="1"/>
    <row r="9321" s="34" customFormat="1" ht="14" thickBot="1"/>
    <row r="9322" s="34" customFormat="1" ht="15" thickTop="1" thickBot="1"/>
    <row r="9323" s="34" customFormat="1" ht="15" thickTop="1" thickBot="1"/>
    <row r="9324" s="34" customFormat="1" ht="15" thickTop="1" thickBot="1"/>
    <row r="9325" s="34" customFormat="1" ht="15" thickTop="1" thickBot="1"/>
    <row r="9326" s="34" customFormat="1" ht="15" thickTop="1" thickBot="1"/>
    <row r="9327" s="34" customFormat="1" ht="15" thickTop="1" thickBot="1"/>
    <row r="9328" s="34" customFormat="1" ht="15" thickTop="1" thickBot="1"/>
    <row r="9329" s="34" customFormat="1" ht="15" thickTop="1" thickBot="1"/>
    <row r="9330" s="34" customFormat="1" ht="15" thickTop="1" thickBot="1"/>
    <row r="9331" s="34" customFormat="1" ht="15" thickTop="1" thickBot="1"/>
    <row r="9332" s="34" customFormat="1" ht="15" thickTop="1" thickBot="1"/>
    <row r="9333" s="34" customFormat="1" ht="15" thickTop="1" thickBot="1"/>
    <row r="9334" s="34" customFormat="1" ht="15" thickTop="1" thickBot="1"/>
    <row r="9335" s="34" customFormat="1" ht="15" thickTop="1" thickBot="1"/>
    <row r="9336" s="34" customFormat="1" ht="15" thickTop="1" thickBot="1"/>
    <row r="9337" s="34" customFormat="1" ht="15" thickTop="1" thickBot="1"/>
    <row r="9338" s="34" customFormat="1" ht="15" thickTop="1" thickBot="1"/>
    <row r="9339" s="34" customFormat="1" ht="15" thickTop="1" thickBot="1"/>
    <row r="9340" s="34" customFormat="1" ht="15" thickTop="1" thickBot="1"/>
    <row r="9341" s="34" customFormat="1" ht="15" thickTop="1" thickBot="1"/>
    <row r="9342" s="34" customFormat="1" ht="15" thickTop="1" thickBot="1"/>
    <row r="9343" s="34" customFormat="1" ht="15" thickTop="1" thickBot="1"/>
    <row r="9344" s="34" customFormat="1" ht="15" thickTop="1" thickBot="1"/>
    <row r="9345" s="34" customFormat="1" ht="15" thickTop="1" thickBot="1"/>
    <row r="9346" s="34" customFormat="1" ht="15" thickTop="1" thickBot="1"/>
    <row r="9347" s="34" customFormat="1" ht="15" thickTop="1" thickBot="1"/>
    <row r="9348" s="34" customFormat="1" ht="15" thickTop="1" thickBot="1"/>
    <row r="9349" s="34" customFormat="1" ht="15" thickTop="1" thickBot="1"/>
    <row r="9350" s="34" customFormat="1" ht="15" thickTop="1" thickBot="1"/>
    <row r="9351" s="34" customFormat="1" ht="15" thickTop="1" thickBot="1"/>
    <row r="9352" s="34" customFormat="1" ht="15" thickTop="1" thickBot="1"/>
    <row r="9353" s="34" customFormat="1" ht="15" thickTop="1" thickBot="1"/>
    <row r="9354" s="34" customFormat="1" ht="15" thickTop="1" thickBot="1"/>
    <row r="9355" s="34" customFormat="1" ht="15" thickTop="1" thickBot="1"/>
    <row r="9356" s="34" customFormat="1" ht="15" thickTop="1" thickBot="1"/>
    <row r="9357" s="34" customFormat="1" ht="15" thickTop="1" thickBot="1"/>
    <row r="9358" s="34" customFormat="1" ht="15" thickTop="1" thickBot="1"/>
    <row r="9359" s="34" customFormat="1" ht="15" thickTop="1" thickBot="1"/>
    <row r="9360" s="34" customFormat="1" ht="15" thickTop="1" thickBot="1"/>
    <row r="9361" s="34" customFormat="1" ht="15" thickTop="1" thickBot="1"/>
    <row r="9362" s="34" customFormat="1" ht="15" thickTop="1" thickBot="1"/>
    <row r="9363" s="34" customFormat="1" ht="15" thickTop="1" thickBot="1"/>
    <row r="9364" s="34" customFormat="1" ht="15" thickTop="1" thickBot="1"/>
    <row r="9365" s="34" customFormat="1" ht="15" thickTop="1" thickBot="1"/>
    <row r="9366" s="34" customFormat="1" ht="15" thickTop="1" thickBot="1"/>
    <row r="9367" s="34" customFormat="1" ht="15" thickTop="1" thickBot="1"/>
    <row r="9368" s="34" customFormat="1" ht="15" thickTop="1" thickBot="1"/>
    <row r="9369" s="34" customFormat="1" ht="15" thickTop="1" thickBot="1"/>
    <row r="9370" s="34" customFormat="1" ht="15" thickTop="1" thickBot="1"/>
    <row r="9371" s="34" customFormat="1" ht="15" thickTop="1" thickBot="1"/>
    <row r="9372" s="34" customFormat="1" ht="15" thickTop="1" thickBot="1"/>
    <row r="9373" s="34" customFormat="1" ht="15" thickTop="1" thickBot="1"/>
    <row r="9374" s="34" customFormat="1" ht="15" thickTop="1" thickBot="1"/>
    <row r="9375" s="34" customFormat="1" ht="15" thickTop="1" thickBot="1"/>
    <row r="9376" s="34" customFormat="1" ht="15" thickTop="1" thickBot="1"/>
    <row r="9377" s="34" customFormat="1" ht="15" thickTop="1" thickBot="1"/>
    <row r="9378" s="34" customFormat="1" ht="14" thickTop="1"/>
    <row r="9379" s="34" customFormat="1"/>
    <row r="9380" s="34" customFormat="1"/>
    <row r="9381" s="34" customFormat="1"/>
    <row r="9382" s="34" customFormat="1"/>
    <row r="9383" s="34" customFormat="1"/>
    <row r="9384" s="34" customFormat="1"/>
    <row r="9385" s="34" customFormat="1"/>
    <row r="9386" s="34" customFormat="1"/>
    <row r="9387" s="34" customFormat="1"/>
    <row r="9388" s="34" customFormat="1"/>
    <row r="9389" s="34" customFormat="1"/>
    <row r="9390" s="34" customFormat="1"/>
    <row r="9391" s="34" customFormat="1" ht="14" thickBot="1"/>
    <row r="9392" s="34" customFormat="1" ht="15" thickTop="1" thickBot="1"/>
    <row r="9393" s="34" customFormat="1" ht="15" thickTop="1" thickBot="1"/>
    <row r="9394" s="34" customFormat="1" ht="15" thickTop="1" thickBot="1"/>
    <row r="9395" s="34" customFormat="1" ht="15" thickTop="1" thickBot="1"/>
    <row r="9396" s="34" customFormat="1" ht="15" thickTop="1" thickBot="1"/>
    <row r="9397" s="34" customFormat="1" ht="15" thickTop="1" thickBot="1"/>
    <row r="9398" s="34" customFormat="1" ht="15" thickTop="1" thickBot="1"/>
    <row r="9399" s="34" customFormat="1" ht="15" thickTop="1" thickBot="1"/>
    <row r="9400" s="34" customFormat="1" ht="15" thickTop="1" thickBot="1"/>
    <row r="9401" s="34" customFormat="1" ht="15" thickTop="1" thickBot="1"/>
    <row r="9402" s="34" customFormat="1" ht="15" thickTop="1" thickBot="1"/>
    <row r="9403" s="34" customFormat="1" ht="15" thickTop="1" thickBot="1"/>
    <row r="9404" s="34" customFormat="1" ht="15" thickTop="1" thickBot="1"/>
    <row r="9405" s="34" customFormat="1" ht="15" thickTop="1" thickBot="1"/>
    <row r="9406" s="34" customFormat="1" ht="15" thickTop="1" thickBot="1"/>
    <row r="9407" s="34" customFormat="1" ht="15" thickTop="1" thickBot="1"/>
    <row r="9408" s="34" customFormat="1" ht="15" thickTop="1" thickBot="1"/>
    <row r="9409" s="34" customFormat="1" ht="15" thickTop="1" thickBot="1"/>
    <row r="9410" s="34" customFormat="1" ht="15" thickTop="1" thickBot="1"/>
    <row r="9411" s="34" customFormat="1" ht="15" thickTop="1" thickBot="1"/>
    <row r="9412" s="34" customFormat="1" ht="15" thickTop="1" thickBot="1"/>
    <row r="9413" s="34" customFormat="1" ht="15" thickTop="1" thickBot="1"/>
    <row r="9414" s="34" customFormat="1" ht="15" thickTop="1" thickBot="1"/>
    <row r="9415" s="34" customFormat="1" ht="15" thickTop="1" thickBot="1"/>
    <row r="9416" s="34" customFormat="1" ht="15" thickTop="1" thickBot="1"/>
    <row r="9417" s="34" customFormat="1" ht="15" thickTop="1" thickBot="1"/>
    <row r="9418" s="34" customFormat="1" ht="15" thickTop="1" thickBot="1"/>
    <row r="9419" s="34" customFormat="1" ht="15" thickTop="1" thickBot="1"/>
    <row r="9420" s="34" customFormat="1" ht="15" thickTop="1" thickBot="1"/>
    <row r="9421" s="34" customFormat="1" ht="15" thickTop="1" thickBot="1"/>
    <row r="9422" s="34" customFormat="1" ht="15" thickTop="1" thickBot="1"/>
    <row r="9423" s="34" customFormat="1" ht="15" thickTop="1" thickBot="1"/>
    <row r="9424" s="34" customFormat="1" ht="15" thickTop="1" thickBot="1"/>
    <row r="9425" s="34" customFormat="1" ht="15" thickTop="1" thickBot="1"/>
    <row r="9426" s="34" customFormat="1" ht="15" thickTop="1" thickBot="1"/>
    <row r="9427" s="34" customFormat="1" ht="15" thickTop="1" thickBot="1"/>
    <row r="9428" s="34" customFormat="1" ht="15" thickTop="1" thickBot="1"/>
    <row r="9429" s="34" customFormat="1" ht="15" thickTop="1" thickBot="1"/>
    <row r="9430" s="34" customFormat="1" ht="15" thickTop="1" thickBot="1"/>
    <row r="9431" s="34" customFormat="1" ht="15" thickTop="1" thickBot="1"/>
    <row r="9432" s="34" customFormat="1" ht="15" thickTop="1" thickBot="1"/>
    <row r="9433" s="34" customFormat="1" ht="15" thickTop="1" thickBot="1"/>
    <row r="9434" s="34" customFormat="1" ht="15" thickTop="1" thickBot="1"/>
    <row r="9435" s="34" customFormat="1" ht="15" thickTop="1" thickBot="1"/>
    <row r="9436" s="34" customFormat="1" ht="15" thickTop="1" thickBot="1"/>
    <row r="9437" s="34" customFormat="1" ht="15" thickTop="1" thickBot="1"/>
    <row r="9438" s="34" customFormat="1" ht="15" thickTop="1" thickBot="1"/>
    <row r="9439" s="34" customFormat="1" ht="15" thickTop="1" thickBot="1"/>
    <row r="9440" s="34" customFormat="1" ht="15" thickTop="1" thickBot="1"/>
    <row r="9441" s="34" customFormat="1" ht="15" thickTop="1" thickBot="1"/>
    <row r="9442" s="34" customFormat="1" ht="15" thickTop="1" thickBot="1"/>
    <row r="9443" s="34" customFormat="1" ht="15" thickTop="1" thickBot="1"/>
    <row r="9444" s="34" customFormat="1" ht="15" thickTop="1" thickBot="1"/>
    <row r="9445" s="34" customFormat="1" ht="15" thickTop="1" thickBot="1"/>
    <row r="9446" s="34" customFormat="1" ht="15" thickTop="1" thickBot="1"/>
    <row r="9447" s="34" customFormat="1" ht="15" thickTop="1" thickBot="1"/>
    <row r="9448" s="34" customFormat="1" ht="14" thickTop="1"/>
    <row r="9449" s="34" customFormat="1"/>
    <row r="9450" s="34" customFormat="1"/>
    <row r="9451" s="34" customFormat="1"/>
    <row r="9452" s="34" customFormat="1"/>
    <row r="9453" s="34" customFormat="1"/>
    <row r="9454" s="34" customFormat="1"/>
    <row r="9455" s="34" customFormat="1"/>
    <row r="9456" s="34" customFormat="1"/>
    <row r="9457" s="34" customFormat="1"/>
    <row r="9458" s="34" customFormat="1"/>
    <row r="9459" s="34" customFormat="1"/>
    <row r="9460" s="34" customFormat="1"/>
    <row r="9461" s="34" customFormat="1" ht="14" thickBot="1"/>
    <row r="9462" s="34" customFormat="1" ht="15" thickTop="1" thickBot="1"/>
    <row r="9463" s="34" customFormat="1" ht="15" thickTop="1" thickBot="1"/>
    <row r="9464" s="34" customFormat="1" ht="15" thickTop="1" thickBot="1"/>
    <row r="9465" s="34" customFormat="1" ht="15" thickTop="1" thickBot="1"/>
    <row r="9466" s="34" customFormat="1" ht="15" thickTop="1" thickBot="1"/>
    <row r="9467" s="34" customFormat="1" ht="15" thickTop="1" thickBot="1"/>
    <row r="9468" s="34" customFormat="1" ht="15" thickTop="1" thickBot="1"/>
    <row r="9469" s="34" customFormat="1" ht="15" thickTop="1" thickBot="1"/>
    <row r="9470" s="34" customFormat="1" ht="15" thickTop="1" thickBot="1"/>
    <row r="9471" s="34" customFormat="1" ht="15" thickTop="1" thickBot="1"/>
    <row r="9472" s="34" customFormat="1" ht="15" thickTop="1" thickBot="1"/>
    <row r="9473" s="34" customFormat="1" ht="15" thickTop="1" thickBot="1"/>
    <row r="9474" s="34" customFormat="1" ht="15" thickTop="1" thickBot="1"/>
    <row r="9475" s="34" customFormat="1" ht="15" thickTop="1" thickBot="1"/>
    <row r="9476" s="34" customFormat="1" ht="15" thickTop="1" thickBot="1"/>
    <row r="9477" s="34" customFormat="1" ht="15" thickTop="1" thickBot="1"/>
    <row r="9478" s="34" customFormat="1" ht="15" thickTop="1" thickBot="1"/>
    <row r="9479" s="34" customFormat="1" ht="15" thickTop="1" thickBot="1"/>
    <row r="9480" s="34" customFormat="1" ht="15" thickTop="1" thickBot="1"/>
    <row r="9481" s="34" customFormat="1" ht="15" thickTop="1" thickBot="1"/>
    <row r="9482" s="34" customFormat="1" ht="15" thickTop="1" thickBot="1"/>
    <row r="9483" s="34" customFormat="1" ht="15" thickTop="1" thickBot="1"/>
    <row r="9484" s="34" customFormat="1" ht="15" thickTop="1" thickBot="1"/>
    <row r="9485" s="34" customFormat="1" ht="15" thickTop="1" thickBot="1"/>
    <row r="9486" s="34" customFormat="1" ht="15" thickTop="1" thickBot="1"/>
    <row r="9487" s="34" customFormat="1" ht="15" thickTop="1" thickBot="1"/>
    <row r="9488" s="34" customFormat="1" ht="15" thickTop="1" thickBot="1"/>
    <row r="9489" s="34" customFormat="1" ht="15" thickTop="1" thickBot="1"/>
    <row r="9490" s="34" customFormat="1" ht="15" thickTop="1" thickBot="1"/>
    <row r="9491" s="34" customFormat="1" ht="15" thickTop="1" thickBot="1"/>
    <row r="9492" s="34" customFormat="1" ht="15" thickTop="1" thickBot="1"/>
    <row r="9493" s="34" customFormat="1" ht="15" thickTop="1" thickBot="1"/>
    <row r="9494" s="34" customFormat="1" ht="15" thickTop="1" thickBot="1"/>
    <row r="9495" s="34" customFormat="1" ht="15" thickTop="1" thickBot="1"/>
    <row r="9496" s="34" customFormat="1" ht="15" thickTop="1" thickBot="1"/>
    <row r="9497" s="34" customFormat="1" ht="15" thickTop="1" thickBot="1"/>
    <row r="9498" s="34" customFormat="1" ht="15" thickTop="1" thickBot="1"/>
    <row r="9499" s="34" customFormat="1" ht="15" thickTop="1" thickBot="1"/>
    <row r="9500" s="34" customFormat="1" ht="15" thickTop="1" thickBot="1"/>
    <row r="9501" s="34" customFormat="1" ht="15" thickTop="1" thickBot="1"/>
    <row r="9502" s="34" customFormat="1" ht="15" thickTop="1" thickBot="1"/>
    <row r="9503" s="34" customFormat="1" ht="15" thickTop="1" thickBot="1"/>
    <row r="9504" s="34" customFormat="1" ht="15" thickTop="1" thickBot="1"/>
    <row r="9505" s="34" customFormat="1" ht="15" thickTop="1" thickBot="1"/>
    <row r="9506" s="34" customFormat="1" ht="15" thickTop="1" thickBot="1"/>
    <row r="9507" s="34" customFormat="1" ht="15" thickTop="1" thickBot="1"/>
    <row r="9508" s="34" customFormat="1" ht="15" thickTop="1" thickBot="1"/>
    <row r="9509" s="34" customFormat="1" ht="15" thickTop="1" thickBot="1"/>
    <row r="9510" s="34" customFormat="1" ht="15" thickTop="1" thickBot="1"/>
    <row r="9511" s="34" customFormat="1" ht="15" thickTop="1" thickBot="1"/>
    <row r="9512" s="34" customFormat="1" ht="15" thickTop="1" thickBot="1"/>
    <row r="9513" s="34" customFormat="1" ht="15" thickTop="1" thickBot="1"/>
    <row r="9514" s="34" customFormat="1" ht="15" thickTop="1" thickBot="1"/>
    <row r="9515" s="34" customFormat="1" ht="15" thickTop="1" thickBot="1"/>
    <row r="9516" s="34" customFormat="1" ht="15" thickTop="1" thickBot="1"/>
    <row r="9517" s="34" customFormat="1" ht="15" thickTop="1" thickBot="1"/>
    <row r="9518" s="34" customFormat="1" ht="14" thickTop="1"/>
    <row r="9519" s="34" customFormat="1"/>
    <row r="9520" s="34" customFormat="1"/>
    <row r="9521" s="34" customFormat="1"/>
    <row r="9522" s="34" customFormat="1"/>
    <row r="9523" s="34" customFormat="1"/>
    <row r="9524" s="34" customFormat="1"/>
    <row r="9525" s="34" customFormat="1"/>
    <row r="9526" s="34" customFormat="1"/>
    <row r="9527" s="34" customFormat="1"/>
    <row r="9528" s="34" customFormat="1"/>
    <row r="9529" s="34" customFormat="1"/>
    <row r="9530" s="34" customFormat="1"/>
    <row r="9531" s="34" customFormat="1" ht="14" thickBot="1"/>
    <row r="9532" s="34" customFormat="1" ht="15" thickTop="1" thickBot="1"/>
    <row r="9533" s="34" customFormat="1" ht="15" thickTop="1" thickBot="1"/>
    <row r="9534" s="34" customFormat="1" ht="15" thickTop="1" thickBot="1"/>
    <row r="9535" s="34" customFormat="1" ht="15" thickTop="1" thickBot="1"/>
    <row r="9536" s="34" customFormat="1" ht="15" thickTop="1" thickBot="1"/>
    <row r="9537" s="34" customFormat="1" ht="15" thickTop="1" thickBot="1"/>
    <row r="9538" s="34" customFormat="1" ht="15" thickTop="1" thickBot="1"/>
    <row r="9539" s="34" customFormat="1" ht="15" thickTop="1" thickBot="1"/>
    <row r="9540" s="34" customFormat="1" ht="15" thickTop="1" thickBot="1"/>
    <row r="9541" s="34" customFormat="1" ht="15" thickTop="1" thickBot="1"/>
    <row r="9542" s="34" customFormat="1" ht="15" thickTop="1" thickBot="1"/>
    <row r="9543" s="34" customFormat="1" ht="15" thickTop="1" thickBot="1"/>
    <row r="9544" s="34" customFormat="1" ht="15" thickTop="1" thickBot="1"/>
    <row r="9545" s="34" customFormat="1" ht="15" thickTop="1" thickBot="1"/>
    <row r="9546" s="34" customFormat="1" ht="15" thickTop="1" thickBot="1"/>
    <row r="9547" s="34" customFormat="1" ht="15" thickTop="1" thickBot="1"/>
    <row r="9548" s="34" customFormat="1" ht="15" thickTop="1" thickBot="1"/>
    <row r="9549" s="34" customFormat="1" ht="15" thickTop="1" thickBot="1"/>
    <row r="9550" s="34" customFormat="1" ht="15" thickTop="1" thickBot="1"/>
    <row r="9551" s="34" customFormat="1" ht="15" thickTop="1" thickBot="1"/>
    <row r="9552" s="34" customFormat="1" ht="15" thickTop="1" thickBot="1"/>
    <row r="9553" s="34" customFormat="1" ht="15" thickTop="1" thickBot="1"/>
    <row r="9554" s="34" customFormat="1" ht="15" thickTop="1" thickBot="1"/>
    <row r="9555" s="34" customFormat="1" ht="15" thickTop="1" thickBot="1"/>
    <row r="9556" s="34" customFormat="1" ht="15" thickTop="1" thickBot="1"/>
    <row r="9557" s="34" customFormat="1" ht="15" thickTop="1" thickBot="1"/>
    <row r="9558" s="34" customFormat="1" ht="15" thickTop="1" thickBot="1"/>
    <row r="9559" s="34" customFormat="1" ht="15" thickTop="1" thickBot="1"/>
    <row r="9560" s="34" customFormat="1" ht="15" thickTop="1" thickBot="1"/>
    <row r="9561" s="34" customFormat="1" ht="15" thickTop="1" thickBot="1"/>
    <row r="9562" s="34" customFormat="1" ht="15" thickTop="1" thickBot="1"/>
    <row r="9563" s="34" customFormat="1" ht="15" thickTop="1" thickBot="1"/>
    <row r="9564" s="34" customFormat="1" ht="15" thickTop="1" thickBot="1"/>
    <row r="9565" s="34" customFormat="1" ht="15" thickTop="1" thickBot="1"/>
    <row r="9566" s="34" customFormat="1" ht="15" thickTop="1" thickBot="1"/>
    <row r="9567" s="34" customFormat="1" ht="15" thickTop="1" thickBot="1"/>
    <row r="9568" s="34" customFormat="1" ht="15" thickTop="1" thickBot="1"/>
    <row r="9569" s="34" customFormat="1" ht="15" thickTop="1" thickBot="1"/>
    <row r="9570" s="34" customFormat="1" ht="15" thickTop="1" thickBot="1"/>
    <row r="9571" s="34" customFormat="1" ht="15" thickTop="1" thickBot="1"/>
    <row r="9572" s="34" customFormat="1" ht="15" thickTop="1" thickBot="1"/>
    <row r="9573" s="34" customFormat="1" ht="15" thickTop="1" thickBot="1"/>
    <row r="9574" s="34" customFormat="1" ht="15" thickTop="1" thickBot="1"/>
    <row r="9575" s="34" customFormat="1" ht="15" thickTop="1" thickBot="1"/>
    <row r="9576" s="34" customFormat="1" ht="15" thickTop="1" thickBot="1"/>
    <row r="9577" s="34" customFormat="1" ht="15" thickTop="1" thickBot="1"/>
    <row r="9578" s="34" customFormat="1" ht="15" thickTop="1" thickBot="1"/>
    <row r="9579" s="34" customFormat="1" ht="15" thickTop="1" thickBot="1"/>
    <row r="9580" s="34" customFormat="1" ht="15" thickTop="1" thickBot="1"/>
    <row r="9581" s="34" customFormat="1" ht="15" thickTop="1" thickBot="1"/>
    <row r="9582" s="34" customFormat="1" ht="15" thickTop="1" thickBot="1"/>
    <row r="9583" s="34" customFormat="1" ht="15" thickTop="1" thickBot="1"/>
    <row r="9584" s="34" customFormat="1" ht="15" thickTop="1" thickBot="1"/>
    <row r="9585" s="34" customFormat="1" ht="15" thickTop="1" thickBot="1"/>
    <row r="9586" s="34" customFormat="1" ht="15" thickTop="1" thickBot="1"/>
    <row r="9587" s="34" customFormat="1" ht="15" thickTop="1" thickBot="1"/>
    <row r="9588" s="34" customFormat="1" ht="14" thickTop="1"/>
    <row r="9589" s="34" customFormat="1"/>
    <row r="9590" s="34" customFormat="1"/>
    <row r="9591" s="34" customFormat="1"/>
    <row r="9592" s="34" customFormat="1"/>
    <row r="9593" s="34" customFormat="1"/>
    <row r="9594" s="34" customFormat="1"/>
    <row r="9595" s="34" customFormat="1"/>
    <row r="9596" s="34" customFormat="1"/>
    <row r="9597" s="34" customFormat="1"/>
    <row r="9598" s="34" customFormat="1"/>
    <row r="9599" s="34" customFormat="1"/>
    <row r="9600" s="34" customFormat="1"/>
    <row r="9601" s="34" customFormat="1" ht="14" thickBot="1"/>
    <row r="9602" s="34" customFormat="1" ht="15" thickTop="1" thickBot="1"/>
    <row r="9603" s="34" customFormat="1" ht="15" thickTop="1" thickBot="1"/>
    <row r="9604" s="34" customFormat="1" ht="15" thickTop="1" thickBot="1"/>
    <row r="9605" s="34" customFormat="1" ht="15" thickTop="1" thickBot="1"/>
    <row r="9606" s="34" customFormat="1" ht="15" thickTop="1" thickBot="1"/>
    <row r="9607" s="34" customFormat="1" ht="15" thickTop="1" thickBot="1"/>
    <row r="9608" s="34" customFormat="1" ht="15" thickTop="1" thickBot="1"/>
    <row r="9609" s="34" customFormat="1" ht="15" thickTop="1" thickBot="1"/>
    <row r="9610" s="34" customFormat="1" ht="15" thickTop="1" thickBot="1"/>
    <row r="9611" s="34" customFormat="1" ht="15" thickTop="1" thickBot="1"/>
    <row r="9612" s="34" customFormat="1" ht="15" thickTop="1" thickBot="1"/>
    <row r="9613" s="34" customFormat="1" ht="15" thickTop="1" thickBot="1"/>
    <row r="9614" s="34" customFormat="1" ht="15" thickTop="1" thickBot="1"/>
    <row r="9615" s="34" customFormat="1" ht="15" thickTop="1" thickBot="1"/>
    <row r="9616" s="34" customFormat="1" ht="15" thickTop="1" thickBot="1"/>
    <row r="9617" s="34" customFormat="1" ht="15" thickTop="1" thickBot="1"/>
    <row r="9618" s="34" customFormat="1" ht="15" thickTop="1" thickBot="1"/>
    <row r="9619" s="34" customFormat="1" ht="15" thickTop="1" thickBot="1"/>
    <row r="9620" s="34" customFormat="1" ht="15" thickTop="1" thickBot="1"/>
    <row r="9621" s="34" customFormat="1" ht="15" thickTop="1" thickBot="1"/>
    <row r="9622" s="34" customFormat="1" ht="15" thickTop="1" thickBot="1"/>
    <row r="9623" s="34" customFormat="1" ht="15" thickTop="1" thickBot="1"/>
    <row r="9624" s="34" customFormat="1" ht="15" thickTop="1" thickBot="1"/>
    <row r="9625" s="34" customFormat="1" ht="15" thickTop="1" thickBot="1"/>
    <row r="9626" s="34" customFormat="1" ht="15" thickTop="1" thickBot="1"/>
    <row r="9627" s="34" customFormat="1" ht="15" thickTop="1" thickBot="1"/>
    <row r="9628" s="34" customFormat="1" ht="15" thickTop="1" thickBot="1"/>
    <row r="9629" s="34" customFormat="1" ht="15" thickTop="1" thickBot="1"/>
    <row r="9630" s="34" customFormat="1" ht="15" thickTop="1" thickBot="1"/>
    <row r="9631" s="34" customFormat="1" ht="15" thickTop="1" thickBot="1"/>
    <row r="9632" s="34" customFormat="1" ht="15" thickTop="1" thickBot="1"/>
    <row r="9633" s="34" customFormat="1" ht="15" thickTop="1" thickBot="1"/>
    <row r="9634" s="34" customFormat="1" ht="15" thickTop="1" thickBot="1"/>
    <row r="9635" s="34" customFormat="1" ht="15" thickTop="1" thickBot="1"/>
    <row r="9636" s="34" customFormat="1" ht="15" thickTop="1" thickBot="1"/>
    <row r="9637" s="34" customFormat="1" ht="15" thickTop="1" thickBot="1"/>
    <row r="9638" s="34" customFormat="1" ht="15" thickTop="1" thickBot="1"/>
    <row r="9639" s="34" customFormat="1" ht="15" thickTop="1" thickBot="1"/>
    <row r="9640" s="34" customFormat="1" ht="15" thickTop="1" thickBot="1"/>
    <row r="9641" s="34" customFormat="1" ht="15" thickTop="1" thickBot="1"/>
    <row r="9642" s="34" customFormat="1" ht="15" thickTop="1" thickBot="1"/>
    <row r="9643" s="34" customFormat="1" ht="15" thickTop="1" thickBot="1"/>
    <row r="9644" s="34" customFormat="1" ht="15" thickTop="1" thickBot="1"/>
    <row r="9645" s="34" customFormat="1" ht="15" thickTop="1" thickBot="1"/>
    <row r="9646" s="34" customFormat="1" ht="15" thickTop="1" thickBot="1"/>
    <row r="9647" s="34" customFormat="1" ht="15" thickTop="1" thickBot="1"/>
    <row r="9648" s="34" customFormat="1" ht="15" thickTop="1" thickBot="1"/>
    <row r="9649" s="34" customFormat="1" ht="15" thickTop="1" thickBot="1"/>
    <row r="9650" s="34" customFormat="1" ht="15" thickTop="1" thickBot="1"/>
    <row r="9651" s="34" customFormat="1" ht="15" thickTop="1" thickBot="1"/>
    <row r="9652" s="34" customFormat="1" ht="15" thickTop="1" thickBot="1"/>
    <row r="9653" s="34" customFormat="1" ht="15" thickTop="1" thickBot="1"/>
    <row r="9654" s="34" customFormat="1" ht="15" thickTop="1" thickBot="1"/>
    <row r="9655" s="34" customFormat="1" ht="15" thickTop="1" thickBot="1"/>
    <row r="9656" s="34" customFormat="1" ht="15" thickTop="1" thickBot="1"/>
    <row r="9657" s="34" customFormat="1" ht="15" thickTop="1" thickBot="1"/>
    <row r="9658" s="34" customFormat="1" ht="14" thickTop="1"/>
    <row r="9659" s="34" customFormat="1"/>
    <row r="9660" s="34" customFormat="1"/>
    <row r="9661" s="34" customFormat="1"/>
    <row r="9662" s="34" customFormat="1"/>
    <row r="9663" s="34" customFormat="1"/>
    <row r="9664" s="34" customFormat="1"/>
    <row r="9665" s="34" customFormat="1"/>
    <row r="9666" s="34" customFormat="1"/>
    <row r="9667" s="34" customFormat="1"/>
    <row r="9668" s="34" customFormat="1"/>
    <row r="9669" s="34" customFormat="1"/>
    <row r="9670" s="34" customFormat="1"/>
    <row r="9671" s="34" customFormat="1" ht="14" thickBot="1"/>
    <row r="9672" s="34" customFormat="1" ht="15" thickTop="1" thickBot="1"/>
    <row r="9673" s="34" customFormat="1" ht="15" thickTop="1" thickBot="1"/>
    <row r="9674" s="34" customFormat="1" ht="15" thickTop="1" thickBot="1"/>
    <row r="9675" s="34" customFormat="1" ht="15" thickTop="1" thickBot="1"/>
    <row r="9676" s="34" customFormat="1" ht="15" thickTop="1" thickBot="1"/>
    <row r="9677" s="34" customFormat="1" ht="15" thickTop="1" thickBot="1"/>
    <row r="9678" s="34" customFormat="1" ht="15" thickTop="1" thickBot="1"/>
    <row r="9679" s="34" customFormat="1" ht="15" thickTop="1" thickBot="1"/>
    <row r="9680" s="34" customFormat="1" ht="15" thickTop="1" thickBot="1"/>
    <row r="9681" s="34" customFormat="1" ht="15" thickTop="1" thickBot="1"/>
    <row r="9682" s="34" customFormat="1" ht="15" thickTop="1" thickBot="1"/>
    <row r="9683" s="34" customFormat="1" ht="15" thickTop="1" thickBot="1"/>
    <row r="9684" s="34" customFormat="1" ht="15" thickTop="1" thickBot="1"/>
    <row r="9685" s="34" customFormat="1" ht="15" thickTop="1" thickBot="1"/>
    <row r="9686" s="34" customFormat="1" ht="15" thickTop="1" thickBot="1"/>
    <row r="9687" s="34" customFormat="1" ht="15" thickTop="1" thickBot="1"/>
    <row r="9688" s="34" customFormat="1" ht="15" thickTop="1" thickBot="1"/>
    <row r="9689" s="34" customFormat="1" ht="15" thickTop="1" thickBot="1"/>
    <row r="9690" s="34" customFormat="1" ht="15" thickTop="1" thickBot="1"/>
    <row r="9691" s="34" customFormat="1" ht="15" thickTop="1" thickBot="1"/>
    <row r="9692" s="34" customFormat="1" ht="15" thickTop="1" thickBot="1"/>
    <row r="9693" s="34" customFormat="1" ht="15" thickTop="1" thickBot="1"/>
    <row r="9694" s="34" customFormat="1" ht="15" thickTop="1" thickBot="1"/>
    <row r="9695" s="34" customFormat="1" ht="15" thickTop="1" thickBot="1"/>
    <row r="9696" s="34" customFormat="1" ht="15" thickTop="1" thickBot="1"/>
    <row r="9697" s="34" customFormat="1" ht="15" thickTop="1" thickBot="1"/>
    <row r="9698" s="34" customFormat="1" ht="15" thickTop="1" thickBot="1"/>
    <row r="9699" s="34" customFormat="1" ht="15" thickTop="1" thickBot="1"/>
    <row r="9700" s="34" customFormat="1" ht="15" thickTop="1" thickBot="1"/>
    <row r="9701" s="34" customFormat="1" ht="15" thickTop="1" thickBot="1"/>
    <row r="9702" s="34" customFormat="1" ht="15" thickTop="1" thickBot="1"/>
    <row r="9703" s="34" customFormat="1" ht="15" thickTop="1" thickBot="1"/>
    <row r="9704" s="34" customFormat="1" ht="15" thickTop="1" thickBot="1"/>
    <row r="9705" s="34" customFormat="1" ht="15" thickTop="1" thickBot="1"/>
    <row r="9706" s="34" customFormat="1" ht="15" thickTop="1" thickBot="1"/>
    <row r="9707" s="34" customFormat="1" ht="15" thickTop="1" thickBot="1"/>
    <row r="9708" s="34" customFormat="1" ht="15" thickTop="1" thickBot="1"/>
    <row r="9709" s="34" customFormat="1" ht="15" thickTop="1" thickBot="1"/>
    <row r="9710" s="34" customFormat="1" ht="15" thickTop="1" thickBot="1"/>
    <row r="9711" s="34" customFormat="1" ht="15" thickTop="1" thickBot="1"/>
    <row r="9712" s="34" customFormat="1" ht="15" thickTop="1" thickBot="1"/>
    <row r="9713" s="34" customFormat="1" ht="15" thickTop="1" thickBot="1"/>
    <row r="9714" s="34" customFormat="1" ht="15" thickTop="1" thickBot="1"/>
    <row r="9715" s="34" customFormat="1" ht="15" thickTop="1" thickBot="1"/>
    <row r="9716" s="34" customFormat="1" ht="15" thickTop="1" thickBot="1"/>
    <row r="9717" s="34" customFormat="1" ht="15" thickTop="1" thickBot="1"/>
    <row r="9718" s="34" customFormat="1" ht="15" thickTop="1" thickBot="1"/>
    <row r="9719" s="34" customFormat="1" ht="15" thickTop="1" thickBot="1"/>
    <row r="9720" s="34" customFormat="1" ht="15" thickTop="1" thickBot="1"/>
    <row r="9721" s="34" customFormat="1" ht="15" thickTop="1" thickBot="1"/>
    <row r="9722" s="34" customFormat="1" ht="15" thickTop="1" thickBot="1"/>
    <row r="9723" s="34" customFormat="1" ht="15" thickTop="1" thickBot="1"/>
    <row r="9724" s="34" customFormat="1" ht="15" thickTop="1" thickBot="1"/>
    <row r="9725" s="34" customFormat="1" ht="15" thickTop="1" thickBot="1"/>
    <row r="9726" s="34" customFormat="1" ht="15" thickTop="1" thickBot="1"/>
    <row r="9727" s="34" customFormat="1" ht="15" thickTop="1" thickBot="1"/>
    <row r="9728" s="34" customFormat="1" ht="14" thickTop="1"/>
    <row r="9729" s="34" customFormat="1"/>
    <row r="9730" s="34" customFormat="1"/>
    <row r="9731" s="34" customFormat="1"/>
    <row r="9732" s="34" customFormat="1"/>
    <row r="9733" s="34" customFormat="1"/>
    <row r="9734" s="34" customFormat="1"/>
    <row r="9735" s="34" customFormat="1"/>
    <row r="9736" s="34" customFormat="1"/>
    <row r="9737" s="34" customFormat="1"/>
    <row r="9738" s="34" customFormat="1"/>
    <row r="9739" s="34" customFormat="1"/>
    <row r="9740" s="34" customFormat="1"/>
    <row r="9741" s="34" customFormat="1" ht="14" thickBot="1"/>
    <row r="9742" s="34" customFormat="1" ht="15" thickTop="1" thickBot="1"/>
    <row r="9743" s="34" customFormat="1" ht="15" thickTop="1" thickBot="1"/>
    <row r="9744" s="34" customFormat="1" ht="15" thickTop="1" thickBot="1"/>
    <row r="9745" s="34" customFormat="1" ht="15" thickTop="1" thickBot="1"/>
    <row r="9746" s="34" customFormat="1" ht="15" thickTop="1" thickBot="1"/>
    <row r="9747" s="34" customFormat="1" ht="15" thickTop="1" thickBot="1"/>
    <row r="9748" s="34" customFormat="1" ht="15" thickTop="1" thickBot="1"/>
    <row r="9749" s="34" customFormat="1" ht="15" thickTop="1" thickBot="1"/>
    <row r="9750" s="34" customFormat="1" ht="15" thickTop="1" thickBot="1"/>
    <row r="9751" s="34" customFormat="1" ht="15" thickTop="1" thickBot="1"/>
    <row r="9752" s="34" customFormat="1" ht="15" thickTop="1" thickBot="1"/>
    <row r="9753" s="34" customFormat="1" ht="15" thickTop="1" thickBot="1"/>
    <row r="9754" s="34" customFormat="1" ht="15" thickTop="1" thickBot="1"/>
    <row r="9755" s="34" customFormat="1" ht="15" thickTop="1" thickBot="1"/>
    <row r="9756" s="34" customFormat="1" ht="15" thickTop="1" thickBot="1"/>
    <row r="9757" s="34" customFormat="1" ht="15" thickTop="1" thickBot="1"/>
    <row r="9758" s="34" customFormat="1" ht="15" thickTop="1" thickBot="1"/>
    <row r="9759" s="34" customFormat="1" ht="15" thickTop="1" thickBot="1"/>
    <row r="9760" s="34" customFormat="1" ht="15" thickTop="1" thickBot="1"/>
    <row r="9761" s="34" customFormat="1" ht="15" thickTop="1" thickBot="1"/>
    <row r="9762" s="34" customFormat="1" ht="15" thickTop="1" thickBot="1"/>
    <row r="9763" s="34" customFormat="1" ht="15" thickTop="1" thickBot="1"/>
    <row r="9764" s="34" customFormat="1" ht="15" thickTop="1" thickBot="1"/>
    <row r="9765" s="34" customFormat="1" ht="15" thickTop="1" thickBot="1"/>
    <row r="9766" s="34" customFormat="1" ht="15" thickTop="1" thickBot="1"/>
    <row r="9767" s="34" customFormat="1" ht="15" thickTop="1" thickBot="1"/>
    <row r="9768" s="34" customFormat="1" ht="15" thickTop="1" thickBot="1"/>
    <row r="9769" s="34" customFormat="1" ht="15" thickTop="1" thickBot="1"/>
    <row r="9770" s="34" customFormat="1" ht="15" thickTop="1" thickBot="1"/>
    <row r="9771" s="34" customFormat="1" ht="15" thickTop="1" thickBot="1"/>
    <row r="9772" s="34" customFormat="1" ht="15" thickTop="1" thickBot="1"/>
    <row r="9773" s="34" customFormat="1" ht="15" thickTop="1" thickBot="1"/>
    <row r="9774" s="34" customFormat="1" ht="15" thickTop="1" thickBot="1"/>
    <row r="9775" s="34" customFormat="1" ht="15" thickTop="1" thickBot="1"/>
    <row r="9776" s="34" customFormat="1" ht="15" thickTop="1" thickBot="1"/>
    <row r="9777" s="34" customFormat="1" ht="15" thickTop="1" thickBot="1"/>
    <row r="9778" s="34" customFormat="1" ht="15" thickTop="1" thickBot="1"/>
    <row r="9779" s="34" customFormat="1" ht="15" thickTop="1" thickBot="1"/>
    <row r="9780" s="34" customFormat="1" ht="15" thickTop="1" thickBot="1"/>
    <row r="9781" s="34" customFormat="1" ht="15" thickTop="1" thickBot="1"/>
    <row r="9782" s="34" customFormat="1" ht="15" thickTop="1" thickBot="1"/>
    <row r="9783" s="34" customFormat="1" ht="15" thickTop="1" thickBot="1"/>
    <row r="9784" s="34" customFormat="1" ht="15" thickTop="1" thickBot="1"/>
    <row r="9785" s="34" customFormat="1" ht="15" thickTop="1" thickBot="1"/>
    <row r="9786" s="34" customFormat="1" ht="15" thickTop="1" thickBot="1"/>
    <row r="9787" s="34" customFormat="1" ht="15" thickTop="1" thickBot="1"/>
    <row r="9788" s="34" customFormat="1" ht="15" thickTop="1" thickBot="1"/>
    <row r="9789" s="34" customFormat="1" ht="15" thickTop="1" thickBot="1"/>
    <row r="9790" s="34" customFormat="1" ht="15" thickTop="1" thickBot="1"/>
    <row r="9791" s="34" customFormat="1" ht="15" thickTop="1" thickBot="1"/>
    <row r="9792" s="34" customFormat="1" ht="15" thickTop="1" thickBot="1"/>
    <row r="9793" s="34" customFormat="1" ht="15" thickTop="1" thickBot="1"/>
    <row r="9794" s="34" customFormat="1" ht="15" thickTop="1" thickBot="1"/>
    <row r="9795" s="34" customFormat="1" ht="15" thickTop="1" thickBot="1"/>
    <row r="9796" s="34" customFormat="1" ht="15" thickTop="1" thickBot="1"/>
    <row r="9797" s="34" customFormat="1" ht="15" thickTop="1" thickBot="1"/>
    <row r="9798" s="34" customFormat="1" ht="14" thickTop="1"/>
    <row r="9799" s="34" customFormat="1"/>
    <row r="9800" s="34" customFormat="1"/>
    <row r="9801" s="34" customFormat="1"/>
    <row r="9802" s="34" customFormat="1"/>
    <row r="9803" s="34" customFormat="1"/>
    <row r="9804" s="34" customFormat="1"/>
    <row r="9805" s="34" customFormat="1"/>
    <row r="9806" s="34" customFormat="1"/>
    <row r="9807" s="34" customFormat="1"/>
    <row r="9808" s="34" customFormat="1"/>
    <row r="9809" s="34" customFormat="1"/>
    <row r="9810" s="34" customFormat="1"/>
    <row r="9811" s="34" customFormat="1" ht="14" thickBot="1"/>
    <row r="9812" s="34" customFormat="1" ht="15" thickTop="1" thickBot="1"/>
    <row r="9813" s="34" customFormat="1" ht="15" thickTop="1" thickBot="1"/>
    <row r="9814" s="34" customFormat="1" ht="15" thickTop="1" thickBot="1"/>
    <row r="9815" s="34" customFormat="1" ht="15" thickTop="1" thickBot="1"/>
    <row r="9816" s="34" customFormat="1" ht="15" thickTop="1" thickBot="1"/>
    <row r="9817" s="34" customFormat="1" ht="15" thickTop="1" thickBot="1"/>
    <row r="9818" s="34" customFormat="1" ht="15" thickTop="1" thickBot="1"/>
    <row r="9819" s="34" customFormat="1" ht="15" thickTop="1" thickBot="1"/>
    <row r="9820" s="34" customFormat="1" ht="15" thickTop="1" thickBot="1"/>
    <row r="9821" s="34" customFormat="1" ht="15" thickTop="1" thickBot="1"/>
    <row r="9822" s="34" customFormat="1" ht="15" thickTop="1" thickBot="1"/>
    <row r="9823" s="34" customFormat="1" ht="15" thickTop="1" thickBot="1"/>
    <row r="9824" s="34" customFormat="1" ht="15" thickTop="1" thickBot="1"/>
    <row r="9825" s="34" customFormat="1" ht="15" thickTop="1" thickBot="1"/>
    <row r="9826" s="34" customFormat="1" ht="15" thickTop="1" thickBot="1"/>
    <row r="9827" s="34" customFormat="1" ht="15" thickTop="1" thickBot="1"/>
    <row r="9828" s="34" customFormat="1" ht="15" thickTop="1" thickBot="1"/>
    <row r="9829" s="34" customFormat="1" ht="15" thickTop="1" thickBot="1"/>
    <row r="9830" s="34" customFormat="1" ht="15" thickTop="1" thickBot="1"/>
    <row r="9831" s="34" customFormat="1" ht="15" thickTop="1" thickBot="1"/>
    <row r="9832" s="34" customFormat="1" ht="15" thickTop="1" thickBot="1"/>
    <row r="9833" s="34" customFormat="1" ht="15" thickTop="1" thickBot="1"/>
    <row r="9834" s="34" customFormat="1" ht="15" thickTop="1" thickBot="1"/>
    <row r="9835" s="34" customFormat="1" ht="15" thickTop="1" thickBot="1"/>
    <row r="9836" s="34" customFormat="1" ht="15" thickTop="1" thickBot="1"/>
    <row r="9837" s="34" customFormat="1" ht="15" thickTop="1" thickBot="1"/>
    <row r="9838" s="34" customFormat="1" ht="15" thickTop="1" thickBot="1"/>
    <row r="9839" s="34" customFormat="1" ht="15" thickTop="1" thickBot="1"/>
    <row r="9840" s="34" customFormat="1" ht="15" thickTop="1" thickBot="1"/>
    <row r="9841" s="34" customFormat="1" ht="15" thickTop="1" thickBot="1"/>
    <row r="9842" s="34" customFormat="1" ht="15" thickTop="1" thickBot="1"/>
    <row r="9843" s="34" customFormat="1" ht="15" thickTop="1" thickBot="1"/>
    <row r="9844" s="34" customFormat="1" ht="15" thickTop="1" thickBot="1"/>
    <row r="9845" s="34" customFormat="1" ht="15" thickTop="1" thickBot="1"/>
    <row r="9846" s="34" customFormat="1" ht="15" thickTop="1" thickBot="1"/>
    <row r="9847" s="34" customFormat="1" ht="15" thickTop="1" thickBot="1"/>
    <row r="9848" s="34" customFormat="1" ht="15" thickTop="1" thickBot="1"/>
    <row r="9849" s="34" customFormat="1" ht="15" thickTop="1" thickBot="1"/>
    <row r="9850" s="34" customFormat="1" ht="15" thickTop="1" thickBot="1"/>
    <row r="9851" s="34" customFormat="1" ht="15" thickTop="1" thickBot="1"/>
    <row r="9852" s="34" customFormat="1" ht="15" thickTop="1" thickBot="1"/>
    <row r="9853" s="34" customFormat="1" ht="15" thickTop="1" thickBot="1"/>
    <row r="9854" s="34" customFormat="1" ht="15" thickTop="1" thickBot="1"/>
    <row r="9855" s="34" customFormat="1" ht="15" thickTop="1" thickBot="1"/>
    <row r="9856" s="34" customFormat="1" ht="15" thickTop="1" thickBot="1"/>
    <row r="9857" s="34" customFormat="1" ht="15" thickTop="1" thickBot="1"/>
    <row r="9858" s="34" customFormat="1" ht="15" thickTop="1" thickBot="1"/>
    <row r="9859" s="34" customFormat="1" ht="15" thickTop="1" thickBot="1"/>
    <row r="9860" s="34" customFormat="1" ht="15" thickTop="1" thickBot="1"/>
    <row r="9861" s="34" customFormat="1" ht="15" thickTop="1" thickBot="1"/>
    <row r="9862" s="34" customFormat="1" ht="15" thickTop="1" thickBot="1"/>
    <row r="9863" s="34" customFormat="1" ht="15" thickTop="1" thickBot="1"/>
    <row r="9864" s="34" customFormat="1" ht="15" thickTop="1" thickBot="1"/>
    <row r="9865" s="34" customFormat="1" ht="15" thickTop="1" thickBot="1"/>
    <row r="9866" s="34" customFormat="1" ht="15" thickTop="1" thickBot="1"/>
    <row r="9867" s="34" customFormat="1" ht="15" thickTop="1" thickBot="1"/>
    <row r="9868" s="34" customFormat="1" ht="14" thickTop="1"/>
    <row r="9869" s="34" customFormat="1"/>
    <row r="9870" s="34" customFormat="1"/>
    <row r="9871" s="34" customFormat="1"/>
    <row r="9872" s="34" customFormat="1"/>
    <row r="9873" s="34" customFormat="1"/>
    <row r="9874" s="34" customFormat="1"/>
    <row r="9875" s="34" customFormat="1"/>
    <row r="9876" s="34" customFormat="1"/>
    <row r="9877" s="34" customFormat="1"/>
    <row r="9878" s="34" customFormat="1"/>
    <row r="9879" s="34" customFormat="1"/>
    <row r="9880" s="34" customFormat="1"/>
    <row r="9881" s="34" customFormat="1" ht="14" thickBot="1"/>
    <row r="9882" s="34" customFormat="1" ht="15" thickTop="1" thickBot="1"/>
    <row r="9883" s="34" customFormat="1" ht="15" thickTop="1" thickBot="1"/>
    <row r="9884" s="34" customFormat="1" ht="15" thickTop="1" thickBot="1"/>
    <row r="9885" s="34" customFormat="1" ht="15" thickTop="1" thickBot="1"/>
    <row r="9886" s="34" customFormat="1" ht="15" thickTop="1" thickBot="1"/>
    <row r="9887" s="34" customFormat="1" ht="15" thickTop="1" thickBot="1"/>
    <row r="9888" s="34" customFormat="1" ht="15" thickTop="1" thickBot="1"/>
    <row r="9889" s="34" customFormat="1" ht="15" thickTop="1" thickBot="1"/>
    <row r="9890" s="34" customFormat="1" ht="15" thickTop="1" thickBot="1"/>
    <row r="9891" s="34" customFormat="1" ht="15" thickTop="1" thickBot="1"/>
    <row r="9892" s="34" customFormat="1" ht="15" thickTop="1" thickBot="1"/>
    <row r="9893" s="34" customFormat="1" ht="15" thickTop="1" thickBot="1"/>
    <row r="9894" s="34" customFormat="1" ht="15" thickTop="1" thickBot="1"/>
    <row r="9895" s="34" customFormat="1" ht="15" thickTop="1" thickBot="1"/>
    <row r="9896" s="34" customFormat="1" ht="15" thickTop="1" thickBot="1"/>
    <row r="9897" s="34" customFormat="1" ht="15" thickTop="1" thickBot="1"/>
    <row r="9898" s="34" customFormat="1" ht="15" thickTop="1" thickBot="1"/>
    <row r="9899" s="34" customFormat="1" ht="15" thickTop="1" thickBot="1"/>
    <row r="9900" s="34" customFormat="1" ht="15" thickTop="1" thickBot="1"/>
    <row r="9901" s="34" customFormat="1" ht="15" thickTop="1" thickBot="1"/>
    <row r="9902" s="34" customFormat="1" ht="15" thickTop="1" thickBot="1"/>
    <row r="9903" s="34" customFormat="1" ht="15" thickTop="1" thickBot="1"/>
    <row r="9904" s="34" customFormat="1" ht="15" thickTop="1" thickBot="1"/>
    <row r="9905" s="34" customFormat="1" ht="15" thickTop="1" thickBot="1"/>
    <row r="9906" s="34" customFormat="1" ht="15" thickTop="1" thickBot="1"/>
    <row r="9907" s="34" customFormat="1" ht="15" thickTop="1" thickBot="1"/>
    <row r="9908" s="34" customFormat="1" ht="15" thickTop="1" thickBot="1"/>
    <row r="9909" s="34" customFormat="1" ht="15" thickTop="1" thickBot="1"/>
    <row r="9910" s="34" customFormat="1" ht="15" thickTop="1" thickBot="1"/>
    <row r="9911" s="34" customFormat="1" ht="15" thickTop="1" thickBot="1"/>
    <row r="9912" s="34" customFormat="1" ht="15" thickTop="1" thickBot="1"/>
    <row r="9913" s="34" customFormat="1" ht="15" thickTop="1" thickBot="1"/>
    <row r="9914" s="34" customFormat="1" ht="15" thickTop="1" thickBot="1"/>
    <row r="9915" s="34" customFormat="1" ht="15" thickTop="1" thickBot="1"/>
    <row r="9916" s="34" customFormat="1" ht="15" thickTop="1" thickBot="1"/>
    <row r="9917" s="34" customFormat="1" ht="15" thickTop="1" thickBot="1"/>
    <row r="9918" s="34" customFormat="1" ht="15" thickTop="1" thickBot="1"/>
    <row r="9919" s="34" customFormat="1" ht="15" thickTop="1" thickBot="1"/>
    <row r="9920" s="34" customFormat="1" ht="15" thickTop="1" thickBot="1"/>
    <row r="9921" s="34" customFormat="1" ht="15" thickTop="1" thickBot="1"/>
    <row r="9922" s="34" customFormat="1" ht="15" thickTop="1" thickBot="1"/>
    <row r="9923" s="34" customFormat="1" ht="15" thickTop="1" thickBot="1"/>
    <row r="9924" s="34" customFormat="1" ht="15" thickTop="1" thickBot="1"/>
    <row r="9925" s="34" customFormat="1" ht="15" thickTop="1" thickBot="1"/>
    <row r="9926" s="34" customFormat="1" ht="15" thickTop="1" thickBot="1"/>
    <row r="9927" s="34" customFormat="1" ht="15" thickTop="1" thickBot="1"/>
    <row r="9928" s="34" customFormat="1" ht="15" thickTop="1" thickBot="1"/>
    <row r="9929" s="34" customFormat="1" ht="15" thickTop="1" thickBot="1"/>
    <row r="9930" s="34" customFormat="1" ht="15" thickTop="1" thickBot="1"/>
    <row r="9931" s="34" customFormat="1" ht="15" thickTop="1" thickBot="1"/>
    <row r="9932" s="34" customFormat="1" ht="15" thickTop="1" thickBot="1"/>
    <row r="9933" s="34" customFormat="1" ht="15" thickTop="1" thickBot="1"/>
    <row r="9934" s="34" customFormat="1" ht="15" thickTop="1" thickBot="1"/>
    <row r="9935" s="34" customFormat="1" ht="15" thickTop="1" thickBot="1"/>
    <row r="9936" s="34" customFormat="1" ht="15" thickTop="1" thickBot="1"/>
    <row r="9937" s="34" customFormat="1" ht="15" thickTop="1" thickBot="1"/>
    <row r="9938" s="34" customFormat="1" ht="14" thickTop="1"/>
    <row r="9939" s="34" customFormat="1"/>
    <row r="9940" s="34" customFormat="1"/>
    <row r="9941" s="34" customFormat="1"/>
    <row r="9942" s="34" customFormat="1"/>
    <row r="9943" s="34" customFormat="1"/>
    <row r="9944" s="34" customFormat="1"/>
    <row r="9945" s="34" customFormat="1"/>
    <row r="9946" s="34" customFormat="1"/>
    <row r="9947" s="34" customFormat="1"/>
    <row r="9948" s="34" customFormat="1"/>
    <row r="9949" s="34" customFormat="1"/>
    <row r="9950" s="34" customFormat="1"/>
    <row r="9951" s="34" customFormat="1" ht="14" thickBot="1"/>
    <row r="9952" s="34" customFormat="1" ht="15" thickTop="1" thickBot="1"/>
    <row r="9953" s="34" customFormat="1" ht="15" thickTop="1" thickBot="1"/>
    <row r="9954" s="34" customFormat="1" ht="15" thickTop="1" thickBot="1"/>
    <row r="9955" s="34" customFormat="1" ht="15" thickTop="1" thickBot="1"/>
    <row r="9956" s="34" customFormat="1" ht="15" thickTop="1" thickBot="1"/>
    <row r="9957" s="34" customFormat="1" ht="15" thickTop="1" thickBot="1"/>
    <row r="9958" s="34" customFormat="1" ht="15" thickTop="1" thickBot="1"/>
    <row r="9959" s="34" customFormat="1" ht="15" thickTop="1" thickBot="1"/>
    <row r="9960" s="34" customFormat="1" ht="15" thickTop="1" thickBot="1"/>
    <row r="9961" s="34" customFormat="1" ht="15" thickTop="1" thickBot="1"/>
    <row r="9962" s="34" customFormat="1" ht="15" thickTop="1" thickBot="1"/>
    <row r="9963" s="34" customFormat="1" ht="15" thickTop="1" thickBot="1"/>
    <row r="9964" s="34" customFormat="1" ht="15" thickTop="1" thickBot="1"/>
    <row r="9965" s="34" customFormat="1" ht="15" thickTop="1" thickBot="1"/>
    <row r="9966" s="34" customFormat="1" ht="15" thickTop="1" thickBot="1"/>
    <row r="9967" s="34" customFormat="1" ht="15" thickTop="1" thickBot="1"/>
    <row r="9968" s="34" customFormat="1" ht="15" thickTop="1" thickBot="1"/>
    <row r="9969" s="34" customFormat="1" ht="15" thickTop="1" thickBot="1"/>
    <row r="9970" s="34" customFormat="1" ht="15" thickTop="1" thickBot="1"/>
    <row r="9971" s="34" customFormat="1" ht="15" thickTop="1" thickBot="1"/>
    <row r="9972" s="34" customFormat="1" ht="15" thickTop="1" thickBot="1"/>
    <row r="9973" s="34" customFormat="1" ht="15" thickTop="1" thickBot="1"/>
    <row r="9974" s="34" customFormat="1" ht="15" thickTop="1" thickBot="1"/>
    <row r="9975" s="34" customFormat="1" ht="15" thickTop="1" thickBot="1"/>
    <row r="9976" s="34" customFormat="1" ht="15" thickTop="1" thickBot="1"/>
    <row r="9977" s="34" customFormat="1" ht="15" thickTop="1" thickBot="1"/>
    <row r="9978" s="34" customFormat="1" ht="15" thickTop="1" thickBot="1"/>
    <row r="9979" s="34" customFormat="1" ht="15" thickTop="1" thickBot="1"/>
    <row r="9980" s="34" customFormat="1" ht="15" thickTop="1" thickBot="1"/>
    <row r="9981" s="34" customFormat="1" ht="15" thickTop="1" thickBot="1"/>
    <row r="9982" s="34" customFormat="1" ht="15" thickTop="1" thickBot="1"/>
    <row r="9983" s="34" customFormat="1" ht="15" thickTop="1" thickBot="1"/>
    <row r="9984" s="34" customFormat="1" ht="15" thickTop="1" thickBot="1"/>
    <row r="9985" s="34" customFormat="1" ht="15" thickTop="1" thickBot="1"/>
    <row r="9986" s="34" customFormat="1" ht="15" thickTop="1" thickBot="1"/>
    <row r="9987" s="34" customFormat="1" ht="15" thickTop="1" thickBot="1"/>
    <row r="9988" s="34" customFormat="1" ht="15" thickTop="1" thickBot="1"/>
    <row r="9989" s="34" customFormat="1" ht="15" thickTop="1" thickBot="1"/>
    <row r="9990" s="34" customFormat="1" ht="15" thickTop="1" thickBot="1"/>
    <row r="9991" s="34" customFormat="1" ht="15" thickTop="1" thickBot="1"/>
    <row r="9992" s="34" customFormat="1" ht="15" thickTop="1" thickBot="1"/>
    <row r="9993" s="34" customFormat="1" ht="15" thickTop="1" thickBot="1"/>
    <row r="9994" s="34" customFormat="1" ht="15" thickTop="1" thickBot="1"/>
    <row r="9995" s="34" customFormat="1" ht="15" thickTop="1" thickBot="1"/>
    <row r="9996" s="34" customFormat="1" ht="15" thickTop="1" thickBot="1"/>
    <row r="9997" s="34" customFormat="1" ht="15" thickTop="1" thickBot="1"/>
    <row r="9998" s="34" customFormat="1" ht="15" thickTop="1" thickBot="1"/>
    <row r="9999" s="34" customFormat="1" ht="15" thickTop="1" thickBot="1"/>
    <row r="10000" s="34" customFormat="1" ht="15" thickTop="1" thickBot="1"/>
    <row r="10001" s="34" customFormat="1" ht="15" thickTop="1" thickBot="1"/>
    <row r="10002" s="34" customFormat="1" ht="15" thickTop="1" thickBot="1"/>
    <row r="10003" s="34" customFormat="1" ht="15" thickTop="1" thickBot="1"/>
    <row r="10004" s="34" customFormat="1" ht="15" thickTop="1" thickBot="1"/>
    <row r="10005" s="34" customFormat="1" ht="15" thickTop="1" thickBot="1"/>
    <row r="10006" s="34" customFormat="1" ht="15" thickTop="1" thickBot="1"/>
    <row r="10007" s="34" customFormat="1" ht="15" thickTop="1" thickBot="1"/>
    <row r="10008" s="34" customFormat="1" ht="14" thickTop="1"/>
    <row r="10009" s="34" customFormat="1"/>
    <row r="10010" s="34" customFormat="1"/>
    <row r="10011" s="34" customFormat="1"/>
    <row r="10012" s="34" customFormat="1"/>
    <row r="10013" s="34" customFormat="1"/>
    <row r="10014" s="34" customFormat="1"/>
    <row r="10015" s="34" customFormat="1"/>
    <row r="10016" s="34" customFormat="1"/>
    <row r="10017" s="34" customFormat="1"/>
    <row r="10018" s="34" customFormat="1"/>
    <row r="10019" s="34" customFormat="1"/>
    <row r="10020" s="34" customFormat="1"/>
    <row r="10021" s="34" customFormat="1" ht="14" thickBot="1"/>
    <row r="10022" s="34" customFormat="1" ht="15" thickTop="1" thickBot="1"/>
    <row r="10023" s="34" customFormat="1" ht="15" thickTop="1" thickBot="1"/>
    <row r="10024" s="34" customFormat="1" ht="15" thickTop="1" thickBot="1"/>
    <row r="10025" s="34" customFormat="1" ht="15" thickTop="1" thickBot="1"/>
    <row r="10026" s="34" customFormat="1" ht="15" thickTop="1" thickBot="1"/>
    <row r="10027" s="34" customFormat="1" ht="15" thickTop="1" thickBot="1"/>
    <row r="10028" s="34" customFormat="1" ht="15" thickTop="1" thickBot="1"/>
    <row r="10029" s="34" customFormat="1" ht="15" thickTop="1" thickBot="1"/>
    <row r="10030" s="34" customFormat="1" ht="15" thickTop="1" thickBot="1"/>
    <row r="10031" s="34" customFormat="1" ht="15" thickTop="1" thickBot="1"/>
    <row r="10032" s="34" customFormat="1" ht="15" thickTop="1" thickBot="1"/>
    <row r="10033" s="34" customFormat="1" ht="15" thickTop="1" thickBot="1"/>
    <row r="10034" s="34" customFormat="1" ht="15" thickTop="1" thickBot="1"/>
    <row r="10035" s="34" customFormat="1" ht="15" thickTop="1" thickBot="1"/>
    <row r="10036" s="34" customFormat="1" ht="15" thickTop="1" thickBot="1"/>
    <row r="10037" s="34" customFormat="1" ht="15" thickTop="1" thickBot="1"/>
    <row r="10038" s="34" customFormat="1" ht="15" thickTop="1" thickBot="1"/>
    <row r="10039" s="34" customFormat="1" ht="15" thickTop="1" thickBot="1"/>
    <row r="10040" s="34" customFormat="1" ht="15" thickTop="1" thickBot="1"/>
    <row r="10041" s="34" customFormat="1" ht="15" thickTop="1" thickBot="1"/>
    <row r="10042" s="34" customFormat="1" ht="15" thickTop="1" thickBot="1"/>
    <row r="10043" s="34" customFormat="1" ht="15" thickTop="1" thickBot="1"/>
    <row r="10044" s="34" customFormat="1" ht="15" thickTop="1" thickBot="1"/>
    <row r="10045" s="34" customFormat="1" ht="15" thickTop="1" thickBot="1"/>
    <row r="10046" s="34" customFormat="1" ht="15" thickTop="1" thickBot="1"/>
    <row r="10047" s="34" customFormat="1" ht="15" thickTop="1" thickBot="1"/>
    <row r="10048" s="34" customFormat="1" ht="15" thickTop="1" thickBot="1"/>
    <row r="10049" s="34" customFormat="1" ht="15" thickTop="1" thickBot="1"/>
    <row r="10050" s="34" customFormat="1" ht="15" thickTop="1" thickBot="1"/>
    <row r="10051" s="34" customFormat="1" ht="15" thickTop="1" thickBot="1"/>
    <row r="10052" s="34" customFormat="1" ht="15" thickTop="1" thickBot="1"/>
    <row r="10053" s="34" customFormat="1" ht="15" thickTop="1" thickBot="1"/>
    <row r="10054" s="34" customFormat="1" ht="15" thickTop="1" thickBot="1"/>
    <row r="10055" s="34" customFormat="1" ht="15" thickTop="1" thickBot="1"/>
    <row r="10056" s="34" customFormat="1" ht="15" thickTop="1" thickBot="1"/>
    <row r="10057" s="34" customFormat="1" ht="15" thickTop="1" thickBot="1"/>
    <row r="10058" s="34" customFormat="1" ht="15" thickTop="1" thickBot="1"/>
    <row r="10059" s="34" customFormat="1" ht="15" thickTop="1" thickBot="1"/>
    <row r="10060" s="34" customFormat="1" ht="15" thickTop="1" thickBot="1"/>
    <row r="10061" s="34" customFormat="1" ht="15" thickTop="1" thickBot="1"/>
    <row r="10062" s="34" customFormat="1" ht="15" thickTop="1" thickBot="1"/>
    <row r="10063" s="34" customFormat="1" ht="15" thickTop="1" thickBot="1"/>
    <row r="10064" s="34" customFormat="1" ht="15" thickTop="1" thickBot="1"/>
    <row r="10065" s="34" customFormat="1" ht="15" thickTop="1" thickBot="1"/>
    <row r="10066" s="34" customFormat="1" ht="15" thickTop="1" thickBot="1"/>
    <row r="10067" s="34" customFormat="1" ht="15" thickTop="1" thickBot="1"/>
    <row r="10068" s="34" customFormat="1" ht="15" thickTop="1" thickBot="1"/>
    <row r="10069" s="34" customFormat="1" ht="15" thickTop="1" thickBot="1"/>
    <row r="10070" s="34" customFormat="1" ht="15" thickTop="1" thickBot="1"/>
    <row r="10071" s="34" customFormat="1" ht="15" thickTop="1" thickBot="1"/>
    <row r="10072" s="34" customFormat="1" ht="15" thickTop="1" thickBot="1"/>
    <row r="10073" s="34" customFormat="1" ht="15" thickTop="1" thickBot="1"/>
    <row r="10074" s="34" customFormat="1" ht="15" thickTop="1" thickBot="1"/>
    <row r="10075" s="34" customFormat="1" ht="15" thickTop="1" thickBot="1"/>
    <row r="10076" s="34" customFormat="1" ht="15" thickTop="1" thickBot="1"/>
    <row r="10077" s="34" customFormat="1" ht="15" thickTop="1" thickBot="1"/>
    <row r="10078" s="34" customFormat="1" ht="14" thickTop="1"/>
    <row r="10079" s="34" customFormat="1"/>
    <row r="10080" s="34" customFormat="1"/>
    <row r="10081" s="34" customFormat="1"/>
    <row r="10082" s="34" customFormat="1"/>
    <row r="10083" s="34" customFormat="1"/>
    <row r="10084" s="34" customFormat="1"/>
    <row r="10085" s="34" customFormat="1"/>
    <row r="10086" s="34" customFormat="1"/>
    <row r="10087" s="34" customFormat="1"/>
    <row r="10088" s="34" customFormat="1"/>
    <row r="10089" s="34" customFormat="1"/>
    <row r="10090" s="34" customFormat="1"/>
    <row r="10091" s="34" customFormat="1" ht="14" thickBot="1"/>
    <row r="10092" s="34" customFormat="1" ht="15" thickTop="1" thickBot="1"/>
    <row r="10093" s="34" customFormat="1" ht="15" thickTop="1" thickBot="1"/>
    <row r="10094" s="34" customFormat="1" ht="15" thickTop="1" thickBot="1"/>
    <row r="10095" s="34" customFormat="1" ht="15" thickTop="1" thickBot="1"/>
    <row r="10096" s="34" customFormat="1" ht="15" thickTop="1" thickBot="1"/>
    <row r="10097" s="34" customFormat="1" ht="15" thickTop="1" thickBot="1"/>
    <row r="10098" s="34" customFormat="1" ht="15" thickTop="1" thickBot="1"/>
    <row r="10099" s="34" customFormat="1" ht="15" thickTop="1" thickBot="1"/>
    <row r="10100" s="34" customFormat="1" ht="15" thickTop="1" thickBot="1"/>
    <row r="10101" s="34" customFormat="1" ht="15" thickTop="1" thickBot="1"/>
    <row r="10102" s="34" customFormat="1" ht="15" thickTop="1" thickBot="1"/>
    <row r="10103" s="34" customFormat="1" ht="15" thickTop="1" thickBot="1"/>
    <row r="10104" s="34" customFormat="1" ht="15" thickTop="1" thickBot="1"/>
    <row r="10105" s="34" customFormat="1" ht="15" thickTop="1" thickBot="1"/>
    <row r="10106" s="34" customFormat="1" ht="15" thickTop="1" thickBot="1"/>
    <row r="10107" s="34" customFormat="1" ht="15" thickTop="1" thickBot="1"/>
    <row r="10108" s="34" customFormat="1" ht="15" thickTop="1" thickBot="1"/>
    <row r="10109" s="34" customFormat="1" ht="15" thickTop="1" thickBot="1"/>
    <row r="10110" s="34" customFormat="1" ht="15" thickTop="1" thickBot="1"/>
    <row r="10111" s="34" customFormat="1" ht="15" thickTop="1" thickBot="1"/>
    <row r="10112" s="34" customFormat="1" ht="15" thickTop="1" thickBot="1"/>
    <row r="10113" s="34" customFormat="1" ht="15" thickTop="1" thickBot="1"/>
    <row r="10114" s="34" customFormat="1" ht="15" thickTop="1" thickBot="1"/>
    <row r="10115" s="34" customFormat="1" ht="15" thickTop="1" thickBot="1"/>
    <row r="10116" s="34" customFormat="1" ht="15" thickTop="1" thickBot="1"/>
    <row r="10117" s="34" customFormat="1" ht="15" thickTop="1" thickBot="1"/>
    <row r="10118" s="34" customFormat="1" ht="15" thickTop="1" thickBot="1"/>
    <row r="10119" s="34" customFormat="1" ht="15" thickTop="1" thickBot="1"/>
    <row r="10120" s="34" customFormat="1" ht="15" thickTop="1" thickBot="1"/>
    <row r="10121" s="34" customFormat="1" ht="15" thickTop="1" thickBot="1"/>
    <row r="10122" s="34" customFormat="1" ht="15" thickTop="1" thickBot="1"/>
    <row r="10123" s="34" customFormat="1" ht="15" thickTop="1" thickBot="1"/>
    <row r="10124" s="34" customFormat="1" ht="15" thickTop="1" thickBot="1"/>
    <row r="10125" s="34" customFormat="1" ht="15" thickTop="1" thickBot="1"/>
    <row r="10126" s="34" customFormat="1" ht="15" thickTop="1" thickBot="1"/>
    <row r="10127" s="34" customFormat="1" ht="15" thickTop="1" thickBot="1"/>
    <row r="10128" s="34" customFormat="1" ht="15" thickTop="1" thickBot="1"/>
    <row r="10129" s="34" customFormat="1" ht="15" thickTop="1" thickBot="1"/>
    <row r="10130" s="34" customFormat="1" ht="15" thickTop="1" thickBot="1"/>
    <row r="10131" s="34" customFormat="1" ht="15" thickTop="1" thickBot="1"/>
    <row r="10132" s="34" customFormat="1" ht="15" thickTop="1" thickBot="1"/>
    <row r="10133" s="34" customFormat="1" ht="15" thickTop="1" thickBot="1"/>
    <row r="10134" s="34" customFormat="1" ht="15" thickTop="1" thickBot="1"/>
    <row r="10135" s="34" customFormat="1" ht="15" thickTop="1" thickBot="1"/>
    <row r="10136" s="34" customFormat="1" ht="15" thickTop="1" thickBot="1"/>
    <row r="10137" s="34" customFormat="1" ht="15" thickTop="1" thickBot="1"/>
    <row r="10138" s="34" customFormat="1" ht="15" thickTop="1" thickBot="1"/>
    <row r="10139" s="34" customFormat="1" ht="15" thickTop="1" thickBot="1"/>
    <row r="10140" s="34" customFormat="1" ht="15" thickTop="1" thickBot="1"/>
    <row r="10141" s="34" customFormat="1" ht="15" thickTop="1" thickBot="1"/>
    <row r="10142" s="34" customFormat="1" ht="15" thickTop="1" thickBot="1"/>
    <row r="10143" s="34" customFormat="1" ht="15" thickTop="1" thickBot="1"/>
    <row r="10144" s="34" customFormat="1" ht="15" thickTop="1" thickBot="1"/>
    <row r="10145" s="34" customFormat="1" ht="15" thickTop="1" thickBot="1"/>
    <row r="10146" s="34" customFormat="1" ht="15" thickTop="1" thickBot="1"/>
    <row r="10147" s="34" customFormat="1" ht="15" thickTop="1" thickBot="1"/>
    <row r="10148" s="34" customFormat="1" ht="14" thickTop="1"/>
    <row r="10149" s="34" customFormat="1"/>
    <row r="10150" s="34" customFormat="1"/>
    <row r="10151" s="34" customFormat="1"/>
    <row r="10152" s="34" customFormat="1"/>
    <row r="10153" s="34" customFormat="1"/>
    <row r="10154" s="34" customFormat="1"/>
    <row r="10155" s="34" customFormat="1"/>
    <row r="10156" s="34" customFormat="1"/>
    <row r="10157" s="34" customFormat="1"/>
    <row r="10158" s="34" customFormat="1"/>
    <row r="10159" s="34" customFormat="1"/>
    <row r="10160" s="34" customFormat="1"/>
    <row r="10161" s="34" customFormat="1" ht="14" thickBot="1"/>
    <row r="10162" s="34" customFormat="1" ht="15" thickTop="1" thickBot="1"/>
    <row r="10163" s="34" customFormat="1" ht="15" thickTop="1" thickBot="1"/>
    <row r="10164" s="34" customFormat="1" ht="15" thickTop="1" thickBot="1"/>
    <row r="10165" s="34" customFormat="1" ht="15" thickTop="1" thickBot="1"/>
    <row r="10166" s="34" customFormat="1" ht="15" thickTop="1" thickBot="1"/>
    <row r="10167" s="34" customFormat="1" ht="15" thickTop="1" thickBot="1"/>
    <row r="10168" s="34" customFormat="1" ht="15" thickTop="1" thickBot="1"/>
    <row r="10169" s="34" customFormat="1" ht="15" thickTop="1" thickBot="1"/>
    <row r="10170" s="34" customFormat="1" ht="15" thickTop="1" thickBot="1"/>
    <row r="10171" s="34" customFormat="1" ht="15" thickTop="1" thickBot="1"/>
    <row r="10172" s="34" customFormat="1" ht="15" thickTop="1" thickBot="1"/>
    <row r="10173" s="34" customFormat="1" ht="15" thickTop="1" thickBot="1"/>
    <row r="10174" s="34" customFormat="1" ht="15" thickTop="1" thickBot="1"/>
    <row r="10175" s="34" customFormat="1" ht="15" thickTop="1" thickBot="1"/>
    <row r="10176" s="34" customFormat="1" ht="15" thickTop="1" thickBot="1"/>
    <row r="10177" s="34" customFormat="1" ht="15" thickTop="1" thickBot="1"/>
    <row r="10178" s="34" customFormat="1" ht="15" thickTop="1" thickBot="1"/>
    <row r="10179" s="34" customFormat="1" ht="15" thickTop="1" thickBot="1"/>
    <row r="10180" s="34" customFormat="1" ht="15" thickTop="1" thickBot="1"/>
    <row r="10181" s="34" customFormat="1" ht="15" thickTop="1" thickBot="1"/>
    <row r="10182" s="34" customFormat="1" ht="15" thickTop="1" thickBot="1"/>
    <row r="10183" s="34" customFormat="1" ht="15" thickTop="1" thickBot="1"/>
    <row r="10184" s="34" customFormat="1" ht="15" thickTop="1" thickBot="1"/>
    <row r="10185" s="34" customFormat="1" ht="15" thickTop="1" thickBot="1"/>
    <row r="10186" s="34" customFormat="1" ht="15" thickTop="1" thickBot="1"/>
    <row r="10187" s="34" customFormat="1" ht="15" thickTop="1" thickBot="1"/>
    <row r="10188" s="34" customFormat="1" ht="15" thickTop="1" thickBot="1"/>
    <row r="10189" s="34" customFormat="1" ht="15" thickTop="1" thickBot="1"/>
    <row r="10190" s="34" customFormat="1" ht="15" thickTop="1" thickBot="1"/>
    <row r="10191" s="34" customFormat="1" ht="15" thickTop="1" thickBot="1"/>
    <row r="10192" s="34" customFormat="1" ht="15" thickTop="1" thickBot="1"/>
    <row r="10193" s="34" customFormat="1" ht="15" thickTop="1" thickBot="1"/>
    <row r="10194" s="34" customFormat="1" ht="15" thickTop="1" thickBot="1"/>
    <row r="10195" s="34" customFormat="1" ht="15" thickTop="1" thickBot="1"/>
    <row r="10196" s="34" customFormat="1" ht="15" thickTop="1" thickBot="1"/>
    <row r="10197" s="34" customFormat="1" ht="15" thickTop="1" thickBot="1"/>
    <row r="10198" s="34" customFormat="1" ht="15" thickTop="1" thickBot="1"/>
    <row r="10199" s="34" customFormat="1" ht="15" thickTop="1" thickBot="1"/>
    <row r="10200" s="34" customFormat="1" ht="15" thickTop="1" thickBot="1"/>
    <row r="10201" s="34" customFormat="1" ht="15" thickTop="1" thickBot="1"/>
    <row r="10202" s="34" customFormat="1" ht="15" thickTop="1" thickBot="1"/>
    <row r="10203" s="34" customFormat="1" ht="15" thickTop="1" thickBot="1"/>
    <row r="10204" s="34" customFormat="1" ht="15" thickTop="1" thickBot="1"/>
    <row r="10205" s="34" customFormat="1" ht="15" thickTop="1" thickBot="1"/>
    <row r="10206" s="34" customFormat="1" ht="15" thickTop="1" thickBot="1"/>
    <row r="10207" s="34" customFormat="1" ht="15" thickTop="1" thickBot="1"/>
    <row r="10208" s="34" customFormat="1" ht="15" thickTop="1" thickBot="1"/>
    <row r="10209" s="34" customFormat="1" ht="15" thickTop="1" thickBot="1"/>
    <row r="10210" s="34" customFormat="1" ht="15" thickTop="1" thickBot="1"/>
    <row r="10211" s="34" customFormat="1" ht="15" thickTop="1" thickBot="1"/>
    <row r="10212" s="34" customFormat="1" ht="15" thickTop="1" thickBot="1"/>
    <row r="10213" s="34" customFormat="1" ht="15" thickTop="1" thickBot="1"/>
    <row r="10214" s="34" customFormat="1" ht="15" thickTop="1" thickBot="1"/>
    <row r="10215" s="34" customFormat="1" ht="15" thickTop="1" thickBot="1"/>
    <row r="10216" s="34" customFormat="1" ht="15" thickTop="1" thickBot="1"/>
    <row r="10217" s="34" customFormat="1" ht="15" thickTop="1" thickBot="1"/>
    <row r="10218" s="34" customFormat="1" ht="14" thickTop="1"/>
    <row r="10219" s="34" customFormat="1"/>
    <row r="10220" s="34" customFormat="1"/>
    <row r="10221" s="34" customFormat="1"/>
    <row r="10222" s="34" customFormat="1"/>
    <row r="10223" s="34" customFormat="1"/>
    <row r="10224" s="34" customFormat="1"/>
    <row r="10225" s="34" customFormat="1"/>
    <row r="10226" s="34" customFormat="1"/>
    <row r="10227" s="34" customFormat="1"/>
    <row r="10228" s="34" customFormat="1"/>
    <row r="10229" s="34" customFormat="1"/>
    <row r="10230" s="34" customFormat="1"/>
    <row r="10231" s="34" customFormat="1" ht="14" thickBot="1"/>
    <row r="10232" s="34" customFormat="1" ht="15" thickTop="1" thickBot="1"/>
    <row r="10233" s="34" customFormat="1" ht="15" thickTop="1" thickBot="1"/>
    <row r="10234" s="34" customFormat="1" ht="15" thickTop="1" thickBot="1"/>
    <row r="10235" s="34" customFormat="1" ht="15" thickTop="1" thickBot="1"/>
    <row r="10236" s="34" customFormat="1" ht="15" thickTop="1" thickBot="1"/>
    <row r="10237" s="34" customFormat="1" ht="15" thickTop="1" thickBot="1"/>
    <row r="10238" s="34" customFormat="1" ht="15" thickTop="1" thickBot="1"/>
    <row r="10239" s="34" customFormat="1" ht="15" thickTop="1" thickBot="1"/>
    <row r="10240" s="34" customFormat="1" ht="15" thickTop="1" thickBot="1"/>
    <row r="10241" s="34" customFormat="1" ht="15" thickTop="1" thickBot="1"/>
    <row r="10242" s="34" customFormat="1" ht="15" thickTop="1" thickBot="1"/>
    <row r="10243" s="34" customFormat="1" ht="15" thickTop="1" thickBot="1"/>
    <row r="10244" s="34" customFormat="1" ht="15" thickTop="1" thickBot="1"/>
    <row r="10245" s="34" customFormat="1" ht="15" thickTop="1" thickBot="1"/>
    <row r="10246" s="34" customFormat="1" ht="15" thickTop="1" thickBot="1"/>
    <row r="10247" s="34" customFormat="1" ht="15" thickTop="1" thickBot="1"/>
    <row r="10248" s="34" customFormat="1" ht="15" thickTop="1" thickBot="1"/>
    <row r="10249" s="34" customFormat="1" ht="15" thickTop="1" thickBot="1"/>
    <row r="10250" s="34" customFormat="1" ht="15" thickTop="1" thickBot="1"/>
    <row r="10251" s="34" customFormat="1" ht="15" thickTop="1" thickBot="1"/>
    <row r="10252" s="34" customFormat="1" ht="15" thickTop="1" thickBot="1"/>
    <row r="10253" s="34" customFormat="1" ht="15" thickTop="1" thickBot="1"/>
    <row r="10254" s="34" customFormat="1" ht="15" thickTop="1" thickBot="1"/>
    <row r="10255" s="34" customFormat="1" ht="15" thickTop="1" thickBot="1"/>
    <row r="10256" s="34" customFormat="1" ht="15" thickTop="1" thickBot="1"/>
    <row r="10257" s="34" customFormat="1" ht="15" thickTop="1" thickBot="1"/>
    <row r="10258" s="34" customFormat="1" ht="15" thickTop="1" thickBot="1"/>
    <row r="10259" s="34" customFormat="1" ht="15" thickTop="1" thickBot="1"/>
    <row r="10260" s="34" customFormat="1" ht="15" thickTop="1" thickBot="1"/>
    <row r="10261" s="34" customFormat="1" ht="15" thickTop="1" thickBot="1"/>
    <row r="10262" s="34" customFormat="1" ht="15" thickTop="1" thickBot="1"/>
    <row r="10263" s="34" customFormat="1" ht="15" thickTop="1" thickBot="1"/>
    <row r="10264" s="34" customFormat="1" ht="15" thickTop="1" thickBot="1"/>
    <row r="10265" s="34" customFormat="1" ht="15" thickTop="1" thickBot="1"/>
    <row r="10266" s="34" customFormat="1" ht="15" thickTop="1" thickBot="1"/>
    <row r="10267" s="34" customFormat="1" ht="15" thickTop="1" thickBot="1"/>
    <row r="10268" s="34" customFormat="1" ht="15" thickTop="1" thickBot="1"/>
    <row r="10269" s="34" customFormat="1" ht="15" thickTop="1" thickBot="1"/>
    <row r="10270" s="34" customFormat="1" ht="15" thickTop="1" thickBot="1"/>
    <row r="10271" s="34" customFormat="1" ht="15" thickTop="1" thickBot="1"/>
    <row r="10272" s="34" customFormat="1" ht="15" thickTop="1" thickBot="1"/>
    <row r="10273" s="34" customFormat="1" ht="15" thickTop="1" thickBot="1"/>
    <row r="10274" s="34" customFormat="1" ht="15" thickTop="1" thickBot="1"/>
    <row r="10275" s="34" customFormat="1" ht="15" thickTop="1" thickBot="1"/>
    <row r="10276" s="34" customFormat="1" ht="15" thickTop="1" thickBot="1"/>
    <row r="10277" s="34" customFormat="1" ht="15" thickTop="1" thickBot="1"/>
    <row r="10278" s="34" customFormat="1" ht="15" thickTop="1" thickBot="1"/>
    <row r="10279" s="34" customFormat="1" ht="15" thickTop="1" thickBot="1"/>
    <row r="10280" s="34" customFormat="1" ht="15" thickTop="1" thickBot="1"/>
    <row r="10281" s="34" customFormat="1" ht="15" thickTop="1" thickBot="1"/>
    <row r="10282" s="34" customFormat="1" ht="15" thickTop="1" thickBot="1"/>
    <row r="10283" s="34" customFormat="1" ht="15" thickTop="1" thickBot="1"/>
    <row r="10284" s="34" customFormat="1" ht="15" thickTop="1" thickBot="1"/>
    <row r="10285" s="34" customFormat="1" ht="15" thickTop="1" thickBot="1"/>
    <row r="10286" s="34" customFormat="1" ht="15" thickTop="1" thickBot="1"/>
    <row r="10287" s="34" customFormat="1" ht="15" thickTop="1" thickBot="1"/>
    <row r="10288" s="34" customFormat="1" ht="14" thickTop="1"/>
    <row r="10289" s="34" customFormat="1"/>
    <row r="10290" s="34" customFormat="1"/>
    <row r="10291" s="34" customFormat="1"/>
    <row r="10292" s="34" customFormat="1"/>
    <row r="10293" s="34" customFormat="1"/>
    <row r="10294" s="34" customFormat="1"/>
    <row r="10295" s="34" customFormat="1"/>
    <row r="10296" s="34" customFormat="1"/>
    <row r="10297" s="34" customFormat="1"/>
    <row r="10298" s="34" customFormat="1"/>
    <row r="10299" s="34" customFormat="1"/>
    <row r="10300" s="34" customFormat="1"/>
    <row r="10301" s="34" customFormat="1" ht="14" thickBot="1"/>
    <row r="10302" s="34" customFormat="1" ht="15" thickTop="1" thickBot="1"/>
    <row r="10303" s="34" customFormat="1" ht="15" thickTop="1" thickBot="1"/>
    <row r="10304" s="34" customFormat="1" ht="15" thickTop="1" thickBot="1"/>
    <row r="10305" s="34" customFormat="1" ht="15" thickTop="1" thickBot="1"/>
    <row r="10306" s="34" customFormat="1" ht="15" thickTop="1" thickBot="1"/>
    <row r="10307" s="34" customFormat="1" ht="15" thickTop="1" thickBot="1"/>
    <row r="10308" s="34" customFormat="1" ht="15" thickTop="1" thickBot="1"/>
    <row r="10309" s="34" customFormat="1" ht="15" thickTop="1" thickBot="1"/>
    <row r="10310" s="34" customFormat="1" ht="15" thickTop="1" thickBot="1"/>
    <row r="10311" s="34" customFormat="1" ht="15" thickTop="1" thickBot="1"/>
    <row r="10312" s="34" customFormat="1" ht="15" thickTop="1" thickBot="1"/>
    <row r="10313" s="34" customFormat="1" ht="15" thickTop="1" thickBot="1"/>
    <row r="10314" s="34" customFormat="1" ht="15" thickTop="1" thickBot="1"/>
    <row r="10315" s="34" customFormat="1" ht="15" thickTop="1" thickBot="1"/>
    <row r="10316" s="34" customFormat="1" ht="15" thickTop="1" thickBot="1"/>
    <row r="10317" s="34" customFormat="1" ht="15" thickTop="1" thickBot="1"/>
    <row r="10318" s="34" customFormat="1" ht="15" thickTop="1" thickBot="1"/>
    <row r="10319" s="34" customFormat="1" ht="15" thickTop="1" thickBot="1"/>
    <row r="10320" s="34" customFormat="1" ht="15" thickTop="1" thickBot="1"/>
    <row r="10321" s="34" customFormat="1" ht="15" thickTop="1" thickBot="1"/>
    <row r="10322" s="34" customFormat="1" ht="15" thickTop="1" thickBot="1"/>
    <row r="10323" s="34" customFormat="1" ht="15" thickTop="1" thickBot="1"/>
    <row r="10324" s="34" customFormat="1" ht="15" thickTop="1" thickBot="1"/>
    <row r="10325" s="34" customFormat="1" ht="15" thickTop="1" thickBot="1"/>
    <row r="10326" s="34" customFormat="1" ht="15" thickTop="1" thickBot="1"/>
    <row r="10327" s="34" customFormat="1" ht="15" thickTop="1" thickBot="1"/>
    <row r="10328" s="34" customFormat="1" ht="15" thickTop="1" thickBot="1"/>
    <row r="10329" s="34" customFormat="1" ht="15" thickTop="1" thickBot="1"/>
    <row r="10330" s="34" customFormat="1" ht="15" thickTop="1" thickBot="1"/>
    <row r="10331" s="34" customFormat="1" ht="15" thickTop="1" thickBot="1"/>
    <row r="10332" s="34" customFormat="1" ht="15" thickTop="1" thickBot="1"/>
    <row r="10333" s="34" customFormat="1" ht="15" thickTop="1" thickBot="1"/>
    <row r="10334" s="34" customFormat="1" ht="15" thickTop="1" thickBot="1"/>
    <row r="10335" s="34" customFormat="1" ht="15" thickTop="1" thickBot="1"/>
    <row r="10336" s="34" customFormat="1" ht="15" thickTop="1" thickBot="1"/>
    <row r="10337" s="34" customFormat="1" ht="15" thickTop="1" thickBot="1"/>
    <row r="10338" s="34" customFormat="1" ht="15" thickTop="1" thickBot="1"/>
    <row r="10339" s="34" customFormat="1" ht="15" thickTop="1" thickBot="1"/>
    <row r="10340" s="34" customFormat="1" ht="15" thickTop="1" thickBot="1"/>
    <row r="10341" s="34" customFormat="1" ht="15" thickTop="1" thickBot="1"/>
    <row r="10342" s="34" customFormat="1" ht="15" thickTop="1" thickBot="1"/>
    <row r="10343" s="34" customFormat="1" ht="15" thickTop="1" thickBot="1"/>
    <row r="10344" s="34" customFormat="1" ht="15" thickTop="1" thickBot="1"/>
    <row r="10345" s="34" customFormat="1" ht="15" thickTop="1" thickBot="1"/>
    <row r="10346" s="34" customFormat="1" ht="15" thickTop="1" thickBot="1"/>
    <row r="10347" s="34" customFormat="1" ht="15" thickTop="1" thickBot="1"/>
    <row r="10348" s="34" customFormat="1" ht="15" thickTop="1" thickBot="1"/>
    <row r="10349" s="34" customFormat="1" ht="15" thickTop="1" thickBot="1"/>
    <row r="10350" s="34" customFormat="1" ht="15" thickTop="1" thickBot="1"/>
    <row r="10351" s="34" customFormat="1" ht="15" thickTop="1" thickBot="1"/>
    <row r="10352" s="34" customFormat="1" ht="15" thickTop="1" thickBot="1"/>
    <row r="10353" s="34" customFormat="1" ht="15" thickTop="1" thickBot="1"/>
    <row r="10354" s="34" customFormat="1" ht="15" thickTop="1" thickBot="1"/>
    <row r="10355" s="34" customFormat="1" ht="15" thickTop="1" thickBot="1"/>
    <row r="10356" s="34" customFormat="1" ht="15" thickTop="1" thickBot="1"/>
    <row r="10357" s="34" customFormat="1" ht="15" thickTop="1" thickBot="1"/>
    <row r="10358" s="34" customFormat="1" ht="14" thickTop="1"/>
    <row r="10359" s="34" customFormat="1"/>
    <row r="10360" s="34" customFormat="1"/>
    <row r="10361" s="34" customFormat="1"/>
    <row r="10362" s="34" customFormat="1"/>
    <row r="10363" s="34" customFormat="1"/>
    <row r="10364" s="34" customFormat="1"/>
    <row r="10365" s="34" customFormat="1"/>
    <row r="10366" s="34" customFormat="1"/>
    <row r="10367" s="34" customFormat="1"/>
    <row r="10368" s="34" customFormat="1"/>
    <row r="10369" s="34" customFormat="1"/>
    <row r="10370" s="34" customFormat="1"/>
    <row r="10371" s="34" customFormat="1" ht="14" thickBot="1"/>
    <row r="10372" s="34" customFormat="1" ht="15" thickTop="1" thickBot="1"/>
    <row r="10373" s="34" customFormat="1" ht="15" thickTop="1" thickBot="1"/>
    <row r="10374" s="34" customFormat="1" ht="15" thickTop="1" thickBot="1"/>
    <row r="10375" s="34" customFormat="1" ht="15" thickTop="1" thickBot="1"/>
    <row r="10376" s="34" customFormat="1" ht="15" thickTop="1" thickBot="1"/>
    <row r="10377" s="34" customFormat="1" ht="15" thickTop="1" thickBot="1"/>
    <row r="10378" s="34" customFormat="1" ht="15" thickTop="1" thickBot="1"/>
    <row r="10379" s="34" customFormat="1" ht="15" thickTop="1" thickBot="1"/>
    <row r="10380" s="34" customFormat="1" ht="15" thickTop="1" thickBot="1"/>
    <row r="10381" s="34" customFormat="1" ht="15" thickTop="1" thickBot="1"/>
    <row r="10382" s="34" customFormat="1" ht="15" thickTop="1" thickBot="1"/>
    <row r="10383" s="34" customFormat="1" ht="15" thickTop="1" thickBot="1"/>
    <row r="10384" s="34" customFormat="1" ht="15" thickTop="1" thickBot="1"/>
    <row r="10385" s="34" customFormat="1" ht="15" thickTop="1" thickBot="1"/>
    <row r="10386" s="34" customFormat="1" ht="15" thickTop="1" thickBot="1"/>
    <row r="10387" s="34" customFormat="1" ht="15" thickTop="1" thickBot="1"/>
    <row r="10388" s="34" customFormat="1" ht="15" thickTop="1" thickBot="1"/>
    <row r="10389" s="34" customFormat="1" ht="15" thickTop="1" thickBot="1"/>
    <row r="10390" s="34" customFormat="1" ht="15" thickTop="1" thickBot="1"/>
    <row r="10391" s="34" customFormat="1" ht="15" thickTop="1" thickBot="1"/>
    <row r="10392" s="34" customFormat="1" ht="15" thickTop="1" thickBot="1"/>
    <row r="10393" s="34" customFormat="1" ht="15" thickTop="1" thickBot="1"/>
    <row r="10394" s="34" customFormat="1" ht="15" thickTop="1" thickBot="1"/>
    <row r="10395" s="34" customFormat="1" ht="15" thickTop="1" thickBot="1"/>
    <row r="10396" s="34" customFormat="1" ht="15" thickTop="1" thickBot="1"/>
    <row r="10397" s="34" customFormat="1" ht="15" thickTop="1" thickBot="1"/>
    <row r="10398" s="34" customFormat="1" ht="15" thickTop="1" thickBot="1"/>
    <row r="10399" s="34" customFormat="1" ht="15" thickTop="1" thickBot="1"/>
    <row r="10400" s="34" customFormat="1" ht="15" thickTop="1" thickBot="1"/>
    <row r="10401" s="34" customFormat="1" ht="15" thickTop="1" thickBot="1"/>
    <row r="10402" s="34" customFormat="1" ht="15" thickTop="1" thickBot="1"/>
    <row r="10403" s="34" customFormat="1" ht="15" thickTop="1" thickBot="1"/>
    <row r="10404" s="34" customFormat="1" ht="15" thickTop="1" thickBot="1"/>
    <row r="10405" s="34" customFormat="1" ht="15" thickTop="1" thickBot="1"/>
    <row r="10406" s="34" customFormat="1" ht="15" thickTop="1" thickBot="1"/>
    <row r="10407" s="34" customFormat="1" ht="15" thickTop="1" thickBot="1"/>
    <row r="10408" s="34" customFormat="1" ht="15" thickTop="1" thickBot="1"/>
    <row r="10409" s="34" customFormat="1" ht="15" thickTop="1" thickBot="1"/>
    <row r="10410" s="34" customFormat="1" ht="15" thickTop="1" thickBot="1"/>
    <row r="10411" s="34" customFormat="1" ht="15" thickTop="1" thickBot="1"/>
    <row r="10412" s="34" customFormat="1" ht="15" thickTop="1" thickBot="1"/>
    <row r="10413" s="34" customFormat="1" ht="15" thickTop="1" thickBot="1"/>
    <row r="10414" s="34" customFormat="1" ht="15" thickTop="1" thickBot="1"/>
    <row r="10415" s="34" customFormat="1" ht="15" thickTop="1" thickBot="1"/>
    <row r="10416" s="34" customFormat="1" ht="15" thickTop="1" thickBot="1"/>
    <row r="10417" s="34" customFormat="1" ht="15" thickTop="1" thickBot="1"/>
    <row r="10418" s="34" customFormat="1" ht="15" thickTop="1" thickBot="1"/>
    <row r="10419" s="34" customFormat="1" ht="15" thickTop="1" thickBot="1"/>
    <row r="10420" s="34" customFormat="1" ht="15" thickTop="1" thickBot="1"/>
    <row r="10421" s="34" customFormat="1" ht="15" thickTop="1" thickBot="1"/>
    <row r="10422" s="34" customFormat="1" ht="15" thickTop="1" thickBot="1"/>
    <row r="10423" s="34" customFormat="1" ht="15" thickTop="1" thickBot="1"/>
    <row r="10424" s="34" customFormat="1" ht="15" thickTop="1" thickBot="1"/>
    <row r="10425" s="34" customFormat="1" ht="15" thickTop="1" thickBot="1"/>
    <row r="10426" s="34" customFormat="1" ht="15" thickTop="1" thickBot="1"/>
    <row r="10427" s="34" customFormat="1" ht="15" thickTop="1" thickBot="1"/>
    <row r="10428" s="34" customFormat="1" ht="14" thickTop="1"/>
    <row r="10429" s="34" customFormat="1"/>
    <row r="10430" s="34" customFormat="1"/>
    <row r="10431" s="34" customFormat="1"/>
    <row r="10432" s="34" customFormat="1"/>
    <row r="10433" s="34" customFormat="1"/>
    <row r="10434" s="34" customFormat="1"/>
    <row r="10435" s="34" customFormat="1"/>
    <row r="10436" s="34" customFormat="1"/>
    <row r="10437" s="34" customFormat="1"/>
    <row r="10438" s="34" customFormat="1"/>
    <row r="10439" s="34" customFormat="1"/>
    <row r="10440" s="34" customFormat="1"/>
    <row r="10441" s="34" customFormat="1" ht="14" thickBot="1"/>
    <row r="10442" s="34" customFormat="1" ht="15" thickTop="1" thickBot="1"/>
    <row r="10443" s="34" customFormat="1" ht="15" thickTop="1" thickBot="1"/>
    <row r="10444" s="34" customFormat="1" ht="15" thickTop="1" thickBot="1"/>
    <row r="10445" s="34" customFormat="1" ht="15" thickTop="1" thickBot="1"/>
    <row r="10446" s="34" customFormat="1" ht="15" thickTop="1" thickBot="1"/>
    <row r="10447" s="34" customFormat="1" ht="15" thickTop="1" thickBot="1"/>
    <row r="10448" s="34" customFormat="1" ht="15" thickTop="1" thickBot="1"/>
    <row r="10449" s="34" customFormat="1" ht="15" thickTop="1" thickBot="1"/>
    <row r="10450" s="34" customFormat="1" ht="15" thickTop="1" thickBot="1"/>
    <row r="10451" s="34" customFormat="1" ht="15" thickTop="1" thickBot="1"/>
    <row r="10452" s="34" customFormat="1" ht="15" thickTop="1" thickBot="1"/>
    <row r="10453" s="34" customFormat="1" ht="15" thickTop="1" thickBot="1"/>
    <row r="10454" s="34" customFormat="1" ht="15" thickTop="1" thickBot="1"/>
    <row r="10455" s="34" customFormat="1" ht="15" thickTop="1" thickBot="1"/>
    <row r="10456" s="34" customFormat="1" ht="15" thickTop="1" thickBot="1"/>
    <row r="10457" s="34" customFormat="1" ht="15" thickTop="1" thickBot="1"/>
    <row r="10458" s="34" customFormat="1" ht="15" thickTop="1" thickBot="1"/>
    <row r="10459" s="34" customFormat="1" ht="15" thickTop="1" thickBot="1"/>
    <row r="10460" s="34" customFormat="1" ht="15" thickTop="1" thickBot="1"/>
    <row r="10461" s="34" customFormat="1" ht="15" thickTop="1" thickBot="1"/>
    <row r="10462" s="34" customFormat="1" ht="15" thickTop="1" thickBot="1"/>
    <row r="10463" s="34" customFormat="1" ht="15" thickTop="1" thickBot="1"/>
    <row r="10464" s="34" customFormat="1" ht="15" thickTop="1" thickBot="1"/>
    <row r="10465" s="34" customFormat="1" ht="15" thickTop="1" thickBot="1"/>
    <row r="10466" s="34" customFormat="1" ht="15" thickTop="1" thickBot="1"/>
    <row r="10467" s="34" customFormat="1" ht="15" thickTop="1" thickBot="1"/>
    <row r="10468" s="34" customFormat="1" ht="15" thickTop="1" thickBot="1"/>
    <row r="10469" s="34" customFormat="1" ht="15" thickTop="1" thickBot="1"/>
    <row r="10470" s="34" customFormat="1" ht="15" thickTop="1" thickBot="1"/>
    <row r="10471" s="34" customFormat="1" ht="15" thickTop="1" thickBot="1"/>
    <row r="10472" s="34" customFormat="1" ht="15" thickTop="1" thickBot="1"/>
    <row r="10473" s="34" customFormat="1" ht="15" thickTop="1" thickBot="1"/>
    <row r="10474" s="34" customFormat="1" ht="15" thickTop="1" thickBot="1"/>
    <row r="10475" s="34" customFormat="1" ht="15" thickTop="1" thickBot="1"/>
    <row r="10476" s="34" customFormat="1" ht="15" thickTop="1" thickBot="1"/>
    <row r="10477" s="34" customFormat="1" ht="15" thickTop="1" thickBot="1"/>
    <row r="10478" s="34" customFormat="1" ht="15" thickTop="1" thickBot="1"/>
    <row r="10479" s="34" customFormat="1" ht="15" thickTop="1" thickBot="1"/>
    <row r="10480" s="34" customFormat="1" ht="15" thickTop="1" thickBot="1"/>
    <row r="10481" s="34" customFormat="1" ht="15" thickTop="1" thickBot="1"/>
    <row r="10482" s="34" customFormat="1" ht="15" thickTop="1" thickBot="1"/>
    <row r="10483" s="34" customFormat="1" ht="15" thickTop="1" thickBot="1"/>
    <row r="10484" s="34" customFormat="1" ht="15" thickTop="1" thickBot="1"/>
    <row r="10485" s="34" customFormat="1" ht="15" thickTop="1" thickBot="1"/>
    <row r="10486" s="34" customFormat="1" ht="15" thickTop="1" thickBot="1"/>
    <row r="10487" s="34" customFormat="1" ht="15" thickTop="1" thickBot="1"/>
    <row r="10488" s="34" customFormat="1" ht="15" thickTop="1" thickBot="1"/>
    <row r="10489" s="34" customFormat="1" ht="15" thickTop="1" thickBot="1"/>
    <row r="10490" s="34" customFormat="1" ht="15" thickTop="1" thickBot="1"/>
    <row r="10491" s="34" customFormat="1" ht="15" thickTop="1" thickBot="1"/>
    <row r="10492" s="34" customFormat="1" ht="15" thickTop="1" thickBot="1"/>
    <row r="10493" s="34" customFormat="1" ht="15" thickTop="1" thickBot="1"/>
    <row r="10494" s="34" customFormat="1" ht="15" thickTop="1" thickBot="1"/>
    <row r="10495" s="34" customFormat="1" ht="15" thickTop="1" thickBot="1"/>
    <row r="10496" s="34" customFormat="1" ht="15" thickTop="1" thickBot="1"/>
    <row r="10497" s="34" customFormat="1" ht="15" thickTop="1" thickBot="1"/>
    <row r="10498" s="34" customFormat="1" ht="14" thickTop="1"/>
    <row r="10499" s="34" customFormat="1"/>
    <row r="10500" s="34" customFormat="1"/>
    <row r="10501" s="34" customFormat="1"/>
    <row r="10502" s="34" customFormat="1"/>
    <row r="10503" s="34" customFormat="1"/>
    <row r="10504" s="34" customFormat="1"/>
    <row r="10505" s="34" customFormat="1"/>
    <row r="10506" s="34" customFormat="1"/>
    <row r="10507" s="34" customFormat="1"/>
    <row r="10508" s="34" customFormat="1"/>
    <row r="10509" s="34" customFormat="1"/>
    <row r="10510" s="34" customFormat="1"/>
    <row r="10511" s="34" customFormat="1" ht="14" thickBot="1"/>
    <row r="10512" s="34" customFormat="1" ht="15" thickTop="1" thickBot="1"/>
    <row r="10513" s="34" customFormat="1" ht="15" thickTop="1" thickBot="1"/>
    <row r="10514" s="34" customFormat="1" ht="15" thickTop="1" thickBot="1"/>
    <row r="10515" s="34" customFormat="1" ht="15" thickTop="1" thickBot="1"/>
    <row r="10516" s="34" customFormat="1" ht="15" thickTop="1" thickBot="1"/>
    <row r="10517" s="34" customFormat="1" ht="15" thickTop="1" thickBot="1"/>
    <row r="10518" s="34" customFormat="1" ht="15" thickTop="1" thickBot="1"/>
    <row r="10519" s="34" customFormat="1" ht="15" thickTop="1" thickBot="1"/>
    <row r="10520" s="34" customFormat="1" ht="15" thickTop="1" thickBot="1"/>
    <row r="10521" s="34" customFormat="1" ht="15" thickTop="1" thickBot="1"/>
    <row r="10522" s="34" customFormat="1" ht="15" thickTop="1" thickBot="1"/>
    <row r="10523" s="34" customFormat="1" ht="15" thickTop="1" thickBot="1"/>
    <row r="10524" s="34" customFormat="1" ht="15" thickTop="1" thickBot="1"/>
    <row r="10525" s="34" customFormat="1" ht="15" thickTop="1" thickBot="1"/>
    <row r="10526" s="34" customFormat="1" ht="15" thickTop="1" thickBot="1"/>
    <row r="10527" s="34" customFormat="1" ht="15" thickTop="1" thickBot="1"/>
    <row r="10528" s="34" customFormat="1" ht="15" thickTop="1" thickBot="1"/>
    <row r="10529" s="34" customFormat="1" ht="15" thickTop="1" thickBot="1"/>
    <row r="10530" s="34" customFormat="1" ht="15" thickTop="1" thickBot="1"/>
    <row r="10531" s="34" customFormat="1" ht="15" thickTop="1" thickBot="1"/>
    <row r="10532" s="34" customFormat="1" ht="15" thickTop="1" thickBot="1"/>
    <row r="10533" s="34" customFormat="1" ht="15" thickTop="1" thickBot="1"/>
    <row r="10534" s="34" customFormat="1" ht="15" thickTop="1" thickBot="1"/>
    <row r="10535" s="34" customFormat="1" ht="15" thickTop="1" thickBot="1"/>
    <row r="10536" s="34" customFormat="1" ht="15" thickTop="1" thickBot="1"/>
    <row r="10537" s="34" customFormat="1" ht="15" thickTop="1" thickBot="1"/>
    <row r="10538" s="34" customFormat="1" ht="15" thickTop="1" thickBot="1"/>
    <row r="10539" s="34" customFormat="1" ht="15" thickTop="1" thickBot="1"/>
    <row r="10540" s="34" customFormat="1" ht="15" thickTop="1" thickBot="1"/>
    <row r="10541" s="34" customFormat="1" ht="15" thickTop="1" thickBot="1"/>
    <row r="10542" s="34" customFormat="1" ht="15" thickTop="1" thickBot="1"/>
    <row r="10543" s="34" customFormat="1" ht="15" thickTop="1" thickBot="1"/>
    <row r="10544" s="34" customFormat="1" ht="15" thickTop="1" thickBot="1"/>
    <row r="10545" s="34" customFormat="1" ht="15" thickTop="1" thickBot="1"/>
    <row r="10546" s="34" customFormat="1" ht="15" thickTop="1" thickBot="1"/>
    <row r="10547" s="34" customFormat="1" ht="15" thickTop="1" thickBot="1"/>
    <row r="10548" s="34" customFormat="1" ht="15" thickTop="1" thickBot="1"/>
    <row r="10549" s="34" customFormat="1" ht="15" thickTop="1" thickBot="1"/>
    <row r="10550" s="34" customFormat="1" ht="15" thickTop="1" thickBot="1"/>
    <row r="10551" s="34" customFormat="1" ht="15" thickTop="1" thickBot="1"/>
    <row r="10552" s="34" customFormat="1" ht="15" thickTop="1" thickBot="1"/>
    <row r="10553" s="34" customFormat="1" ht="15" thickTop="1" thickBot="1"/>
    <row r="10554" s="34" customFormat="1" ht="15" thickTop="1" thickBot="1"/>
    <row r="10555" s="34" customFormat="1" ht="15" thickTop="1" thickBot="1"/>
    <row r="10556" s="34" customFormat="1" ht="15" thickTop="1" thickBot="1"/>
    <row r="10557" s="34" customFormat="1" ht="15" thickTop="1" thickBot="1"/>
    <row r="10558" s="34" customFormat="1" ht="15" thickTop="1" thickBot="1"/>
    <row r="10559" s="34" customFormat="1" ht="15" thickTop="1" thickBot="1"/>
    <row r="10560" s="34" customFormat="1" ht="15" thickTop="1" thickBot="1"/>
    <row r="10561" s="34" customFormat="1" ht="15" thickTop="1" thickBot="1"/>
    <row r="10562" s="34" customFormat="1" ht="15" thickTop="1" thickBot="1"/>
    <row r="10563" s="34" customFormat="1" ht="15" thickTop="1" thickBot="1"/>
    <row r="10564" s="34" customFormat="1" ht="15" thickTop="1" thickBot="1"/>
    <row r="10565" s="34" customFormat="1" ht="15" thickTop="1" thickBot="1"/>
    <row r="10566" s="34" customFormat="1" ht="15" thickTop="1" thickBot="1"/>
    <row r="10567" s="34" customFormat="1" ht="15" thickTop="1" thickBot="1"/>
    <row r="10568" s="34" customFormat="1" ht="14" thickTop="1"/>
    <row r="10569" s="34" customFormat="1"/>
    <row r="10570" s="34" customFormat="1"/>
    <row r="10571" s="34" customFormat="1"/>
    <row r="10572" s="34" customFormat="1"/>
    <row r="10573" s="34" customFormat="1"/>
    <row r="10574" s="34" customFormat="1"/>
    <row r="10575" s="34" customFormat="1"/>
    <row r="10576" s="34" customFormat="1"/>
    <row r="10577" s="34" customFormat="1"/>
    <row r="10578" s="34" customFormat="1"/>
    <row r="10579" s="34" customFormat="1"/>
    <row r="10580" s="34" customFormat="1"/>
    <row r="10581" s="34" customFormat="1" ht="14" thickBot="1"/>
    <row r="10582" s="34" customFormat="1" ht="15" thickTop="1" thickBot="1"/>
    <row r="10583" s="34" customFormat="1" ht="15" thickTop="1" thickBot="1"/>
    <row r="10584" s="34" customFormat="1" ht="15" thickTop="1" thickBot="1"/>
    <row r="10585" s="34" customFormat="1" ht="15" thickTop="1" thickBot="1"/>
    <row r="10586" s="34" customFormat="1" ht="15" thickTop="1" thickBot="1"/>
    <row r="10587" s="34" customFormat="1" ht="15" thickTop="1" thickBot="1"/>
    <row r="10588" s="34" customFormat="1" ht="15" thickTop="1" thickBot="1"/>
    <row r="10589" s="34" customFormat="1" ht="15" thickTop="1" thickBot="1"/>
    <row r="10590" s="34" customFormat="1" ht="15" thickTop="1" thickBot="1"/>
    <row r="10591" s="34" customFormat="1" ht="15" thickTop="1" thickBot="1"/>
    <row r="10592" s="34" customFormat="1" ht="15" thickTop="1" thickBot="1"/>
    <row r="10593" s="34" customFormat="1" ht="15" thickTop="1" thickBot="1"/>
    <row r="10594" s="34" customFormat="1" ht="15" thickTop="1" thickBot="1"/>
    <row r="10595" s="34" customFormat="1" ht="15" thickTop="1" thickBot="1"/>
    <row r="10596" s="34" customFormat="1" ht="15" thickTop="1" thickBot="1"/>
    <row r="10597" s="34" customFormat="1" ht="15" thickTop="1" thickBot="1"/>
    <row r="10598" s="34" customFormat="1" ht="15" thickTop="1" thickBot="1"/>
    <row r="10599" s="34" customFormat="1" ht="15" thickTop="1" thickBot="1"/>
    <row r="10600" s="34" customFormat="1" ht="15" thickTop="1" thickBot="1"/>
    <row r="10601" s="34" customFormat="1" ht="15" thickTop="1" thickBot="1"/>
    <row r="10602" s="34" customFormat="1" ht="15" thickTop="1" thickBot="1"/>
    <row r="10603" s="34" customFormat="1" ht="15" thickTop="1" thickBot="1"/>
    <row r="10604" s="34" customFormat="1" ht="15" thickTop="1" thickBot="1"/>
    <row r="10605" s="34" customFormat="1" ht="15" thickTop="1" thickBot="1"/>
    <row r="10606" s="34" customFormat="1" ht="15" thickTop="1" thickBot="1"/>
    <row r="10607" s="34" customFormat="1" ht="15" thickTop="1" thickBot="1"/>
    <row r="10608" s="34" customFormat="1" ht="15" thickTop="1" thickBot="1"/>
    <row r="10609" s="34" customFormat="1" ht="15" thickTop="1" thickBot="1"/>
    <row r="10610" s="34" customFormat="1" ht="15" thickTop="1" thickBot="1"/>
    <row r="10611" s="34" customFormat="1" ht="15" thickTop="1" thickBot="1"/>
    <row r="10612" s="34" customFormat="1" ht="15" thickTop="1" thickBot="1"/>
    <row r="10613" s="34" customFormat="1" ht="15" thickTop="1" thickBot="1"/>
    <row r="10614" s="34" customFormat="1" ht="15" thickTop="1" thickBot="1"/>
    <row r="10615" s="34" customFormat="1" ht="15" thickTop="1" thickBot="1"/>
    <row r="10616" s="34" customFormat="1" ht="15" thickTop="1" thickBot="1"/>
    <row r="10617" s="34" customFormat="1" ht="15" thickTop="1" thickBot="1"/>
    <row r="10618" s="34" customFormat="1" ht="15" thickTop="1" thickBot="1"/>
    <row r="10619" s="34" customFormat="1" ht="15" thickTop="1" thickBot="1"/>
    <row r="10620" s="34" customFormat="1" ht="15" thickTop="1" thickBot="1"/>
    <row r="10621" s="34" customFormat="1" ht="15" thickTop="1" thickBot="1"/>
    <row r="10622" s="34" customFormat="1" ht="15" thickTop="1" thickBot="1"/>
    <row r="10623" s="34" customFormat="1" ht="15" thickTop="1" thickBot="1"/>
    <row r="10624" s="34" customFormat="1" ht="15" thickTop="1" thickBot="1"/>
    <row r="10625" s="34" customFormat="1" ht="15" thickTop="1" thickBot="1"/>
    <row r="10626" s="34" customFormat="1" ht="15" thickTop="1" thickBot="1"/>
    <row r="10627" s="34" customFormat="1" ht="15" thickTop="1" thickBot="1"/>
    <row r="10628" s="34" customFormat="1" ht="15" thickTop="1" thickBot="1"/>
    <row r="10629" s="34" customFormat="1" ht="15" thickTop="1" thickBot="1"/>
    <row r="10630" s="34" customFormat="1" ht="15" thickTop="1" thickBot="1"/>
    <row r="10631" s="34" customFormat="1" ht="15" thickTop="1" thickBot="1"/>
    <row r="10632" s="34" customFormat="1" ht="15" thickTop="1" thickBot="1"/>
    <row r="10633" s="34" customFormat="1" ht="15" thickTop="1" thickBot="1"/>
    <row r="10634" s="34" customFormat="1" ht="15" thickTop="1" thickBot="1"/>
    <row r="10635" s="34" customFormat="1" ht="15" thickTop="1" thickBot="1"/>
    <row r="10636" s="34" customFormat="1" ht="15" thickTop="1" thickBot="1"/>
    <row r="10637" s="34" customFormat="1" ht="15" thickTop="1" thickBot="1"/>
    <row r="10638" s="34" customFormat="1" ht="14" thickTop="1"/>
    <row r="10639" s="34" customFormat="1"/>
    <row r="10640" s="34" customFormat="1"/>
    <row r="10641" s="34" customFormat="1"/>
    <row r="10642" s="34" customFormat="1"/>
    <row r="10643" s="34" customFormat="1"/>
    <row r="10644" s="34" customFormat="1"/>
    <row r="10645" s="34" customFormat="1"/>
    <row r="10646" s="34" customFormat="1"/>
    <row r="10647" s="34" customFormat="1"/>
    <row r="10648" s="34" customFormat="1"/>
    <row r="10649" s="34" customFormat="1"/>
    <row r="10650" s="34" customFormat="1"/>
    <row r="10651" s="34" customFormat="1" ht="14" thickBot="1"/>
    <row r="10652" s="34" customFormat="1" ht="15" thickTop="1" thickBot="1"/>
    <row r="10653" s="34" customFormat="1" ht="15" thickTop="1" thickBot="1"/>
    <row r="10654" s="34" customFormat="1" ht="15" thickTop="1" thickBot="1"/>
    <row r="10655" s="34" customFormat="1" ht="15" thickTop="1" thickBot="1"/>
    <row r="10656" s="34" customFormat="1" ht="15" thickTop="1" thickBot="1"/>
    <row r="10657" s="34" customFormat="1" ht="15" thickTop="1" thickBot="1"/>
    <row r="10658" s="34" customFormat="1" ht="15" thickTop="1" thickBot="1"/>
    <row r="10659" s="34" customFormat="1" ht="15" thickTop="1" thickBot="1"/>
    <row r="10660" s="34" customFormat="1" ht="15" thickTop="1" thickBot="1"/>
    <row r="10661" s="34" customFormat="1" ht="15" thickTop="1" thickBot="1"/>
    <row r="10662" s="34" customFormat="1" ht="15" thickTop="1" thickBot="1"/>
    <row r="10663" s="34" customFormat="1" ht="15" thickTop="1" thickBot="1"/>
    <row r="10664" s="34" customFormat="1" ht="15" thickTop="1" thickBot="1"/>
    <row r="10665" s="34" customFormat="1" ht="15" thickTop="1" thickBot="1"/>
    <row r="10666" s="34" customFormat="1" ht="15" thickTop="1" thickBot="1"/>
    <row r="10667" s="34" customFormat="1" ht="15" thickTop="1" thickBot="1"/>
    <row r="10668" s="34" customFormat="1" ht="15" thickTop="1" thickBot="1"/>
    <row r="10669" s="34" customFormat="1" ht="15" thickTop="1" thickBot="1"/>
    <row r="10670" s="34" customFormat="1" ht="15" thickTop="1" thickBot="1"/>
    <row r="10671" s="34" customFormat="1" ht="15" thickTop="1" thickBot="1"/>
    <row r="10672" s="34" customFormat="1" ht="15" thickTop="1" thickBot="1"/>
    <row r="10673" s="34" customFormat="1" ht="15" thickTop="1" thickBot="1"/>
    <row r="10674" s="34" customFormat="1" ht="15" thickTop="1" thickBot="1"/>
    <row r="10675" s="34" customFormat="1" ht="15" thickTop="1" thickBot="1"/>
    <row r="10676" s="34" customFormat="1" ht="15" thickTop="1" thickBot="1"/>
    <row r="10677" s="34" customFormat="1" ht="15" thickTop="1" thickBot="1"/>
    <row r="10678" s="34" customFormat="1" ht="15" thickTop="1" thickBot="1"/>
    <row r="10679" s="34" customFormat="1" ht="15" thickTop="1" thickBot="1"/>
    <row r="10680" s="34" customFormat="1" ht="15" thickTop="1" thickBot="1"/>
    <row r="10681" s="34" customFormat="1" ht="15" thickTop="1" thickBot="1"/>
    <row r="10682" s="34" customFormat="1" ht="15" thickTop="1" thickBot="1"/>
    <row r="10683" s="34" customFormat="1" ht="15" thickTop="1" thickBot="1"/>
    <row r="10684" s="34" customFormat="1" ht="15" thickTop="1" thickBot="1"/>
    <row r="10685" s="34" customFormat="1" ht="15" thickTop="1" thickBot="1"/>
    <row r="10686" s="34" customFormat="1" ht="15" thickTop="1" thickBot="1"/>
    <row r="10687" s="34" customFormat="1" ht="15" thickTop="1" thickBot="1"/>
    <row r="10688" s="34" customFormat="1" ht="15" thickTop="1" thickBot="1"/>
    <row r="10689" s="34" customFormat="1" ht="15" thickTop="1" thickBot="1"/>
    <row r="10690" s="34" customFormat="1" ht="15" thickTop="1" thickBot="1"/>
    <row r="10691" s="34" customFormat="1" ht="15" thickTop="1" thickBot="1"/>
    <row r="10692" s="34" customFormat="1" ht="15" thickTop="1" thickBot="1"/>
    <row r="10693" s="34" customFormat="1" ht="15" thickTop="1" thickBot="1"/>
    <row r="10694" s="34" customFormat="1" ht="15" thickTop="1" thickBot="1"/>
    <row r="10695" s="34" customFormat="1" ht="15" thickTop="1" thickBot="1"/>
    <row r="10696" s="34" customFormat="1" ht="15" thickTop="1" thickBot="1"/>
    <row r="10697" s="34" customFormat="1" ht="15" thickTop="1" thickBot="1"/>
    <row r="10698" s="34" customFormat="1" ht="15" thickTop="1" thickBot="1"/>
    <row r="10699" s="34" customFormat="1" ht="15" thickTop="1" thickBot="1"/>
    <row r="10700" s="34" customFormat="1" ht="15" thickTop="1" thickBot="1"/>
    <row r="10701" s="34" customFormat="1" ht="15" thickTop="1" thickBot="1"/>
    <row r="10702" s="34" customFormat="1" ht="15" thickTop="1" thickBot="1"/>
    <row r="10703" s="34" customFormat="1" ht="15" thickTop="1" thickBot="1"/>
    <row r="10704" s="34" customFormat="1" ht="15" thickTop="1" thickBot="1"/>
    <row r="10705" s="34" customFormat="1" ht="15" thickTop="1" thickBot="1"/>
    <row r="10706" s="34" customFormat="1" ht="15" thickTop="1" thickBot="1"/>
    <row r="10707" s="34" customFormat="1" ht="15" thickTop="1" thickBot="1"/>
    <row r="10708" s="34" customFormat="1" ht="14" thickTop="1"/>
    <row r="10709" s="34" customFormat="1"/>
    <row r="10710" s="34" customFormat="1"/>
    <row r="10711" s="34" customFormat="1"/>
    <row r="10712" s="34" customFormat="1"/>
    <row r="10713" s="34" customFormat="1"/>
    <row r="10714" s="34" customFormat="1"/>
    <row r="10715" s="34" customFormat="1"/>
    <row r="10716" s="34" customFormat="1"/>
    <row r="10717" s="34" customFormat="1"/>
    <row r="10718" s="34" customFormat="1"/>
    <row r="10719" s="34" customFormat="1"/>
    <row r="10720" s="34" customFormat="1"/>
    <row r="10721" s="34" customFormat="1" ht="14" thickBot="1"/>
    <row r="10722" s="34" customFormat="1" ht="15" thickTop="1" thickBot="1"/>
    <row r="10723" s="34" customFormat="1" ht="15" thickTop="1" thickBot="1"/>
    <row r="10724" s="34" customFormat="1" ht="15" thickTop="1" thickBot="1"/>
    <row r="10725" s="34" customFormat="1" ht="15" thickTop="1" thickBot="1"/>
    <row r="10726" s="34" customFormat="1" ht="15" thickTop="1" thickBot="1"/>
    <row r="10727" s="34" customFormat="1" ht="15" thickTop="1" thickBot="1"/>
    <row r="10728" s="34" customFormat="1" ht="15" thickTop="1" thickBot="1"/>
    <row r="10729" s="34" customFormat="1" ht="15" thickTop="1" thickBot="1"/>
    <row r="10730" s="34" customFormat="1" ht="15" thickTop="1" thickBot="1"/>
    <row r="10731" s="34" customFormat="1" ht="15" thickTop="1" thickBot="1"/>
    <row r="10732" s="34" customFormat="1" ht="15" thickTop="1" thickBot="1"/>
    <row r="10733" s="34" customFormat="1" ht="15" thickTop="1" thickBot="1"/>
    <row r="10734" s="34" customFormat="1" ht="15" thickTop="1" thickBot="1"/>
    <row r="10735" s="34" customFormat="1" ht="15" thickTop="1" thickBot="1"/>
    <row r="10736" s="34" customFormat="1" ht="15" thickTop="1" thickBot="1"/>
    <row r="10737" s="34" customFormat="1" ht="15" thickTop="1" thickBot="1"/>
    <row r="10738" s="34" customFormat="1" ht="15" thickTop="1" thickBot="1"/>
    <row r="10739" s="34" customFormat="1" ht="15" thickTop="1" thickBot="1"/>
    <row r="10740" s="34" customFormat="1" ht="15" thickTop="1" thickBot="1"/>
    <row r="10741" s="34" customFormat="1" ht="15" thickTop="1" thickBot="1"/>
    <row r="10742" s="34" customFormat="1" ht="15" thickTop="1" thickBot="1"/>
    <row r="10743" s="34" customFormat="1" ht="15" thickTop="1" thickBot="1"/>
    <row r="10744" s="34" customFormat="1" ht="15" thickTop="1" thickBot="1"/>
    <row r="10745" s="34" customFormat="1" ht="15" thickTop="1" thickBot="1"/>
    <row r="10746" s="34" customFormat="1" ht="15" thickTop="1" thickBot="1"/>
    <row r="10747" s="34" customFormat="1" ht="15" thickTop="1" thickBot="1"/>
    <row r="10748" s="34" customFormat="1" ht="15" thickTop="1" thickBot="1"/>
    <row r="10749" s="34" customFormat="1" ht="15" thickTop="1" thickBot="1"/>
    <row r="10750" s="34" customFormat="1" ht="15" thickTop="1" thickBot="1"/>
    <row r="10751" s="34" customFormat="1" ht="15" thickTop="1" thickBot="1"/>
    <row r="10752" s="34" customFormat="1" ht="15" thickTop="1" thickBot="1"/>
    <row r="10753" s="34" customFormat="1" ht="15" thickTop="1" thickBot="1"/>
    <row r="10754" s="34" customFormat="1" ht="15" thickTop="1" thickBot="1"/>
    <row r="10755" s="34" customFormat="1" ht="15" thickTop="1" thickBot="1"/>
    <row r="10756" s="34" customFormat="1" ht="15" thickTop="1" thickBot="1"/>
    <row r="10757" s="34" customFormat="1" ht="15" thickTop="1" thickBot="1"/>
    <row r="10758" s="34" customFormat="1" ht="15" thickTop="1" thickBot="1"/>
    <row r="10759" s="34" customFormat="1" ht="15" thickTop="1" thickBot="1"/>
    <row r="10760" s="34" customFormat="1" ht="15" thickTop="1" thickBot="1"/>
    <row r="10761" s="34" customFormat="1" ht="15" thickTop="1" thickBot="1"/>
    <row r="10762" s="34" customFormat="1" ht="15" thickTop="1" thickBot="1"/>
    <row r="10763" s="34" customFormat="1" ht="15" thickTop="1" thickBot="1"/>
    <row r="10764" s="34" customFormat="1" ht="15" thickTop="1" thickBot="1"/>
    <row r="10765" s="34" customFormat="1" ht="15" thickTop="1" thickBot="1"/>
    <row r="10766" s="34" customFormat="1" ht="15" thickTop="1" thickBot="1"/>
    <row r="10767" s="34" customFormat="1" ht="15" thickTop="1" thickBot="1"/>
    <row r="10768" s="34" customFormat="1" ht="15" thickTop="1" thickBot="1"/>
    <row r="10769" s="34" customFormat="1" ht="15" thickTop="1" thickBot="1"/>
    <row r="10770" s="34" customFormat="1" ht="15" thickTop="1" thickBot="1"/>
    <row r="10771" s="34" customFormat="1" ht="15" thickTop="1" thickBot="1"/>
    <row r="10772" s="34" customFormat="1" ht="15" thickTop="1" thickBot="1"/>
    <row r="10773" s="34" customFormat="1" ht="15" thickTop="1" thickBot="1"/>
    <row r="10774" s="34" customFormat="1" ht="15" thickTop="1" thickBot="1"/>
    <row r="10775" s="34" customFormat="1" ht="15" thickTop="1" thickBot="1"/>
    <row r="10776" s="34" customFormat="1" ht="15" thickTop="1" thickBot="1"/>
    <row r="10777" s="34" customFormat="1" ht="15" thickTop="1" thickBot="1"/>
    <row r="10778" s="34" customFormat="1" ht="14" thickTop="1"/>
    <row r="10779" s="34" customFormat="1"/>
    <row r="10780" s="34" customFormat="1"/>
    <row r="10781" s="34" customFormat="1"/>
    <row r="10782" s="34" customFormat="1"/>
    <row r="10783" s="34" customFormat="1"/>
    <row r="10784" s="34" customFormat="1"/>
    <row r="10785" s="34" customFormat="1"/>
    <row r="10786" s="34" customFormat="1"/>
    <row r="10787" s="34" customFormat="1"/>
    <row r="10788" s="34" customFormat="1"/>
    <row r="10789" s="34" customFormat="1"/>
    <row r="10790" s="34" customFormat="1"/>
    <row r="10791" s="34" customFormat="1" ht="14" thickBot="1"/>
    <row r="10792" s="34" customFormat="1" ht="15" thickTop="1" thickBot="1"/>
    <row r="10793" s="34" customFormat="1" ht="15" thickTop="1" thickBot="1"/>
    <row r="10794" s="34" customFormat="1" ht="15" thickTop="1" thickBot="1"/>
    <row r="10795" s="34" customFormat="1" ht="15" thickTop="1" thickBot="1"/>
    <row r="10796" s="34" customFormat="1" ht="15" thickTop="1" thickBot="1"/>
    <row r="10797" s="34" customFormat="1" ht="15" thickTop="1" thickBot="1"/>
    <row r="10798" s="34" customFormat="1" ht="15" thickTop="1" thickBot="1"/>
    <row r="10799" s="34" customFormat="1" ht="15" thickTop="1" thickBot="1"/>
    <row r="10800" s="34" customFormat="1" ht="15" thickTop="1" thickBot="1"/>
    <row r="10801" s="34" customFormat="1" ht="15" thickTop="1" thickBot="1"/>
    <row r="10802" s="34" customFormat="1" ht="15" thickTop="1" thickBot="1"/>
    <row r="10803" s="34" customFormat="1" ht="15" thickTop="1" thickBot="1"/>
    <row r="10804" s="34" customFormat="1" ht="15" thickTop="1" thickBot="1"/>
    <row r="10805" s="34" customFormat="1" ht="15" thickTop="1" thickBot="1"/>
    <row r="10806" s="34" customFormat="1" ht="15" thickTop="1" thickBot="1"/>
    <row r="10807" s="34" customFormat="1" ht="15" thickTop="1" thickBot="1"/>
    <row r="10808" s="34" customFormat="1" ht="15" thickTop="1" thickBot="1"/>
    <row r="10809" s="34" customFormat="1" ht="15" thickTop="1" thickBot="1"/>
    <row r="10810" s="34" customFormat="1" ht="15" thickTop="1" thickBot="1"/>
    <row r="10811" s="34" customFormat="1" ht="15" thickTop="1" thickBot="1"/>
    <row r="10812" s="34" customFormat="1" ht="15" thickTop="1" thickBot="1"/>
    <row r="10813" s="34" customFormat="1" ht="15" thickTop="1" thickBot="1"/>
    <row r="10814" s="34" customFormat="1" ht="15" thickTop="1" thickBot="1"/>
    <row r="10815" s="34" customFormat="1" ht="15" thickTop="1" thickBot="1"/>
    <row r="10816" s="34" customFormat="1" ht="15" thickTop="1" thickBot="1"/>
    <row r="10817" s="34" customFormat="1" ht="15" thickTop="1" thickBot="1"/>
    <row r="10818" s="34" customFormat="1" ht="15" thickTop="1" thickBot="1"/>
    <row r="10819" s="34" customFormat="1" ht="15" thickTop="1" thickBot="1"/>
    <row r="10820" s="34" customFormat="1" ht="15" thickTop="1" thickBot="1"/>
    <row r="10821" s="34" customFormat="1" ht="15" thickTop="1" thickBot="1"/>
    <row r="10822" s="34" customFormat="1" ht="15" thickTop="1" thickBot="1"/>
    <row r="10823" s="34" customFormat="1" ht="15" thickTop="1" thickBot="1"/>
    <row r="10824" s="34" customFormat="1" ht="15" thickTop="1" thickBot="1"/>
    <row r="10825" s="34" customFormat="1" ht="15" thickTop="1" thickBot="1"/>
    <row r="10826" s="34" customFormat="1" ht="15" thickTop="1" thickBot="1"/>
    <row r="10827" s="34" customFormat="1" ht="15" thickTop="1" thickBot="1"/>
    <row r="10828" s="34" customFormat="1" ht="15" thickTop="1" thickBot="1"/>
    <row r="10829" s="34" customFormat="1" ht="15" thickTop="1" thickBot="1"/>
    <row r="10830" s="34" customFormat="1" ht="15" thickTop="1" thickBot="1"/>
    <row r="10831" s="34" customFormat="1" ht="15" thickTop="1" thickBot="1"/>
    <row r="10832" s="34" customFormat="1" ht="15" thickTop="1" thickBot="1"/>
    <row r="10833" s="34" customFormat="1" ht="15" thickTop="1" thickBot="1"/>
    <row r="10834" s="34" customFormat="1" ht="15" thickTop="1" thickBot="1"/>
    <row r="10835" s="34" customFormat="1" ht="15" thickTop="1" thickBot="1"/>
    <row r="10836" s="34" customFormat="1" ht="15" thickTop="1" thickBot="1"/>
    <row r="10837" s="34" customFormat="1" ht="15" thickTop="1" thickBot="1"/>
    <row r="10838" s="34" customFormat="1" ht="15" thickTop="1" thickBot="1"/>
    <row r="10839" s="34" customFormat="1" ht="15" thickTop="1" thickBot="1"/>
    <row r="10840" s="34" customFormat="1" ht="15" thickTop="1" thickBot="1"/>
    <row r="10841" s="34" customFormat="1" ht="15" thickTop="1" thickBot="1"/>
    <row r="10842" s="34" customFormat="1" ht="15" thickTop="1" thickBot="1"/>
    <row r="10843" s="34" customFormat="1" ht="15" thickTop="1" thickBot="1"/>
    <row r="10844" s="34" customFormat="1" ht="15" thickTop="1" thickBot="1"/>
    <row r="10845" s="34" customFormat="1" ht="15" thickTop="1" thickBot="1"/>
    <row r="10846" s="34" customFormat="1" ht="15" thickTop="1" thickBot="1"/>
    <row r="10847" s="34" customFormat="1" ht="15" thickTop="1" thickBot="1"/>
    <row r="10848" s="34" customFormat="1" ht="14" thickTop="1"/>
    <row r="10849" s="34" customFormat="1"/>
    <row r="10850" s="34" customFormat="1"/>
    <row r="10851" s="34" customFormat="1"/>
    <row r="10852" s="34" customFormat="1"/>
    <row r="10853" s="34" customFormat="1"/>
    <row r="10854" s="34" customFormat="1"/>
    <row r="10855" s="34" customFormat="1"/>
    <row r="10856" s="34" customFormat="1"/>
    <row r="10857" s="34" customFormat="1"/>
    <row r="10858" s="34" customFormat="1"/>
    <row r="10859" s="34" customFormat="1"/>
    <row r="10860" s="34" customFormat="1"/>
    <row r="10861" s="34" customFormat="1" ht="14" thickBot="1"/>
    <row r="10862" s="34" customFormat="1" ht="15" thickTop="1" thickBot="1"/>
    <row r="10863" s="34" customFormat="1" ht="15" thickTop="1" thickBot="1"/>
    <row r="10864" s="34" customFormat="1" ht="15" thickTop="1" thickBot="1"/>
    <row r="10865" s="34" customFormat="1" ht="15" thickTop="1" thickBot="1"/>
    <row r="10866" s="34" customFormat="1" ht="15" thickTop="1" thickBot="1"/>
    <row r="10867" s="34" customFormat="1" ht="15" thickTop="1" thickBot="1"/>
    <row r="10868" s="34" customFormat="1" ht="15" thickTop="1" thickBot="1"/>
    <row r="10869" s="34" customFormat="1" ht="15" thickTop="1" thickBot="1"/>
    <row r="10870" s="34" customFormat="1" ht="15" thickTop="1" thickBot="1"/>
    <row r="10871" s="34" customFormat="1" ht="15" thickTop="1" thickBot="1"/>
    <row r="10872" s="34" customFormat="1" ht="15" thickTop="1" thickBot="1"/>
    <row r="10873" s="34" customFormat="1" ht="15" thickTop="1" thickBot="1"/>
    <row r="10874" s="34" customFormat="1" ht="15" thickTop="1" thickBot="1"/>
    <row r="10875" s="34" customFormat="1" ht="15" thickTop="1" thickBot="1"/>
    <row r="10876" s="34" customFormat="1" ht="15" thickTop="1" thickBot="1"/>
    <row r="10877" s="34" customFormat="1" ht="15" thickTop="1" thickBot="1"/>
    <row r="10878" s="34" customFormat="1" ht="15" thickTop="1" thickBot="1"/>
    <row r="10879" s="34" customFormat="1" ht="15" thickTop="1" thickBot="1"/>
    <row r="10880" s="34" customFormat="1" ht="15" thickTop="1" thickBot="1"/>
    <row r="10881" s="34" customFormat="1" ht="15" thickTop="1" thickBot="1"/>
    <row r="10882" s="34" customFormat="1" ht="15" thickTop="1" thickBot="1"/>
    <row r="10883" s="34" customFormat="1" ht="15" thickTop="1" thickBot="1"/>
    <row r="10884" s="34" customFormat="1" ht="15" thickTop="1" thickBot="1"/>
    <row r="10885" s="34" customFormat="1" ht="15" thickTop="1" thickBot="1"/>
    <row r="10886" s="34" customFormat="1" ht="15" thickTop="1" thickBot="1"/>
    <row r="10887" s="34" customFormat="1" ht="15" thickTop="1" thickBot="1"/>
    <row r="10888" s="34" customFormat="1" ht="15" thickTop="1" thickBot="1"/>
    <row r="10889" s="34" customFormat="1" ht="15" thickTop="1" thickBot="1"/>
    <row r="10890" s="34" customFormat="1" ht="15" thickTop="1" thickBot="1"/>
    <row r="10891" s="34" customFormat="1" ht="15" thickTop="1" thickBot="1"/>
    <row r="10892" s="34" customFormat="1" ht="15" thickTop="1" thickBot="1"/>
    <row r="10893" s="34" customFormat="1" ht="15" thickTop="1" thickBot="1"/>
    <row r="10894" s="34" customFormat="1" ht="15" thickTop="1" thickBot="1"/>
    <row r="10895" s="34" customFormat="1" ht="15" thickTop="1" thickBot="1"/>
    <row r="10896" s="34" customFormat="1" ht="15" thickTop="1" thickBot="1"/>
    <row r="10897" s="34" customFormat="1" ht="15" thickTop="1" thickBot="1"/>
    <row r="10898" s="34" customFormat="1" ht="15" thickTop="1" thickBot="1"/>
    <row r="10899" s="34" customFormat="1" ht="15" thickTop="1" thickBot="1"/>
    <row r="10900" s="34" customFormat="1" ht="15" thickTop="1" thickBot="1"/>
    <row r="10901" s="34" customFormat="1" ht="15" thickTop="1" thickBot="1"/>
    <row r="10902" s="34" customFormat="1" ht="15" thickTop="1" thickBot="1"/>
    <row r="10903" s="34" customFormat="1" ht="15" thickTop="1" thickBot="1"/>
    <row r="10904" s="34" customFormat="1" ht="15" thickTop="1" thickBot="1"/>
    <row r="10905" s="34" customFormat="1" ht="15" thickTop="1" thickBot="1"/>
    <row r="10906" s="34" customFormat="1" ht="15" thickTop="1" thickBot="1"/>
    <row r="10907" s="34" customFormat="1" ht="15" thickTop="1" thickBot="1"/>
    <row r="10908" s="34" customFormat="1" ht="15" thickTop="1" thickBot="1"/>
    <row r="10909" s="34" customFormat="1" ht="15" thickTop="1" thickBot="1"/>
    <row r="10910" s="34" customFormat="1" ht="15" thickTop="1" thickBot="1"/>
    <row r="10911" s="34" customFormat="1" ht="15" thickTop="1" thickBot="1"/>
    <row r="10912" s="34" customFormat="1" ht="15" thickTop="1" thickBot="1"/>
    <row r="10913" s="34" customFormat="1" ht="15" thickTop="1" thickBot="1"/>
    <row r="10914" s="34" customFormat="1" ht="15" thickTop="1" thickBot="1"/>
    <row r="10915" s="34" customFormat="1" ht="15" thickTop="1" thickBot="1"/>
    <row r="10916" s="34" customFormat="1" ht="15" thickTop="1" thickBot="1"/>
    <row r="10917" s="34" customFormat="1" ht="15" thickTop="1" thickBot="1"/>
    <row r="10918" s="34" customFormat="1" ht="14" thickTop="1"/>
    <row r="10919" s="34" customFormat="1"/>
    <row r="10920" s="34" customFormat="1"/>
    <row r="10921" s="34" customFormat="1"/>
    <row r="10922" s="34" customFormat="1"/>
    <row r="10923" s="34" customFormat="1"/>
    <row r="10924" s="34" customFormat="1"/>
    <row r="10925" s="34" customFormat="1"/>
    <row r="10926" s="34" customFormat="1"/>
    <row r="10927" s="34" customFormat="1"/>
    <row r="10928" s="34" customFormat="1"/>
    <row r="10929" s="34" customFormat="1"/>
    <row r="10930" s="34" customFormat="1"/>
    <row r="10931" s="34" customFormat="1" ht="14" thickBot="1"/>
    <row r="10932" s="34" customFormat="1" ht="15" thickTop="1" thickBot="1"/>
    <row r="10933" s="34" customFormat="1" ht="15" thickTop="1" thickBot="1"/>
    <row r="10934" s="34" customFormat="1" ht="15" thickTop="1" thickBot="1"/>
    <row r="10935" s="34" customFormat="1" ht="15" thickTop="1" thickBot="1"/>
    <row r="10936" s="34" customFormat="1" ht="15" thickTop="1" thickBot="1"/>
    <row r="10937" s="34" customFormat="1" ht="15" thickTop="1" thickBot="1"/>
    <row r="10938" s="34" customFormat="1" ht="15" thickTop="1" thickBot="1"/>
    <row r="10939" s="34" customFormat="1" ht="15" thickTop="1" thickBot="1"/>
    <row r="10940" s="34" customFormat="1" ht="15" thickTop="1" thickBot="1"/>
    <row r="10941" s="34" customFormat="1" ht="15" thickTop="1" thickBot="1"/>
    <row r="10942" s="34" customFormat="1" ht="15" thickTop="1" thickBot="1"/>
    <row r="10943" s="34" customFormat="1" ht="15" thickTop="1" thickBot="1"/>
    <row r="10944" s="34" customFormat="1" ht="15" thickTop="1" thickBot="1"/>
    <row r="10945" s="34" customFormat="1" ht="15" thickTop="1" thickBot="1"/>
    <row r="10946" s="34" customFormat="1" ht="15" thickTop="1" thickBot="1"/>
    <row r="10947" s="34" customFormat="1" ht="15" thickTop="1" thickBot="1"/>
    <row r="10948" s="34" customFormat="1" ht="15" thickTop="1" thickBot="1"/>
    <row r="10949" s="34" customFormat="1" ht="15" thickTop="1" thickBot="1"/>
    <row r="10950" s="34" customFormat="1" ht="15" thickTop="1" thickBot="1"/>
    <row r="10951" s="34" customFormat="1" ht="15" thickTop="1" thickBot="1"/>
    <row r="10952" s="34" customFormat="1" ht="15" thickTop="1" thickBot="1"/>
    <row r="10953" s="34" customFormat="1" ht="15" thickTop="1" thickBot="1"/>
    <row r="10954" s="34" customFormat="1" ht="15" thickTop="1" thickBot="1"/>
    <row r="10955" s="34" customFormat="1" ht="15" thickTop="1" thickBot="1"/>
    <row r="10956" s="34" customFormat="1" ht="15" thickTop="1" thickBot="1"/>
    <row r="10957" s="34" customFormat="1" ht="15" thickTop="1" thickBot="1"/>
    <row r="10958" s="34" customFormat="1" ht="15" thickTop="1" thickBot="1"/>
    <row r="10959" s="34" customFormat="1" ht="15" thickTop="1" thickBot="1"/>
    <row r="10960" s="34" customFormat="1" ht="15" thickTop="1" thickBot="1"/>
    <row r="10961" s="34" customFormat="1" ht="15" thickTop="1" thickBot="1"/>
    <row r="10962" s="34" customFormat="1" ht="15" thickTop="1" thickBot="1"/>
    <row r="10963" s="34" customFormat="1" ht="15" thickTop="1" thickBot="1"/>
    <row r="10964" s="34" customFormat="1" ht="15" thickTop="1" thickBot="1"/>
    <row r="10965" s="34" customFormat="1" ht="15" thickTop="1" thickBot="1"/>
    <row r="10966" s="34" customFormat="1" ht="15" thickTop="1" thickBot="1"/>
    <row r="10967" s="34" customFormat="1" ht="15" thickTop="1" thickBot="1"/>
    <row r="10968" s="34" customFormat="1" ht="15" thickTop="1" thickBot="1"/>
    <row r="10969" s="34" customFormat="1" ht="15" thickTop="1" thickBot="1"/>
    <row r="10970" s="34" customFormat="1" ht="15" thickTop="1" thickBot="1"/>
    <row r="10971" s="34" customFormat="1" ht="15" thickTop="1" thickBot="1"/>
    <row r="10972" s="34" customFormat="1" ht="15" thickTop="1" thickBot="1"/>
    <row r="10973" s="34" customFormat="1" ht="15" thickTop="1" thickBot="1"/>
    <row r="10974" s="34" customFormat="1" ht="15" thickTop="1" thickBot="1"/>
    <row r="10975" s="34" customFormat="1" ht="15" thickTop="1" thickBot="1"/>
    <row r="10976" s="34" customFormat="1" ht="15" thickTop="1" thickBot="1"/>
    <row r="10977" s="34" customFormat="1" ht="15" thickTop="1" thickBot="1"/>
    <row r="10978" s="34" customFormat="1" ht="15" thickTop="1" thickBot="1"/>
    <row r="10979" s="34" customFormat="1" ht="15" thickTop="1" thickBot="1"/>
    <row r="10980" s="34" customFormat="1" ht="15" thickTop="1" thickBot="1"/>
    <row r="10981" s="34" customFormat="1" ht="15" thickTop="1" thickBot="1"/>
    <row r="10982" s="34" customFormat="1" ht="15" thickTop="1" thickBot="1"/>
    <row r="10983" s="34" customFormat="1" ht="15" thickTop="1" thickBot="1"/>
    <row r="10984" s="34" customFormat="1" ht="15" thickTop="1" thickBot="1"/>
    <row r="10985" s="34" customFormat="1" ht="15" thickTop="1" thickBot="1"/>
    <row r="10986" s="34" customFormat="1" ht="15" thickTop="1" thickBot="1"/>
    <row r="10987" s="34" customFormat="1" ht="15" thickTop="1" thickBot="1"/>
    <row r="10988" s="34" customFormat="1" ht="14" thickTop="1"/>
    <row r="10989" s="34" customFormat="1"/>
    <row r="10990" s="34" customFormat="1"/>
    <row r="10991" s="34" customFormat="1"/>
    <row r="10992" s="34" customFormat="1"/>
    <row r="10993" s="34" customFormat="1"/>
    <row r="10994" s="34" customFormat="1"/>
    <row r="10995" s="34" customFormat="1"/>
    <row r="10996" s="34" customFormat="1"/>
    <row r="10997" s="34" customFormat="1"/>
    <row r="10998" s="34" customFormat="1"/>
    <row r="10999" s="34" customFormat="1"/>
    <row r="11000" s="34" customFormat="1"/>
    <row r="11001" s="34" customFormat="1" ht="14" thickBot="1"/>
    <row r="11002" s="34" customFormat="1" ht="15" thickTop="1" thickBot="1"/>
    <row r="11003" s="34" customFormat="1" ht="15" thickTop="1" thickBot="1"/>
    <row r="11004" s="34" customFormat="1" ht="15" thickTop="1" thickBot="1"/>
    <row r="11005" s="34" customFormat="1" ht="15" thickTop="1" thickBot="1"/>
    <row r="11006" s="34" customFormat="1" ht="15" thickTop="1" thickBot="1"/>
    <row r="11007" s="34" customFormat="1" ht="15" thickTop="1" thickBot="1"/>
    <row r="11008" s="34" customFormat="1" ht="15" thickTop="1" thickBot="1"/>
    <row r="11009" s="34" customFormat="1" ht="15" thickTop="1" thickBot="1"/>
    <row r="11010" s="34" customFormat="1" ht="15" thickTop="1" thickBot="1"/>
    <row r="11011" s="34" customFormat="1" ht="15" thickTop="1" thickBot="1"/>
    <row r="11012" s="34" customFormat="1" ht="15" thickTop="1" thickBot="1"/>
    <row r="11013" s="34" customFormat="1" ht="15" thickTop="1" thickBot="1"/>
    <row r="11014" s="34" customFormat="1" ht="15" thickTop="1" thickBot="1"/>
    <row r="11015" s="34" customFormat="1" ht="15" thickTop="1" thickBot="1"/>
    <row r="11016" s="34" customFormat="1" ht="15" thickTop="1" thickBot="1"/>
    <row r="11017" s="34" customFormat="1" ht="15" thickTop="1" thickBot="1"/>
    <row r="11018" s="34" customFormat="1" ht="15" thickTop="1" thickBot="1"/>
    <row r="11019" s="34" customFormat="1" ht="15" thickTop="1" thickBot="1"/>
    <row r="11020" s="34" customFormat="1" ht="15" thickTop="1" thickBot="1"/>
    <row r="11021" s="34" customFormat="1" ht="15" thickTop="1" thickBot="1"/>
    <row r="11022" s="34" customFormat="1" ht="15" thickTop="1" thickBot="1"/>
    <row r="11023" s="34" customFormat="1" ht="15" thickTop="1" thickBot="1"/>
    <row r="11024" s="34" customFormat="1" ht="15" thickTop="1" thickBot="1"/>
    <row r="11025" s="34" customFormat="1" ht="15" thickTop="1" thickBot="1"/>
    <row r="11026" s="34" customFormat="1" ht="15" thickTop="1" thickBot="1"/>
    <row r="11027" s="34" customFormat="1" ht="15" thickTop="1" thickBot="1"/>
    <row r="11028" s="34" customFormat="1" ht="15" thickTop="1" thickBot="1"/>
    <row r="11029" s="34" customFormat="1" ht="15" thickTop="1" thickBot="1"/>
    <row r="11030" s="34" customFormat="1" ht="15" thickTop="1" thickBot="1"/>
    <row r="11031" s="34" customFormat="1" ht="15" thickTop="1" thickBot="1"/>
    <row r="11032" s="34" customFormat="1" ht="15" thickTop="1" thickBot="1"/>
    <row r="11033" s="34" customFormat="1" ht="15" thickTop="1" thickBot="1"/>
    <row r="11034" s="34" customFormat="1" ht="15" thickTop="1" thickBot="1"/>
    <row r="11035" s="34" customFormat="1" ht="15" thickTop="1" thickBot="1"/>
    <row r="11036" s="34" customFormat="1" ht="15" thickTop="1" thickBot="1"/>
    <row r="11037" s="34" customFormat="1" ht="15" thickTop="1" thickBot="1"/>
    <row r="11038" s="34" customFormat="1" ht="15" thickTop="1" thickBot="1"/>
    <row r="11039" s="34" customFormat="1" ht="15" thickTop="1" thickBot="1"/>
    <row r="11040" s="34" customFormat="1" ht="15" thickTop="1" thickBot="1"/>
    <row r="11041" s="34" customFormat="1" ht="15" thickTop="1" thickBot="1"/>
    <row r="11042" s="34" customFormat="1" ht="15" thickTop="1" thickBot="1"/>
    <row r="11043" s="34" customFormat="1" ht="15" thickTop="1" thickBot="1"/>
    <row r="11044" s="34" customFormat="1" ht="15" thickTop="1" thickBot="1"/>
    <row r="11045" s="34" customFormat="1" ht="15" thickTop="1" thickBot="1"/>
    <row r="11046" s="34" customFormat="1" ht="15" thickTop="1" thickBot="1"/>
    <row r="11047" s="34" customFormat="1" ht="15" thickTop="1" thickBot="1"/>
    <row r="11048" s="34" customFormat="1" ht="15" thickTop="1" thickBot="1"/>
    <row r="11049" s="34" customFormat="1" ht="15" thickTop="1" thickBot="1"/>
    <row r="11050" s="34" customFormat="1" ht="15" thickTop="1" thickBot="1"/>
    <row r="11051" s="34" customFormat="1" ht="15" thickTop="1" thickBot="1"/>
    <row r="11052" s="34" customFormat="1" ht="15" thickTop="1" thickBot="1"/>
    <row r="11053" s="34" customFormat="1" ht="15" thickTop="1" thickBot="1"/>
    <row r="11054" s="34" customFormat="1" ht="15" thickTop="1" thickBot="1"/>
    <row r="11055" s="34" customFormat="1" ht="15" thickTop="1" thickBot="1"/>
    <row r="11056" s="34" customFormat="1" ht="15" thickTop="1" thickBot="1"/>
    <row r="11057" s="34" customFormat="1" ht="15" thickTop="1" thickBot="1"/>
    <row r="11058" s="34" customFormat="1" ht="14" thickTop="1"/>
    <row r="11059" s="34" customFormat="1"/>
    <row r="11060" s="34" customFormat="1"/>
    <row r="11061" s="34" customFormat="1"/>
    <row r="11062" s="34" customFormat="1"/>
    <row r="11063" s="34" customFormat="1"/>
    <row r="11064" s="34" customFormat="1"/>
    <row r="11065" s="34" customFormat="1"/>
    <row r="11066" s="34" customFormat="1"/>
    <row r="11067" s="34" customFormat="1"/>
    <row r="11068" s="34" customFormat="1"/>
    <row r="11069" s="34" customFormat="1"/>
    <row r="11070" s="34" customFormat="1"/>
    <row r="11071" s="34" customFormat="1" ht="14" thickBot="1"/>
    <row r="11072" s="34" customFormat="1" ht="15" thickTop="1" thickBot="1"/>
    <row r="11073" s="34" customFormat="1" ht="15" thickTop="1" thickBot="1"/>
    <row r="11074" s="34" customFormat="1" ht="15" thickTop="1" thickBot="1"/>
    <row r="11075" s="34" customFormat="1" ht="15" thickTop="1" thickBot="1"/>
    <row r="11076" s="34" customFormat="1" ht="15" thickTop="1" thickBot="1"/>
    <row r="11077" s="34" customFormat="1" ht="15" thickTop="1" thickBot="1"/>
    <row r="11078" s="34" customFormat="1" ht="15" thickTop="1" thickBot="1"/>
    <row r="11079" s="34" customFormat="1" ht="15" thickTop="1" thickBot="1"/>
    <row r="11080" s="34" customFormat="1" ht="15" thickTop="1" thickBot="1"/>
    <row r="11081" s="34" customFormat="1" ht="15" thickTop="1" thickBot="1"/>
    <row r="11082" s="34" customFormat="1" ht="15" thickTop="1" thickBot="1"/>
    <row r="11083" s="34" customFormat="1" ht="15" thickTop="1" thickBot="1"/>
    <row r="11084" s="34" customFormat="1" ht="15" thickTop="1" thickBot="1"/>
    <row r="11085" s="34" customFormat="1" ht="15" thickTop="1" thickBot="1"/>
    <row r="11086" s="34" customFormat="1" ht="15" thickTop="1" thickBot="1"/>
    <row r="11087" s="34" customFormat="1" ht="15" thickTop="1" thickBot="1"/>
    <row r="11088" s="34" customFormat="1" ht="15" thickTop="1" thickBot="1"/>
    <row r="11089" s="34" customFormat="1" ht="15" thickTop="1" thickBot="1"/>
    <row r="11090" s="34" customFormat="1" ht="15" thickTop="1" thickBot="1"/>
    <row r="11091" s="34" customFormat="1" ht="15" thickTop="1" thickBot="1"/>
    <row r="11092" s="34" customFormat="1" ht="15" thickTop="1" thickBot="1"/>
    <row r="11093" s="34" customFormat="1" ht="15" thickTop="1" thickBot="1"/>
    <row r="11094" s="34" customFormat="1" ht="15" thickTop="1" thickBot="1"/>
    <row r="11095" s="34" customFormat="1" ht="15" thickTop="1" thickBot="1"/>
    <row r="11096" s="34" customFormat="1" ht="15" thickTop="1" thickBot="1"/>
    <row r="11097" s="34" customFormat="1" ht="15" thickTop="1" thickBot="1"/>
    <row r="11098" s="34" customFormat="1" ht="15" thickTop="1" thickBot="1"/>
    <row r="11099" s="34" customFormat="1" ht="15" thickTop="1" thickBot="1"/>
    <row r="11100" s="34" customFormat="1" ht="15" thickTop="1" thickBot="1"/>
    <row r="11101" s="34" customFormat="1" ht="15" thickTop="1" thickBot="1"/>
    <row r="11102" s="34" customFormat="1" ht="15" thickTop="1" thickBot="1"/>
    <row r="11103" s="34" customFormat="1" ht="15" thickTop="1" thickBot="1"/>
    <row r="11104" s="34" customFormat="1" ht="15" thickTop="1" thickBot="1"/>
    <row r="11105" s="34" customFormat="1" ht="15" thickTop="1" thickBot="1"/>
    <row r="11106" s="34" customFormat="1" ht="15" thickTop="1" thickBot="1"/>
    <row r="11107" s="34" customFormat="1" ht="15" thickTop="1" thickBot="1"/>
    <row r="11108" s="34" customFormat="1" ht="15" thickTop="1" thickBot="1"/>
    <row r="11109" s="34" customFormat="1" ht="15" thickTop="1" thickBot="1"/>
    <row r="11110" s="34" customFormat="1" ht="15" thickTop="1" thickBot="1"/>
    <row r="11111" s="34" customFormat="1" ht="15" thickTop="1" thickBot="1"/>
    <row r="11112" s="34" customFormat="1" ht="15" thickTop="1" thickBot="1"/>
    <row r="11113" s="34" customFormat="1" ht="15" thickTop="1" thickBot="1"/>
    <row r="11114" s="34" customFormat="1" ht="15" thickTop="1" thickBot="1"/>
    <row r="11115" s="34" customFormat="1" ht="15" thickTop="1" thickBot="1"/>
    <row r="11116" s="34" customFormat="1" ht="15" thickTop="1" thickBot="1"/>
    <row r="11117" s="34" customFormat="1" ht="15" thickTop="1" thickBot="1"/>
    <row r="11118" s="34" customFormat="1" ht="15" thickTop="1" thickBot="1"/>
    <row r="11119" s="34" customFormat="1" ht="15" thickTop="1" thickBot="1"/>
    <row r="11120" s="34" customFormat="1" ht="15" thickTop="1" thickBot="1"/>
    <row r="11121" s="34" customFormat="1" ht="15" thickTop="1" thickBot="1"/>
    <row r="11122" s="34" customFormat="1" ht="15" thickTop="1" thickBot="1"/>
    <row r="11123" s="34" customFormat="1" ht="15" thickTop="1" thickBot="1"/>
    <row r="11124" s="34" customFormat="1" ht="15" thickTop="1" thickBot="1"/>
    <row r="11125" s="34" customFormat="1" ht="15" thickTop="1" thickBot="1"/>
    <row r="11126" s="34" customFormat="1" ht="15" thickTop="1" thickBot="1"/>
    <row r="11127" s="34" customFormat="1" ht="15" thickTop="1" thickBot="1"/>
    <row r="11128" s="34" customFormat="1" ht="14" thickTop="1"/>
    <row r="11129" s="34" customFormat="1"/>
    <row r="11130" s="34" customFormat="1"/>
    <row r="11131" s="34" customFormat="1"/>
    <row r="11132" s="34" customFormat="1"/>
    <row r="11133" s="34" customFormat="1"/>
    <row r="11134" s="34" customFormat="1"/>
    <row r="11135" s="34" customFormat="1"/>
    <row r="11136" s="34" customFormat="1"/>
    <row r="11137" s="34" customFormat="1"/>
    <row r="11138" s="34" customFormat="1"/>
    <row r="11139" s="34" customFormat="1"/>
    <row r="11140" s="34" customFormat="1"/>
    <row r="11141" s="34" customFormat="1" ht="14" thickBot="1"/>
    <row r="11142" s="34" customFormat="1" ht="15" thickTop="1" thickBot="1"/>
    <row r="11143" s="34" customFormat="1" ht="15" thickTop="1" thickBot="1"/>
    <row r="11144" s="34" customFormat="1" ht="15" thickTop="1" thickBot="1"/>
    <row r="11145" s="34" customFormat="1" ht="15" thickTop="1" thickBot="1"/>
    <row r="11146" s="34" customFormat="1" ht="15" thickTop="1" thickBot="1"/>
    <row r="11147" s="34" customFormat="1" ht="15" thickTop="1" thickBot="1"/>
    <row r="11148" s="34" customFormat="1" ht="15" thickTop="1" thickBot="1"/>
    <row r="11149" s="34" customFormat="1" ht="15" thickTop="1" thickBot="1"/>
    <row r="11150" s="34" customFormat="1" ht="15" thickTop="1" thickBot="1"/>
    <row r="11151" s="34" customFormat="1" ht="15" thickTop="1" thickBot="1"/>
    <row r="11152" s="34" customFormat="1" ht="15" thickTop="1" thickBot="1"/>
    <row r="11153" s="34" customFormat="1" ht="15" thickTop="1" thickBot="1"/>
    <row r="11154" s="34" customFormat="1" ht="15" thickTop="1" thickBot="1"/>
    <row r="11155" s="34" customFormat="1" ht="15" thickTop="1" thickBot="1"/>
    <row r="11156" s="34" customFormat="1" ht="15" thickTop="1" thickBot="1"/>
    <row r="11157" s="34" customFormat="1" ht="15" thickTop="1" thickBot="1"/>
    <row r="11158" s="34" customFormat="1" ht="15" thickTop="1" thickBot="1"/>
    <row r="11159" s="34" customFormat="1" ht="15" thickTop="1" thickBot="1"/>
    <row r="11160" s="34" customFormat="1" ht="15" thickTop="1" thickBot="1"/>
    <row r="11161" s="34" customFormat="1" ht="15" thickTop="1" thickBot="1"/>
    <row r="11162" s="34" customFormat="1" ht="15" thickTop="1" thickBot="1"/>
    <row r="11163" s="34" customFormat="1" ht="15" thickTop="1" thickBot="1"/>
    <row r="11164" s="34" customFormat="1" ht="15" thickTop="1" thickBot="1"/>
    <row r="11165" s="34" customFormat="1" ht="15" thickTop="1" thickBot="1"/>
    <row r="11166" s="34" customFormat="1" ht="15" thickTop="1" thickBot="1"/>
    <row r="11167" s="34" customFormat="1" ht="15" thickTop="1" thickBot="1"/>
    <row r="11168" s="34" customFormat="1" ht="15" thickTop="1" thickBot="1"/>
    <row r="11169" s="34" customFormat="1" ht="15" thickTop="1" thickBot="1"/>
    <row r="11170" s="34" customFormat="1" ht="15" thickTop="1" thickBot="1"/>
    <row r="11171" s="34" customFormat="1" ht="15" thickTop="1" thickBot="1"/>
    <row r="11172" s="34" customFormat="1" ht="15" thickTop="1" thickBot="1"/>
    <row r="11173" s="34" customFormat="1" ht="15" thickTop="1" thickBot="1"/>
    <row r="11174" s="34" customFormat="1" ht="15" thickTop="1" thickBot="1"/>
    <row r="11175" s="34" customFormat="1" ht="15" thickTop="1" thickBot="1"/>
    <row r="11176" s="34" customFormat="1" ht="15" thickTop="1" thickBot="1"/>
    <row r="11177" s="34" customFormat="1" ht="15" thickTop="1" thickBot="1"/>
    <row r="11178" s="34" customFormat="1" ht="15" thickTop="1" thickBot="1"/>
    <row r="11179" s="34" customFormat="1" ht="15" thickTop="1" thickBot="1"/>
    <row r="11180" s="34" customFormat="1" ht="15" thickTop="1" thickBot="1"/>
    <row r="11181" s="34" customFormat="1" ht="15" thickTop="1" thickBot="1"/>
    <row r="11182" s="34" customFormat="1" ht="15" thickTop="1" thickBot="1"/>
    <row r="11183" s="34" customFormat="1" ht="15" thickTop="1" thickBot="1"/>
    <row r="11184" s="34" customFormat="1" ht="15" thickTop="1" thickBot="1"/>
    <row r="11185" s="34" customFormat="1" ht="15" thickTop="1" thickBot="1"/>
    <row r="11186" s="34" customFormat="1" ht="15" thickTop="1" thickBot="1"/>
    <row r="11187" s="34" customFormat="1" ht="15" thickTop="1" thickBot="1"/>
    <row r="11188" s="34" customFormat="1" ht="15" thickTop="1" thickBot="1"/>
    <row r="11189" s="34" customFormat="1" ht="15" thickTop="1" thickBot="1"/>
    <row r="11190" s="34" customFormat="1" ht="15" thickTop="1" thickBot="1"/>
    <row r="11191" s="34" customFormat="1" ht="15" thickTop="1" thickBot="1"/>
    <row r="11192" s="34" customFormat="1" ht="15" thickTop="1" thickBot="1"/>
    <row r="11193" s="34" customFormat="1" ht="15" thickTop="1" thickBot="1"/>
    <row r="11194" s="34" customFormat="1" ht="15" thickTop="1" thickBot="1"/>
    <row r="11195" s="34" customFormat="1" ht="15" thickTop="1" thickBot="1"/>
    <row r="11196" s="34" customFormat="1" ht="15" thickTop="1" thickBot="1"/>
    <row r="11197" s="34" customFormat="1" ht="15" thickTop="1" thickBot="1"/>
    <row r="11198" s="34" customFormat="1" ht="14" thickTop="1"/>
    <row r="11199" s="34" customFormat="1"/>
    <row r="11200" s="34" customFormat="1"/>
    <row r="11201" s="34" customFormat="1"/>
    <row r="11202" s="34" customFormat="1"/>
    <row r="11203" s="34" customFormat="1"/>
    <row r="11204" s="34" customFormat="1"/>
    <row r="11205" s="34" customFormat="1"/>
    <row r="11206" s="34" customFormat="1"/>
    <row r="11207" s="34" customFormat="1"/>
    <row r="11208" s="34" customFormat="1"/>
    <row r="11209" s="34" customFormat="1"/>
    <row r="11210" s="34" customFormat="1"/>
    <row r="11211" s="34" customFormat="1" ht="14" thickBot="1"/>
    <row r="11212" s="34" customFormat="1" ht="15" thickTop="1" thickBot="1"/>
    <row r="11213" s="34" customFormat="1" ht="15" thickTop="1" thickBot="1"/>
    <row r="11214" s="34" customFormat="1" ht="15" thickTop="1" thickBot="1"/>
    <row r="11215" s="34" customFormat="1" ht="15" thickTop="1" thickBot="1"/>
    <row r="11216" s="34" customFormat="1" ht="15" thickTop="1" thickBot="1"/>
    <row r="11217" s="34" customFormat="1" ht="15" thickTop="1" thickBot="1"/>
    <row r="11218" s="34" customFormat="1" ht="15" thickTop="1" thickBot="1"/>
    <row r="11219" s="34" customFormat="1" ht="15" thickTop="1" thickBot="1"/>
    <row r="11220" s="34" customFormat="1" ht="15" thickTop="1" thickBot="1"/>
    <row r="11221" s="34" customFormat="1" ht="15" thickTop="1" thickBot="1"/>
    <row r="11222" s="34" customFormat="1" ht="15" thickTop="1" thickBot="1"/>
    <row r="11223" s="34" customFormat="1" ht="15" thickTop="1" thickBot="1"/>
    <row r="11224" s="34" customFormat="1" ht="15" thickTop="1" thickBot="1"/>
    <row r="11225" s="34" customFormat="1" ht="15" thickTop="1" thickBot="1"/>
    <row r="11226" s="34" customFormat="1" ht="15" thickTop="1" thickBot="1"/>
    <row r="11227" s="34" customFormat="1" ht="15" thickTop="1" thickBot="1"/>
    <row r="11228" s="34" customFormat="1" ht="15" thickTop="1" thickBot="1"/>
    <row r="11229" s="34" customFormat="1" ht="15" thickTop="1" thickBot="1"/>
    <row r="11230" s="34" customFormat="1" ht="15" thickTop="1" thickBot="1"/>
    <row r="11231" s="34" customFormat="1" ht="15" thickTop="1" thickBot="1"/>
    <row r="11232" s="34" customFormat="1" ht="15" thickTop="1" thickBot="1"/>
    <row r="11233" s="34" customFormat="1" ht="15" thickTop="1" thickBot="1"/>
    <row r="11234" s="34" customFormat="1" ht="15" thickTop="1" thickBot="1"/>
    <row r="11235" s="34" customFormat="1" ht="15" thickTop="1" thickBot="1"/>
    <row r="11236" s="34" customFormat="1" ht="15" thickTop="1" thickBot="1"/>
    <row r="11237" s="34" customFormat="1" ht="15" thickTop="1" thickBot="1"/>
    <row r="11238" s="34" customFormat="1" ht="15" thickTop="1" thickBot="1"/>
    <row r="11239" s="34" customFormat="1" ht="15" thickTop="1" thickBot="1"/>
    <row r="11240" s="34" customFormat="1" ht="15" thickTop="1" thickBot="1"/>
    <row r="11241" s="34" customFormat="1" ht="15" thickTop="1" thickBot="1"/>
    <row r="11242" s="34" customFormat="1" ht="15" thickTop="1" thickBot="1"/>
    <row r="11243" s="34" customFormat="1" ht="15" thickTop="1" thickBot="1"/>
    <row r="11244" s="34" customFormat="1" ht="15" thickTop="1" thickBot="1"/>
    <row r="11245" s="34" customFormat="1" ht="15" thickTop="1" thickBot="1"/>
    <row r="11246" s="34" customFormat="1" ht="15" thickTop="1" thickBot="1"/>
    <row r="11247" s="34" customFormat="1" ht="15" thickTop="1" thickBot="1"/>
    <row r="11248" s="34" customFormat="1" ht="15" thickTop="1" thickBot="1"/>
    <row r="11249" s="34" customFormat="1" ht="15" thickTop="1" thickBot="1"/>
    <row r="11250" s="34" customFormat="1" ht="15" thickTop="1" thickBot="1"/>
    <row r="11251" s="34" customFormat="1" ht="15" thickTop="1" thickBot="1"/>
    <row r="11252" s="34" customFormat="1" ht="15" thickTop="1" thickBot="1"/>
    <row r="11253" s="34" customFormat="1" ht="15" thickTop="1" thickBot="1"/>
    <row r="11254" s="34" customFormat="1" ht="15" thickTop="1" thickBot="1"/>
    <row r="11255" s="34" customFormat="1" ht="15" thickTop="1" thickBot="1"/>
    <row r="11256" s="34" customFormat="1" ht="15" thickTop="1" thickBot="1"/>
    <row r="11257" s="34" customFormat="1" ht="15" thickTop="1" thickBot="1"/>
    <row r="11258" s="34" customFormat="1" ht="15" thickTop="1" thickBot="1"/>
    <row r="11259" s="34" customFormat="1" ht="15" thickTop="1" thickBot="1"/>
    <row r="11260" s="34" customFormat="1" ht="15" thickTop="1" thickBot="1"/>
    <row r="11261" s="34" customFormat="1" ht="15" thickTop="1" thickBot="1"/>
    <row r="11262" s="34" customFormat="1" ht="15" thickTop="1" thickBot="1"/>
    <row r="11263" s="34" customFormat="1" ht="15" thickTop="1" thickBot="1"/>
    <row r="11264" s="34" customFormat="1" ht="15" thickTop="1" thickBot="1"/>
    <row r="11265" s="34" customFormat="1" ht="15" thickTop="1" thickBot="1"/>
    <row r="11266" s="34" customFormat="1" ht="15" thickTop="1" thickBot="1"/>
    <row r="11267" s="34" customFormat="1" ht="15" thickTop="1" thickBot="1"/>
    <row r="11268" s="34" customFormat="1" ht="14" thickTop="1"/>
    <row r="11269" s="34" customFormat="1"/>
    <row r="11270" s="34" customFormat="1"/>
    <row r="11271" s="34" customFormat="1"/>
    <row r="11272" s="34" customFormat="1"/>
    <row r="11273" s="34" customFormat="1"/>
    <row r="11274" s="34" customFormat="1"/>
    <row r="11275" s="34" customFormat="1"/>
    <row r="11276" s="34" customFormat="1"/>
    <row r="11277" s="34" customFormat="1"/>
    <row r="11278" s="34" customFormat="1"/>
    <row r="11279" s="34" customFormat="1"/>
    <row r="11280" s="34" customFormat="1"/>
    <row r="11281" s="34" customFormat="1" ht="14" thickBot="1"/>
    <row r="11282" s="34" customFormat="1" ht="15" thickTop="1" thickBot="1"/>
    <row r="11283" s="34" customFormat="1" ht="15" thickTop="1" thickBot="1"/>
    <row r="11284" s="34" customFormat="1" ht="15" thickTop="1" thickBot="1"/>
    <row r="11285" s="34" customFormat="1" ht="15" thickTop="1" thickBot="1"/>
    <row r="11286" s="34" customFormat="1" ht="15" thickTop="1" thickBot="1"/>
    <row r="11287" s="34" customFormat="1" ht="15" thickTop="1" thickBot="1"/>
    <row r="11288" s="34" customFormat="1" ht="15" thickTop="1" thickBot="1"/>
    <row r="11289" s="34" customFormat="1" ht="15" thickTop="1" thickBot="1"/>
    <row r="11290" s="34" customFormat="1" ht="15" thickTop="1" thickBot="1"/>
    <row r="11291" s="34" customFormat="1" ht="15" thickTop="1" thickBot="1"/>
    <row r="11292" s="34" customFormat="1" ht="15" thickTop="1" thickBot="1"/>
    <row r="11293" s="34" customFormat="1" ht="15" thickTop="1" thickBot="1"/>
    <row r="11294" s="34" customFormat="1" ht="15" thickTop="1" thickBot="1"/>
    <row r="11295" s="34" customFormat="1" ht="15" thickTop="1" thickBot="1"/>
    <row r="11296" s="34" customFormat="1" ht="15" thickTop="1" thickBot="1"/>
    <row r="11297" s="34" customFormat="1" ht="15" thickTop="1" thickBot="1"/>
    <row r="11298" s="34" customFormat="1" ht="15" thickTop="1" thickBot="1"/>
    <row r="11299" s="34" customFormat="1" ht="15" thickTop="1" thickBot="1"/>
    <row r="11300" s="34" customFormat="1" ht="15" thickTop="1" thickBot="1"/>
    <row r="11301" s="34" customFormat="1" ht="15" thickTop="1" thickBot="1"/>
    <row r="11302" s="34" customFormat="1" ht="15" thickTop="1" thickBot="1"/>
    <row r="11303" s="34" customFormat="1" ht="15" thickTop="1" thickBot="1"/>
    <row r="11304" s="34" customFormat="1" ht="15" thickTop="1" thickBot="1"/>
    <row r="11305" s="34" customFormat="1" ht="15" thickTop="1" thickBot="1"/>
    <row r="11306" s="34" customFormat="1" ht="15" thickTop="1" thickBot="1"/>
    <row r="11307" s="34" customFormat="1" ht="15" thickTop="1" thickBot="1"/>
    <row r="11308" s="34" customFormat="1" ht="15" thickTop="1" thickBot="1"/>
    <row r="11309" s="34" customFormat="1" ht="15" thickTop="1" thickBot="1"/>
    <row r="11310" s="34" customFormat="1" ht="15" thickTop="1" thickBot="1"/>
    <row r="11311" s="34" customFormat="1" ht="15" thickTop="1" thickBot="1"/>
    <row r="11312" s="34" customFormat="1" ht="15" thickTop="1" thickBot="1"/>
    <row r="11313" s="34" customFormat="1" ht="15" thickTop="1" thickBot="1"/>
    <row r="11314" s="34" customFormat="1" ht="15" thickTop="1" thickBot="1"/>
    <row r="11315" s="34" customFormat="1" ht="15" thickTop="1" thickBot="1"/>
    <row r="11316" s="34" customFormat="1" ht="15" thickTop="1" thickBot="1"/>
    <row r="11317" s="34" customFormat="1" ht="15" thickTop="1" thickBot="1"/>
    <row r="11318" s="34" customFormat="1" ht="15" thickTop="1" thickBot="1"/>
    <row r="11319" s="34" customFormat="1" ht="15" thickTop="1" thickBot="1"/>
    <row r="11320" s="34" customFormat="1" ht="15" thickTop="1" thickBot="1"/>
    <row r="11321" s="34" customFormat="1" ht="15" thickTop="1" thickBot="1"/>
    <row r="11322" s="34" customFormat="1" ht="15" thickTop="1" thickBot="1"/>
    <row r="11323" s="34" customFormat="1" ht="15" thickTop="1" thickBot="1"/>
    <row r="11324" s="34" customFormat="1" ht="15" thickTop="1" thickBot="1"/>
    <row r="11325" s="34" customFormat="1" ht="15" thickTop="1" thickBot="1"/>
    <row r="11326" s="34" customFormat="1" ht="15" thickTop="1" thickBot="1"/>
    <row r="11327" s="34" customFormat="1" ht="15" thickTop="1" thickBot="1"/>
    <row r="11328" s="34" customFormat="1" ht="15" thickTop="1" thickBot="1"/>
    <row r="11329" s="34" customFormat="1" ht="15" thickTop="1" thickBot="1"/>
    <row r="11330" s="34" customFormat="1" ht="15" thickTop="1" thickBot="1"/>
    <row r="11331" s="34" customFormat="1" ht="15" thickTop="1" thickBot="1"/>
    <row r="11332" s="34" customFormat="1" ht="15" thickTop="1" thickBot="1"/>
    <row r="11333" s="34" customFormat="1" ht="15" thickTop="1" thickBot="1"/>
    <row r="11334" s="34" customFormat="1" ht="15" thickTop="1" thickBot="1"/>
    <row r="11335" s="34" customFormat="1" ht="15" thickTop="1" thickBot="1"/>
    <row r="11336" s="34" customFormat="1" ht="15" thickTop="1" thickBot="1"/>
    <row r="11337" s="34" customFormat="1" ht="15" thickTop="1" thickBot="1"/>
    <row r="11338" s="34" customFormat="1" ht="14" thickTop="1"/>
    <row r="11339" s="34" customFormat="1"/>
    <row r="11340" s="34" customFormat="1"/>
    <row r="11341" s="34" customFormat="1"/>
    <row r="11342" s="34" customFormat="1"/>
    <row r="11343" s="34" customFormat="1"/>
    <row r="11344" s="34" customFormat="1"/>
    <row r="11345" s="34" customFormat="1"/>
    <row r="11346" s="34" customFormat="1"/>
    <row r="11347" s="34" customFormat="1"/>
    <row r="11348" s="34" customFormat="1"/>
    <row r="11349" s="34" customFormat="1"/>
    <row r="11350" s="34" customFormat="1"/>
    <row r="11351" s="34" customFormat="1" ht="14" thickBot="1"/>
    <row r="11352" s="34" customFormat="1" ht="15" thickTop="1" thickBot="1"/>
    <row r="11353" s="34" customFormat="1" ht="15" thickTop="1" thickBot="1"/>
    <row r="11354" s="34" customFormat="1" ht="15" thickTop="1" thickBot="1"/>
    <row r="11355" s="34" customFormat="1" ht="15" thickTop="1" thickBot="1"/>
    <row r="11356" s="34" customFormat="1" ht="15" thickTop="1" thickBot="1"/>
    <row r="11357" s="34" customFormat="1" ht="15" thickTop="1" thickBot="1"/>
    <row r="11358" s="34" customFormat="1" ht="15" thickTop="1" thickBot="1"/>
    <row r="11359" s="34" customFormat="1" ht="15" thickTop="1" thickBot="1"/>
    <row r="11360" s="34" customFormat="1" ht="15" thickTop="1" thickBot="1"/>
    <row r="11361" s="34" customFormat="1" ht="15" thickTop="1" thickBot="1"/>
    <row r="11362" s="34" customFormat="1" ht="15" thickTop="1" thickBot="1"/>
    <row r="11363" s="34" customFormat="1" ht="15" thickTop="1" thickBot="1"/>
    <row r="11364" s="34" customFormat="1" ht="15" thickTop="1" thickBot="1"/>
    <row r="11365" s="34" customFormat="1" ht="15" thickTop="1" thickBot="1"/>
    <row r="11366" s="34" customFormat="1" ht="15" thickTop="1" thickBot="1"/>
    <row r="11367" s="34" customFormat="1" ht="15" thickTop="1" thickBot="1"/>
    <row r="11368" s="34" customFormat="1" ht="15" thickTop="1" thickBot="1"/>
    <row r="11369" s="34" customFormat="1" ht="15" thickTop="1" thickBot="1"/>
    <row r="11370" s="34" customFormat="1" ht="15" thickTop="1" thickBot="1"/>
    <row r="11371" s="34" customFormat="1" ht="15" thickTop="1" thickBot="1"/>
    <row r="11372" s="34" customFormat="1" ht="15" thickTop="1" thickBot="1"/>
    <row r="11373" s="34" customFormat="1" ht="15" thickTop="1" thickBot="1"/>
    <row r="11374" s="34" customFormat="1" ht="15" thickTop="1" thickBot="1"/>
    <row r="11375" s="34" customFormat="1" ht="15" thickTop="1" thickBot="1"/>
    <row r="11376" s="34" customFormat="1" ht="15" thickTop="1" thickBot="1"/>
    <row r="11377" s="34" customFormat="1" ht="15" thickTop="1" thickBot="1"/>
    <row r="11378" s="34" customFormat="1" ht="15" thickTop="1" thickBot="1"/>
    <row r="11379" s="34" customFormat="1" ht="15" thickTop="1" thickBot="1"/>
    <row r="11380" s="34" customFormat="1" ht="15" thickTop="1" thickBot="1"/>
    <row r="11381" s="34" customFormat="1" ht="15" thickTop="1" thickBot="1"/>
    <row r="11382" s="34" customFormat="1" ht="15" thickTop="1" thickBot="1"/>
    <row r="11383" s="34" customFormat="1" ht="15" thickTop="1" thickBot="1"/>
    <row r="11384" s="34" customFormat="1" ht="15" thickTop="1" thickBot="1"/>
    <row r="11385" s="34" customFormat="1" ht="15" thickTop="1" thickBot="1"/>
    <row r="11386" s="34" customFormat="1" ht="15" thickTop="1" thickBot="1"/>
    <row r="11387" s="34" customFormat="1" ht="15" thickTop="1" thickBot="1"/>
    <row r="11388" s="34" customFormat="1" ht="15" thickTop="1" thickBot="1"/>
    <row r="11389" s="34" customFormat="1" ht="15" thickTop="1" thickBot="1"/>
    <row r="11390" s="34" customFormat="1" ht="15" thickTop="1" thickBot="1"/>
    <row r="11391" s="34" customFormat="1" ht="15" thickTop="1" thickBot="1"/>
    <row r="11392" s="34" customFormat="1" ht="15" thickTop="1" thickBot="1"/>
    <row r="11393" s="34" customFormat="1" ht="15" thickTop="1" thickBot="1"/>
    <row r="11394" s="34" customFormat="1" ht="15" thickTop="1" thickBot="1"/>
    <row r="11395" s="34" customFormat="1" ht="15" thickTop="1" thickBot="1"/>
    <row r="11396" s="34" customFormat="1" ht="15" thickTop="1" thickBot="1"/>
    <row r="11397" s="34" customFormat="1" ht="15" thickTop="1" thickBot="1"/>
    <row r="11398" s="34" customFormat="1" ht="15" thickTop="1" thickBot="1"/>
    <row r="11399" s="34" customFormat="1" ht="15" thickTop="1" thickBot="1"/>
    <row r="11400" s="34" customFormat="1" ht="15" thickTop="1" thickBot="1"/>
    <row r="11401" s="34" customFormat="1" ht="15" thickTop="1" thickBot="1"/>
    <row r="11402" s="34" customFormat="1" ht="15" thickTop="1" thickBot="1"/>
    <row r="11403" s="34" customFormat="1" ht="15" thickTop="1" thickBot="1"/>
    <row r="11404" s="34" customFormat="1" ht="15" thickTop="1" thickBot="1"/>
    <row r="11405" s="34" customFormat="1" ht="15" thickTop="1" thickBot="1"/>
    <row r="11406" s="34" customFormat="1" ht="15" thickTop="1" thickBot="1"/>
    <row r="11407" s="34" customFormat="1" ht="15" thickTop="1" thickBot="1"/>
    <row r="11408" s="34" customFormat="1" ht="14" thickTop="1"/>
    <row r="11409" s="34" customFormat="1"/>
    <row r="11410" s="34" customFormat="1"/>
    <row r="11411" s="34" customFormat="1"/>
    <row r="11412" s="34" customFormat="1"/>
    <row r="11413" s="34" customFormat="1"/>
    <row r="11414" s="34" customFormat="1"/>
    <row r="11415" s="34" customFormat="1"/>
    <row r="11416" s="34" customFormat="1"/>
    <row r="11417" s="34" customFormat="1"/>
    <row r="11418" s="34" customFormat="1"/>
    <row r="11419" s="34" customFormat="1"/>
    <row r="11420" s="34" customFormat="1"/>
    <row r="11421" s="34" customFormat="1" ht="14" thickBot="1"/>
    <row r="11422" s="34" customFormat="1" ht="15" thickTop="1" thickBot="1"/>
    <row r="11423" s="34" customFormat="1" ht="15" thickTop="1" thickBot="1"/>
    <row r="11424" s="34" customFormat="1" ht="15" thickTop="1" thickBot="1"/>
    <row r="11425" s="34" customFormat="1" ht="15" thickTop="1" thickBot="1"/>
    <row r="11426" s="34" customFormat="1" ht="15" thickTop="1" thickBot="1"/>
    <row r="11427" s="34" customFormat="1" ht="15" thickTop="1" thickBot="1"/>
    <row r="11428" s="34" customFormat="1" ht="15" thickTop="1" thickBot="1"/>
    <row r="11429" s="34" customFormat="1" ht="15" thickTop="1" thickBot="1"/>
    <row r="11430" s="34" customFormat="1" ht="15" thickTop="1" thickBot="1"/>
    <row r="11431" s="34" customFormat="1" ht="15" thickTop="1" thickBot="1"/>
    <row r="11432" s="34" customFormat="1" ht="15" thickTop="1" thickBot="1"/>
    <row r="11433" s="34" customFormat="1" ht="15" thickTop="1" thickBot="1"/>
    <row r="11434" s="34" customFormat="1" ht="15" thickTop="1" thickBot="1"/>
    <row r="11435" s="34" customFormat="1" ht="15" thickTop="1" thickBot="1"/>
    <row r="11436" s="34" customFormat="1" ht="15" thickTop="1" thickBot="1"/>
    <row r="11437" s="34" customFormat="1" ht="15" thickTop="1" thickBot="1"/>
    <row r="11438" s="34" customFormat="1" ht="15" thickTop="1" thickBot="1"/>
    <row r="11439" s="34" customFormat="1" ht="15" thickTop="1" thickBot="1"/>
    <row r="11440" s="34" customFormat="1" ht="15" thickTop="1" thickBot="1"/>
    <row r="11441" s="34" customFormat="1" ht="15" thickTop="1" thickBot="1"/>
    <row r="11442" s="34" customFormat="1" ht="15" thickTop="1" thickBot="1"/>
    <row r="11443" s="34" customFormat="1" ht="15" thickTop="1" thickBot="1"/>
    <row r="11444" s="34" customFormat="1" ht="15" thickTop="1" thickBot="1"/>
    <row r="11445" s="34" customFormat="1" ht="15" thickTop="1" thickBot="1"/>
    <row r="11446" s="34" customFormat="1" ht="15" thickTop="1" thickBot="1"/>
    <row r="11447" s="34" customFormat="1" ht="15" thickTop="1" thickBot="1"/>
    <row r="11448" s="34" customFormat="1" ht="15" thickTop="1" thickBot="1"/>
    <row r="11449" s="34" customFormat="1" ht="15" thickTop="1" thickBot="1"/>
    <row r="11450" s="34" customFormat="1" ht="15" thickTop="1" thickBot="1"/>
    <row r="11451" s="34" customFormat="1" ht="15" thickTop="1" thickBot="1"/>
    <row r="11452" s="34" customFormat="1" ht="15" thickTop="1" thickBot="1"/>
    <row r="11453" s="34" customFormat="1" ht="15" thickTop="1" thickBot="1"/>
    <row r="11454" s="34" customFormat="1" ht="15" thickTop="1" thickBot="1"/>
    <row r="11455" s="34" customFormat="1" ht="15" thickTop="1" thickBot="1"/>
    <row r="11456" s="34" customFormat="1" ht="15" thickTop="1" thickBot="1"/>
    <row r="11457" s="34" customFormat="1" ht="15" thickTop="1" thickBot="1"/>
    <row r="11458" s="34" customFormat="1" ht="15" thickTop="1" thickBot="1"/>
    <row r="11459" s="34" customFormat="1" ht="15" thickTop="1" thickBot="1"/>
    <row r="11460" s="34" customFormat="1" ht="15" thickTop="1" thickBot="1"/>
    <row r="11461" s="34" customFormat="1" ht="15" thickTop="1" thickBot="1"/>
    <row r="11462" s="34" customFormat="1" ht="15" thickTop="1" thickBot="1"/>
    <row r="11463" s="34" customFormat="1" ht="15" thickTop="1" thickBot="1"/>
    <row r="11464" s="34" customFormat="1" ht="15" thickTop="1" thickBot="1"/>
    <row r="11465" s="34" customFormat="1" ht="15" thickTop="1" thickBot="1"/>
    <row r="11466" s="34" customFormat="1" ht="15" thickTop="1" thickBot="1"/>
    <row r="11467" s="34" customFormat="1" ht="15" thickTop="1" thickBot="1"/>
    <row r="11468" s="34" customFormat="1" ht="15" thickTop="1" thickBot="1"/>
    <row r="11469" s="34" customFormat="1" ht="15" thickTop="1" thickBot="1"/>
    <row r="11470" s="34" customFormat="1" ht="15" thickTop="1" thickBot="1"/>
    <row r="11471" s="34" customFormat="1" ht="15" thickTop="1" thickBot="1"/>
    <row r="11472" s="34" customFormat="1" ht="15" thickTop="1" thickBot="1"/>
    <row r="11473" s="34" customFormat="1" ht="15" thickTop="1" thickBot="1"/>
    <row r="11474" s="34" customFormat="1" ht="15" thickTop="1" thickBot="1"/>
    <row r="11475" s="34" customFormat="1" ht="15" thickTop="1" thickBot="1"/>
    <row r="11476" s="34" customFormat="1" ht="15" thickTop="1" thickBot="1"/>
    <row r="11477" s="34" customFormat="1" ht="15" thickTop="1" thickBot="1"/>
    <row r="11478" s="34" customFormat="1" ht="14" thickTop="1"/>
    <row r="11479" s="34" customFormat="1"/>
    <row r="11480" s="34" customFormat="1"/>
    <row r="11481" s="34" customFormat="1"/>
    <row r="11482" s="34" customFormat="1"/>
    <row r="11483" s="34" customFormat="1"/>
    <row r="11484" s="34" customFormat="1"/>
    <row r="11485" s="34" customFormat="1"/>
    <row r="11486" s="34" customFormat="1"/>
    <row r="11487" s="34" customFormat="1"/>
    <row r="11488" s="34" customFormat="1"/>
    <row r="11489" s="34" customFormat="1"/>
    <row r="11490" s="34" customFormat="1"/>
    <row r="11491" s="34" customFormat="1" ht="14" thickBot="1"/>
    <row r="11492" s="34" customFormat="1" ht="15" thickTop="1" thickBot="1"/>
    <row r="11493" s="34" customFormat="1" ht="15" thickTop="1" thickBot="1"/>
    <row r="11494" s="34" customFormat="1" ht="15" thickTop="1" thickBot="1"/>
    <row r="11495" s="34" customFormat="1" ht="15" thickTop="1" thickBot="1"/>
    <row r="11496" s="34" customFormat="1" ht="15" thickTop="1" thickBot="1"/>
    <row r="11497" s="34" customFormat="1" ht="15" thickTop="1" thickBot="1"/>
    <row r="11498" s="34" customFormat="1" ht="15" thickTop="1" thickBot="1"/>
    <row r="11499" s="34" customFormat="1" ht="15" thickTop="1" thickBot="1"/>
    <row r="11500" s="34" customFormat="1" ht="15" thickTop="1" thickBot="1"/>
    <row r="11501" s="34" customFormat="1" ht="15" thickTop="1" thickBot="1"/>
    <row r="11502" s="34" customFormat="1" ht="15" thickTop="1" thickBot="1"/>
    <row r="11503" s="34" customFormat="1" ht="15" thickTop="1" thickBot="1"/>
    <row r="11504" s="34" customFormat="1" ht="15" thickTop="1" thickBot="1"/>
    <row r="11505" s="34" customFormat="1" ht="15" thickTop="1" thickBot="1"/>
    <row r="11506" s="34" customFormat="1" ht="15" thickTop="1" thickBot="1"/>
    <row r="11507" s="34" customFormat="1" ht="15" thickTop="1" thickBot="1"/>
    <row r="11508" s="34" customFormat="1" ht="15" thickTop="1" thickBot="1"/>
    <row r="11509" s="34" customFormat="1" ht="15" thickTop="1" thickBot="1"/>
    <row r="11510" s="34" customFormat="1" ht="15" thickTop="1" thickBot="1"/>
    <row r="11511" s="34" customFormat="1" ht="15" thickTop="1" thickBot="1"/>
    <row r="11512" s="34" customFormat="1" ht="15" thickTop="1" thickBot="1"/>
    <row r="11513" s="34" customFormat="1" ht="15" thickTop="1" thickBot="1"/>
    <row r="11514" s="34" customFormat="1" ht="15" thickTop="1" thickBot="1"/>
    <row r="11515" s="34" customFormat="1" ht="15" thickTop="1" thickBot="1"/>
    <row r="11516" s="34" customFormat="1" ht="15" thickTop="1" thickBot="1"/>
    <row r="11517" s="34" customFormat="1" ht="15" thickTop="1" thickBot="1"/>
    <row r="11518" s="34" customFormat="1" ht="15" thickTop="1" thickBot="1"/>
    <row r="11519" s="34" customFormat="1" ht="15" thickTop="1" thickBot="1"/>
    <row r="11520" s="34" customFormat="1" ht="15" thickTop="1" thickBot="1"/>
    <row r="11521" s="34" customFormat="1" ht="15" thickTop="1" thickBot="1"/>
    <row r="11522" s="34" customFormat="1" ht="15" thickTop="1" thickBot="1"/>
    <row r="11523" s="34" customFormat="1" ht="15" thickTop="1" thickBot="1"/>
    <row r="11524" s="34" customFormat="1" ht="15" thickTop="1" thickBot="1"/>
    <row r="11525" s="34" customFormat="1" ht="15" thickTop="1" thickBot="1"/>
    <row r="11526" s="34" customFormat="1" ht="15" thickTop="1" thickBot="1"/>
    <row r="11527" s="34" customFormat="1" ht="15" thickTop="1" thickBot="1"/>
    <row r="11528" s="34" customFormat="1" ht="15" thickTop="1" thickBot="1"/>
    <row r="11529" s="34" customFormat="1" ht="15" thickTop="1" thickBot="1"/>
    <row r="11530" s="34" customFormat="1" ht="15" thickTop="1" thickBot="1"/>
    <row r="11531" s="34" customFormat="1" ht="15" thickTop="1" thickBot="1"/>
    <row r="11532" s="34" customFormat="1" ht="15" thickTop="1" thickBot="1"/>
    <row r="11533" s="34" customFormat="1" ht="15" thickTop="1" thickBot="1"/>
    <row r="11534" s="34" customFormat="1" ht="15" thickTop="1" thickBot="1"/>
    <row r="11535" s="34" customFormat="1" ht="15" thickTop="1" thickBot="1"/>
    <row r="11536" s="34" customFormat="1" ht="15" thickTop="1" thickBot="1"/>
    <row r="11537" s="34" customFormat="1" ht="15" thickTop="1" thickBot="1"/>
    <row r="11538" s="34" customFormat="1" ht="15" thickTop="1" thickBot="1"/>
    <row r="11539" s="34" customFormat="1" ht="15" thickTop="1" thickBot="1"/>
    <row r="11540" s="34" customFormat="1" ht="15" thickTop="1" thickBot="1"/>
    <row r="11541" s="34" customFormat="1" ht="15" thickTop="1" thickBot="1"/>
    <row r="11542" s="34" customFormat="1" ht="15" thickTop="1" thickBot="1"/>
    <row r="11543" s="34" customFormat="1" ht="15" thickTop="1" thickBot="1"/>
    <row r="11544" s="34" customFormat="1" ht="15" thickTop="1" thickBot="1"/>
    <row r="11545" s="34" customFormat="1" ht="15" thickTop="1" thickBot="1"/>
    <row r="11546" s="34" customFormat="1" ht="15" thickTop="1" thickBot="1"/>
    <row r="11547" s="34" customFormat="1" ht="15" thickTop="1" thickBot="1"/>
    <row r="11548" s="34" customFormat="1" ht="14" thickTop="1"/>
    <row r="11549" s="34" customFormat="1"/>
    <row r="11550" s="34" customFormat="1"/>
    <row r="11551" s="34" customFormat="1"/>
    <row r="11552" s="34" customFormat="1"/>
    <row r="11553" s="34" customFormat="1"/>
    <row r="11554" s="34" customFormat="1"/>
    <row r="11555" s="34" customFormat="1"/>
    <row r="11556" s="34" customFormat="1"/>
    <row r="11557" s="34" customFormat="1"/>
    <row r="11558" s="34" customFormat="1"/>
    <row r="11559" s="34" customFormat="1"/>
    <row r="11560" s="34" customFormat="1"/>
    <row r="11561" s="34" customFormat="1" ht="14" thickBot="1"/>
    <row r="11562" s="34" customFormat="1" ht="15" thickTop="1" thickBot="1"/>
    <row r="11563" s="34" customFormat="1" ht="15" thickTop="1" thickBot="1"/>
    <row r="11564" s="34" customFormat="1" ht="15" thickTop="1" thickBot="1"/>
    <row r="11565" s="34" customFormat="1" ht="15" thickTop="1" thickBot="1"/>
    <row r="11566" s="34" customFormat="1" ht="15" thickTop="1" thickBot="1"/>
    <row r="11567" s="34" customFormat="1" ht="15" thickTop="1" thickBot="1"/>
    <row r="11568" s="34" customFormat="1" ht="15" thickTop="1" thickBot="1"/>
    <row r="11569" s="34" customFormat="1" ht="15" thickTop="1" thickBot="1"/>
    <row r="11570" s="34" customFormat="1" ht="15" thickTop="1" thickBot="1"/>
    <row r="11571" s="34" customFormat="1" ht="15" thickTop="1" thickBot="1"/>
    <row r="11572" s="34" customFormat="1" ht="15" thickTop="1" thickBot="1"/>
    <row r="11573" s="34" customFormat="1" ht="15" thickTop="1" thickBot="1"/>
    <row r="11574" s="34" customFormat="1" ht="15" thickTop="1" thickBot="1"/>
    <row r="11575" s="34" customFormat="1" ht="15" thickTop="1" thickBot="1"/>
    <row r="11576" s="34" customFormat="1" ht="15" thickTop="1" thickBot="1"/>
    <row r="11577" s="34" customFormat="1" ht="15" thickTop="1" thickBot="1"/>
    <row r="11578" s="34" customFormat="1" ht="15" thickTop="1" thickBot="1"/>
    <row r="11579" s="34" customFormat="1" ht="15" thickTop="1" thickBot="1"/>
    <row r="11580" s="34" customFormat="1" ht="15" thickTop="1" thickBot="1"/>
    <row r="11581" s="34" customFormat="1" ht="15" thickTop="1" thickBot="1"/>
    <row r="11582" s="34" customFormat="1" ht="15" thickTop="1" thickBot="1"/>
    <row r="11583" s="34" customFormat="1" ht="15" thickTop="1" thickBot="1"/>
    <row r="11584" s="34" customFormat="1" ht="15" thickTop="1" thickBot="1"/>
    <row r="11585" s="34" customFormat="1" ht="15" thickTop="1" thickBot="1"/>
    <row r="11586" s="34" customFormat="1" ht="15" thickTop="1" thickBot="1"/>
    <row r="11587" s="34" customFormat="1" ht="15" thickTop="1" thickBot="1"/>
    <row r="11588" s="34" customFormat="1" ht="15" thickTop="1" thickBot="1"/>
    <row r="11589" s="34" customFormat="1" ht="15" thickTop="1" thickBot="1"/>
    <row r="11590" s="34" customFormat="1" ht="15" thickTop="1" thickBot="1"/>
    <row r="11591" s="34" customFormat="1" ht="15" thickTop="1" thickBot="1"/>
    <row r="11592" s="34" customFormat="1" ht="15" thickTop="1" thickBot="1"/>
    <row r="11593" s="34" customFormat="1" ht="15" thickTop="1" thickBot="1"/>
    <row r="11594" s="34" customFormat="1" ht="15" thickTop="1" thickBot="1"/>
    <row r="11595" s="34" customFormat="1" ht="15" thickTop="1" thickBot="1"/>
    <row r="11596" s="34" customFormat="1" ht="15" thickTop="1" thickBot="1"/>
    <row r="11597" s="34" customFormat="1" ht="15" thickTop="1" thickBot="1"/>
    <row r="11598" s="34" customFormat="1" ht="15" thickTop="1" thickBot="1"/>
    <row r="11599" s="34" customFormat="1" ht="15" thickTop="1" thickBot="1"/>
    <row r="11600" s="34" customFormat="1" ht="15" thickTop="1" thickBot="1"/>
    <row r="11601" s="34" customFormat="1" ht="15" thickTop="1" thickBot="1"/>
    <row r="11602" s="34" customFormat="1" ht="15" thickTop="1" thickBot="1"/>
    <row r="11603" s="34" customFormat="1" ht="15" thickTop="1" thickBot="1"/>
    <row r="11604" s="34" customFormat="1" ht="15" thickTop="1" thickBot="1"/>
    <row r="11605" s="34" customFormat="1" ht="15" thickTop="1" thickBot="1"/>
    <row r="11606" s="34" customFormat="1" ht="15" thickTop="1" thickBot="1"/>
    <row r="11607" s="34" customFormat="1" ht="15" thickTop="1" thickBot="1"/>
    <row r="11608" s="34" customFormat="1" ht="15" thickTop="1" thickBot="1"/>
    <row r="11609" s="34" customFormat="1" ht="15" thickTop="1" thickBot="1"/>
    <row r="11610" s="34" customFormat="1" ht="15" thickTop="1" thickBot="1"/>
    <row r="11611" s="34" customFormat="1" ht="15" thickTop="1" thickBot="1"/>
    <row r="11612" s="34" customFormat="1" ht="15" thickTop="1" thickBot="1"/>
    <row r="11613" s="34" customFormat="1" ht="15" thickTop="1" thickBot="1"/>
    <row r="11614" s="34" customFormat="1" ht="15" thickTop="1" thickBot="1"/>
    <row r="11615" s="34" customFormat="1" ht="15" thickTop="1" thickBot="1"/>
    <row r="11616" s="34" customFormat="1" ht="15" thickTop="1" thickBot="1"/>
    <row r="11617" s="34" customFormat="1" ht="15" thickTop="1" thickBot="1"/>
    <row r="11618" s="34" customFormat="1" ht="14" thickTop="1"/>
    <row r="11619" s="34" customFormat="1"/>
    <row r="11620" s="34" customFormat="1"/>
    <row r="11621" s="34" customFormat="1"/>
    <row r="11622" s="34" customFormat="1"/>
    <row r="11623" s="34" customFormat="1"/>
    <row r="11624" s="34" customFormat="1"/>
    <row r="11625" s="34" customFormat="1"/>
    <row r="11626" s="34" customFormat="1"/>
    <row r="11627" s="34" customFormat="1"/>
    <row r="11628" s="34" customFormat="1"/>
    <row r="11629" s="34" customFormat="1"/>
    <row r="11630" s="34" customFormat="1"/>
    <row r="11631" s="34" customFormat="1" ht="14" thickBot="1"/>
    <row r="11632" s="34" customFormat="1" ht="15" thickTop="1" thickBot="1"/>
    <row r="11633" s="34" customFormat="1" ht="15" thickTop="1" thickBot="1"/>
    <row r="11634" s="34" customFormat="1" ht="15" thickTop="1" thickBot="1"/>
    <row r="11635" s="34" customFormat="1" ht="15" thickTop="1" thickBot="1"/>
    <row r="11636" s="34" customFormat="1" ht="15" thickTop="1" thickBot="1"/>
    <row r="11637" s="34" customFormat="1" ht="15" thickTop="1" thickBot="1"/>
    <row r="11638" s="34" customFormat="1" ht="15" thickTop="1" thickBot="1"/>
    <row r="11639" s="34" customFormat="1" ht="15" thickTop="1" thickBot="1"/>
    <row r="11640" s="34" customFormat="1" ht="15" thickTop="1" thickBot="1"/>
    <row r="11641" s="34" customFormat="1" ht="15" thickTop="1" thickBot="1"/>
    <row r="11642" s="34" customFormat="1" ht="15" thickTop="1" thickBot="1"/>
    <row r="11643" s="34" customFormat="1" ht="15" thickTop="1" thickBot="1"/>
    <row r="11644" s="34" customFormat="1" ht="15" thickTop="1" thickBot="1"/>
    <row r="11645" s="34" customFormat="1" ht="15" thickTop="1" thickBot="1"/>
    <row r="11646" s="34" customFormat="1" ht="15" thickTop="1" thickBot="1"/>
    <row r="11647" s="34" customFormat="1" ht="15" thickTop="1" thickBot="1"/>
    <row r="11648" s="34" customFormat="1" ht="15" thickTop="1" thickBot="1"/>
    <row r="11649" s="34" customFormat="1" ht="15" thickTop="1" thickBot="1"/>
    <row r="11650" s="34" customFormat="1" ht="15" thickTop="1" thickBot="1"/>
    <row r="11651" s="34" customFormat="1" ht="15" thickTop="1" thickBot="1"/>
    <row r="11652" s="34" customFormat="1" ht="15" thickTop="1" thickBot="1"/>
    <row r="11653" s="34" customFormat="1" ht="15" thickTop="1" thickBot="1"/>
    <row r="11654" s="34" customFormat="1" ht="15" thickTop="1" thickBot="1"/>
    <row r="11655" s="34" customFormat="1" ht="15" thickTop="1" thickBot="1"/>
    <row r="11656" s="34" customFormat="1" ht="15" thickTop="1" thickBot="1"/>
    <row r="11657" s="34" customFormat="1" ht="15" thickTop="1" thickBot="1"/>
    <row r="11658" s="34" customFormat="1" ht="15" thickTop="1" thickBot="1"/>
    <row r="11659" s="34" customFormat="1" ht="15" thickTop="1" thickBot="1"/>
    <row r="11660" s="34" customFormat="1" ht="15" thickTop="1" thickBot="1"/>
    <row r="11661" s="34" customFormat="1" ht="15" thickTop="1" thickBot="1"/>
    <row r="11662" s="34" customFormat="1" ht="15" thickTop="1" thickBot="1"/>
    <row r="11663" s="34" customFormat="1" ht="15" thickTop="1" thickBot="1"/>
    <row r="11664" s="34" customFormat="1" ht="15" thickTop="1" thickBot="1"/>
    <row r="11665" s="34" customFormat="1" ht="15" thickTop="1" thickBot="1"/>
    <row r="11666" s="34" customFormat="1" ht="15" thickTop="1" thickBot="1"/>
    <row r="11667" s="34" customFormat="1" ht="15" thickTop="1" thickBot="1"/>
    <row r="11668" s="34" customFormat="1" ht="15" thickTop="1" thickBot="1"/>
    <row r="11669" s="34" customFormat="1" ht="15" thickTop="1" thickBot="1"/>
    <row r="11670" s="34" customFormat="1" ht="15" thickTop="1" thickBot="1"/>
    <row r="11671" s="34" customFormat="1" ht="15" thickTop="1" thickBot="1"/>
    <row r="11672" s="34" customFormat="1" ht="15" thickTop="1" thickBot="1"/>
    <row r="11673" s="34" customFormat="1" ht="15" thickTop="1" thickBot="1"/>
    <row r="11674" s="34" customFormat="1" ht="15" thickTop="1" thickBot="1"/>
    <row r="11675" s="34" customFormat="1" ht="15" thickTop="1" thickBot="1"/>
    <row r="11676" s="34" customFormat="1" ht="15" thickTop="1" thickBot="1"/>
    <row r="11677" s="34" customFormat="1" ht="15" thickTop="1" thickBot="1"/>
    <row r="11678" s="34" customFormat="1" ht="15" thickTop="1" thickBot="1"/>
    <row r="11679" s="34" customFormat="1" ht="15" thickTop="1" thickBot="1"/>
    <row r="11680" s="34" customFormat="1" ht="15" thickTop="1" thickBot="1"/>
    <row r="11681" s="34" customFormat="1" ht="15" thickTop="1" thickBot="1"/>
    <row r="11682" s="34" customFormat="1" ht="15" thickTop="1" thickBot="1"/>
    <row r="11683" s="34" customFormat="1" ht="15" thickTop="1" thickBot="1"/>
    <row r="11684" s="34" customFormat="1" ht="15" thickTop="1" thickBot="1"/>
    <row r="11685" s="34" customFormat="1" ht="15" thickTop="1" thickBot="1"/>
    <row r="11686" s="34" customFormat="1" ht="15" thickTop="1" thickBot="1"/>
    <row r="11687" s="34" customFormat="1" ht="15" thickTop="1" thickBot="1"/>
    <row r="11688" s="34" customFormat="1" ht="14" thickTop="1"/>
    <row r="11689" s="34" customFormat="1"/>
    <row r="11690" s="34" customFormat="1"/>
    <row r="11691" s="34" customFormat="1"/>
    <row r="11692" s="34" customFormat="1"/>
    <row r="11693" s="34" customFormat="1"/>
    <row r="11694" s="34" customFormat="1"/>
    <row r="11695" s="34" customFormat="1"/>
    <row r="11696" s="34" customFormat="1"/>
    <row r="11697" s="34" customFormat="1"/>
    <row r="11698" s="34" customFormat="1"/>
    <row r="11699" s="34" customFormat="1"/>
    <row r="11700" s="34" customFormat="1"/>
    <row r="11701" s="34" customFormat="1" ht="14" thickBot="1"/>
    <row r="11702" s="34" customFormat="1" ht="15" thickTop="1" thickBot="1"/>
    <row r="11703" s="34" customFormat="1" ht="15" thickTop="1" thickBot="1"/>
    <row r="11704" s="34" customFormat="1" ht="15" thickTop="1" thickBot="1"/>
    <row r="11705" s="34" customFormat="1" ht="15" thickTop="1" thickBot="1"/>
    <row r="11706" s="34" customFormat="1" ht="15" thickTop="1" thickBot="1"/>
    <row r="11707" s="34" customFormat="1" ht="15" thickTop="1" thickBot="1"/>
    <row r="11708" s="34" customFormat="1" ht="15" thickTop="1" thickBot="1"/>
    <row r="11709" s="34" customFormat="1" ht="15" thickTop="1" thickBot="1"/>
    <row r="11710" s="34" customFormat="1" ht="15" thickTop="1" thickBot="1"/>
    <row r="11711" s="34" customFormat="1" ht="15" thickTop="1" thickBot="1"/>
    <row r="11712" s="34" customFormat="1" ht="15" thickTop="1" thickBot="1"/>
    <row r="11713" s="34" customFormat="1" ht="15" thickTop="1" thickBot="1"/>
    <row r="11714" s="34" customFormat="1" ht="15" thickTop="1" thickBot="1"/>
    <row r="11715" s="34" customFormat="1" ht="15" thickTop="1" thickBot="1"/>
    <row r="11716" s="34" customFormat="1" ht="15" thickTop="1" thickBot="1"/>
    <row r="11717" s="34" customFormat="1" ht="15" thickTop="1" thickBot="1"/>
    <row r="11718" s="34" customFormat="1" ht="15" thickTop="1" thickBot="1"/>
    <row r="11719" s="34" customFormat="1" ht="15" thickTop="1" thickBot="1"/>
    <row r="11720" s="34" customFormat="1" ht="15" thickTop="1" thickBot="1"/>
    <row r="11721" s="34" customFormat="1" ht="15" thickTop="1" thickBot="1"/>
    <row r="11722" s="34" customFormat="1" ht="15" thickTop="1" thickBot="1"/>
    <row r="11723" s="34" customFormat="1" ht="15" thickTop="1" thickBot="1"/>
    <row r="11724" s="34" customFormat="1" ht="15" thickTop="1" thickBot="1"/>
    <row r="11725" s="34" customFormat="1" ht="15" thickTop="1" thickBot="1"/>
    <row r="11726" s="34" customFormat="1" ht="15" thickTop="1" thickBot="1"/>
    <row r="11727" s="34" customFormat="1" ht="15" thickTop="1" thickBot="1"/>
    <row r="11728" s="34" customFormat="1" ht="15" thickTop="1" thickBot="1"/>
    <row r="11729" s="34" customFormat="1" ht="15" thickTop="1" thickBot="1"/>
    <row r="11730" s="34" customFormat="1" ht="15" thickTop="1" thickBot="1"/>
    <row r="11731" s="34" customFormat="1" ht="15" thickTop="1" thickBot="1"/>
    <row r="11732" s="34" customFormat="1" ht="15" thickTop="1" thickBot="1"/>
    <row r="11733" s="34" customFormat="1" ht="15" thickTop="1" thickBot="1"/>
    <row r="11734" s="34" customFormat="1" ht="15" thickTop="1" thickBot="1"/>
    <row r="11735" s="34" customFormat="1" ht="15" thickTop="1" thickBot="1"/>
    <row r="11736" s="34" customFormat="1" ht="15" thickTop="1" thickBot="1"/>
    <row r="11737" s="34" customFormat="1" ht="15" thickTop="1" thickBot="1"/>
    <row r="11738" s="34" customFormat="1" ht="15" thickTop="1" thickBot="1"/>
    <row r="11739" s="34" customFormat="1" ht="15" thickTop="1" thickBot="1"/>
    <row r="11740" s="34" customFormat="1" ht="15" thickTop="1" thickBot="1"/>
    <row r="11741" s="34" customFormat="1" ht="15" thickTop="1" thickBot="1"/>
    <row r="11742" s="34" customFormat="1" ht="15" thickTop="1" thickBot="1"/>
    <row r="11743" s="34" customFormat="1" ht="15" thickTop="1" thickBot="1"/>
    <row r="11744" s="34" customFormat="1" ht="15" thickTop="1" thickBot="1"/>
    <row r="11745" s="34" customFormat="1" ht="15" thickTop="1" thickBot="1"/>
    <row r="11746" s="34" customFormat="1" ht="15" thickTop="1" thickBot="1"/>
    <row r="11747" s="34" customFormat="1" ht="15" thickTop="1" thickBot="1"/>
    <row r="11748" s="34" customFormat="1" ht="15" thickTop="1" thickBot="1"/>
    <row r="11749" s="34" customFormat="1" ht="15" thickTop="1" thickBot="1"/>
    <row r="11750" s="34" customFormat="1" ht="15" thickTop="1" thickBot="1"/>
    <row r="11751" s="34" customFormat="1" ht="15" thickTop="1" thickBot="1"/>
    <row r="11752" s="34" customFormat="1" ht="15" thickTop="1" thickBot="1"/>
    <row r="11753" s="34" customFormat="1" ht="15" thickTop="1" thickBot="1"/>
    <row r="11754" s="34" customFormat="1" ht="15" thickTop="1" thickBot="1"/>
    <row r="11755" s="34" customFormat="1" ht="15" thickTop="1" thickBot="1"/>
    <row r="11756" s="34" customFormat="1" ht="15" thickTop="1" thickBot="1"/>
    <row r="11757" s="34" customFormat="1" ht="15" thickTop="1" thickBot="1"/>
    <row r="11758" s="34" customFormat="1" ht="14" thickTop="1"/>
    <row r="11759" s="34" customFormat="1"/>
    <row r="11760" s="34" customFormat="1"/>
    <row r="11761" s="34" customFormat="1"/>
    <row r="11762" s="34" customFormat="1"/>
    <row r="11763" s="34" customFormat="1"/>
    <row r="11764" s="34" customFormat="1"/>
    <row r="11765" s="34" customFormat="1"/>
    <row r="11766" s="34" customFormat="1"/>
    <row r="11767" s="34" customFormat="1"/>
    <row r="11768" s="34" customFormat="1"/>
    <row r="11769" s="34" customFormat="1"/>
    <row r="11770" s="34" customFormat="1"/>
    <row r="11771" s="34" customFormat="1" ht="14" thickBot="1"/>
    <row r="11772" s="34" customFormat="1" ht="15" thickTop="1" thickBot="1"/>
    <row r="11773" s="34" customFormat="1" ht="15" thickTop="1" thickBot="1"/>
    <row r="11774" s="34" customFormat="1" ht="15" thickTop="1" thickBot="1"/>
    <row r="11775" s="34" customFormat="1" ht="15" thickTop="1" thickBot="1"/>
    <row r="11776" s="34" customFormat="1" ht="15" thickTop="1" thickBot="1"/>
    <row r="11777" s="34" customFormat="1" ht="15" thickTop="1" thickBot="1"/>
    <row r="11778" s="34" customFormat="1" ht="15" thickTop="1" thickBot="1"/>
    <row r="11779" s="34" customFormat="1" ht="15" thickTop="1" thickBot="1"/>
    <row r="11780" s="34" customFormat="1" ht="15" thickTop="1" thickBot="1"/>
    <row r="11781" s="34" customFormat="1" ht="15" thickTop="1" thickBot="1"/>
    <row r="11782" s="34" customFormat="1" ht="15" thickTop="1" thickBot="1"/>
    <row r="11783" s="34" customFormat="1" ht="15" thickTop="1" thickBot="1"/>
    <row r="11784" s="34" customFormat="1" ht="15" thickTop="1" thickBot="1"/>
    <row r="11785" s="34" customFormat="1" ht="15" thickTop="1" thickBot="1"/>
    <row r="11786" s="34" customFormat="1" ht="15" thickTop="1" thickBot="1"/>
    <row r="11787" s="34" customFormat="1" ht="15" thickTop="1" thickBot="1"/>
    <row r="11788" s="34" customFormat="1" ht="15" thickTop="1" thickBot="1"/>
    <row r="11789" s="34" customFormat="1" ht="15" thickTop="1" thickBot="1"/>
    <row r="11790" s="34" customFormat="1" ht="15" thickTop="1" thickBot="1"/>
    <row r="11791" s="34" customFormat="1" ht="15" thickTop="1" thickBot="1"/>
    <row r="11792" s="34" customFormat="1" ht="15" thickTop="1" thickBot="1"/>
    <row r="11793" s="34" customFormat="1" ht="15" thickTop="1" thickBot="1"/>
    <row r="11794" s="34" customFormat="1" ht="15" thickTop="1" thickBot="1"/>
    <row r="11795" s="34" customFormat="1" ht="15" thickTop="1" thickBot="1"/>
    <row r="11796" s="34" customFormat="1" ht="15" thickTop="1" thickBot="1"/>
    <row r="11797" s="34" customFormat="1" ht="15" thickTop="1" thickBot="1"/>
    <row r="11798" s="34" customFormat="1" ht="15" thickTop="1" thickBot="1"/>
    <row r="11799" s="34" customFormat="1" ht="15" thickTop="1" thickBot="1"/>
    <row r="11800" s="34" customFormat="1" ht="15" thickTop="1" thickBot="1"/>
    <row r="11801" s="34" customFormat="1" ht="15" thickTop="1" thickBot="1"/>
    <row r="11802" s="34" customFormat="1" ht="15" thickTop="1" thickBot="1"/>
    <row r="11803" s="34" customFormat="1" ht="15" thickTop="1" thickBot="1"/>
    <row r="11804" s="34" customFormat="1" ht="15" thickTop="1" thickBot="1"/>
    <row r="11805" s="34" customFormat="1" ht="15" thickTop="1" thickBot="1"/>
    <row r="11806" s="34" customFormat="1" ht="15" thickTop="1" thickBot="1"/>
    <row r="11807" s="34" customFormat="1" ht="15" thickTop="1" thickBot="1"/>
    <row r="11808" s="34" customFormat="1" ht="15" thickTop="1" thickBot="1"/>
    <row r="11809" s="34" customFormat="1" ht="15" thickTop="1" thickBot="1"/>
    <row r="11810" s="34" customFormat="1" ht="15" thickTop="1" thickBot="1"/>
    <row r="11811" s="34" customFormat="1" ht="15" thickTop="1" thickBot="1"/>
    <row r="11812" s="34" customFormat="1" ht="15" thickTop="1" thickBot="1"/>
    <row r="11813" s="34" customFormat="1" ht="15" thickTop="1" thickBot="1"/>
    <row r="11814" s="34" customFormat="1" ht="15" thickTop="1" thickBot="1"/>
    <row r="11815" s="34" customFormat="1" ht="15" thickTop="1" thickBot="1"/>
    <row r="11816" s="34" customFormat="1" ht="15" thickTop="1" thickBot="1"/>
    <row r="11817" s="34" customFormat="1" ht="15" thickTop="1" thickBot="1"/>
    <row r="11818" s="34" customFormat="1" ht="15" thickTop="1" thickBot="1"/>
    <row r="11819" s="34" customFormat="1" ht="15" thickTop="1" thickBot="1"/>
    <row r="11820" s="34" customFormat="1" ht="15" thickTop="1" thickBot="1"/>
    <row r="11821" s="34" customFormat="1" ht="15" thickTop="1" thickBot="1"/>
    <row r="11822" s="34" customFormat="1" ht="15" thickTop="1" thickBot="1"/>
    <row r="11823" s="34" customFormat="1" ht="15" thickTop="1" thickBot="1"/>
    <row r="11824" s="34" customFormat="1" ht="15" thickTop="1" thickBot="1"/>
    <row r="11825" s="34" customFormat="1" ht="15" thickTop="1" thickBot="1"/>
    <row r="11826" s="34" customFormat="1" ht="15" thickTop="1" thickBot="1"/>
    <row r="11827" s="34" customFormat="1" ht="15" thickTop="1" thickBot="1"/>
    <row r="11828" s="34" customFormat="1" ht="14" thickTop="1"/>
    <row r="11829" s="34" customFormat="1"/>
    <row r="11830" s="34" customFormat="1"/>
    <row r="11831" s="34" customFormat="1"/>
    <row r="11832" s="34" customFormat="1"/>
    <row r="11833" s="34" customFormat="1"/>
    <row r="11834" s="34" customFormat="1"/>
    <row r="11835" s="34" customFormat="1"/>
    <row r="11836" s="34" customFormat="1"/>
    <row r="11837" s="34" customFormat="1"/>
    <row r="11838" s="34" customFormat="1"/>
    <row r="11839" s="34" customFormat="1"/>
    <row r="11840" s="34" customFormat="1"/>
    <row r="11841" s="34" customFormat="1" ht="14" thickBot="1"/>
    <row r="11842" s="34" customFormat="1" ht="15" thickTop="1" thickBot="1"/>
    <row r="11843" s="34" customFormat="1" ht="15" thickTop="1" thickBot="1"/>
    <row r="11844" s="34" customFormat="1" ht="15" thickTop="1" thickBot="1"/>
    <row r="11845" s="34" customFormat="1" ht="15" thickTop="1" thickBot="1"/>
    <row r="11846" s="34" customFormat="1" ht="15" thickTop="1" thickBot="1"/>
    <row r="11847" s="34" customFormat="1" ht="15" thickTop="1" thickBot="1"/>
    <row r="11848" s="34" customFormat="1" ht="15" thickTop="1" thickBot="1"/>
    <row r="11849" s="34" customFormat="1" ht="15" thickTop="1" thickBot="1"/>
    <row r="11850" s="34" customFormat="1" ht="15" thickTop="1" thickBot="1"/>
    <row r="11851" s="34" customFormat="1" ht="15" thickTop="1" thickBot="1"/>
    <row r="11852" s="34" customFormat="1" ht="15" thickTop="1" thickBot="1"/>
    <row r="11853" s="34" customFormat="1" ht="15" thickTop="1" thickBot="1"/>
    <row r="11854" s="34" customFormat="1" ht="15" thickTop="1" thickBot="1"/>
    <row r="11855" s="34" customFormat="1" ht="15" thickTop="1" thickBot="1"/>
    <row r="11856" s="34" customFormat="1" ht="15" thickTop="1" thickBot="1"/>
    <row r="11857" s="34" customFormat="1" ht="15" thickTop="1" thickBot="1"/>
    <row r="11858" s="34" customFormat="1" ht="15" thickTop="1" thickBot="1"/>
    <row r="11859" s="34" customFormat="1" ht="15" thickTop="1" thickBot="1"/>
    <row r="11860" s="34" customFormat="1" ht="15" thickTop="1" thickBot="1"/>
    <row r="11861" s="34" customFormat="1" ht="15" thickTop="1" thickBot="1"/>
    <row r="11862" s="34" customFormat="1" ht="15" thickTop="1" thickBot="1"/>
    <row r="11863" s="34" customFormat="1" ht="15" thickTop="1" thickBot="1"/>
    <row r="11864" s="34" customFormat="1" ht="15" thickTop="1" thickBot="1"/>
    <row r="11865" s="34" customFormat="1" ht="15" thickTop="1" thickBot="1"/>
    <row r="11866" s="34" customFormat="1" ht="15" thickTop="1" thickBot="1"/>
    <row r="11867" s="34" customFormat="1" ht="15" thickTop="1" thickBot="1"/>
    <row r="11868" s="34" customFormat="1" ht="15" thickTop="1" thickBot="1"/>
    <row r="11869" s="34" customFormat="1" ht="15" thickTop="1" thickBot="1"/>
    <row r="11870" s="34" customFormat="1" ht="15" thickTop="1" thickBot="1"/>
    <row r="11871" s="34" customFormat="1" ht="15" thickTop="1" thickBot="1"/>
    <row r="11872" s="34" customFormat="1" ht="15" thickTop="1" thickBot="1"/>
    <row r="11873" s="34" customFormat="1" ht="15" thickTop="1" thickBot="1"/>
    <row r="11874" s="34" customFormat="1" ht="15" thickTop="1" thickBot="1"/>
    <row r="11875" s="34" customFormat="1" ht="15" thickTop="1" thickBot="1"/>
    <row r="11876" s="34" customFormat="1" ht="15" thickTop="1" thickBot="1"/>
    <row r="11877" s="34" customFormat="1" ht="15" thickTop="1" thickBot="1"/>
    <row r="11878" s="34" customFormat="1" ht="15" thickTop="1" thickBot="1"/>
    <row r="11879" s="34" customFormat="1" ht="15" thickTop="1" thickBot="1"/>
    <row r="11880" s="34" customFormat="1" ht="15" thickTop="1" thickBot="1"/>
    <row r="11881" s="34" customFormat="1" ht="15" thickTop="1" thickBot="1"/>
    <row r="11882" s="34" customFormat="1" ht="15" thickTop="1" thickBot="1"/>
    <row r="11883" s="34" customFormat="1" ht="15" thickTop="1" thickBot="1"/>
    <row r="11884" s="34" customFormat="1" ht="15" thickTop="1" thickBot="1"/>
    <row r="11885" s="34" customFormat="1" ht="15" thickTop="1" thickBot="1"/>
    <row r="11886" s="34" customFormat="1" ht="15" thickTop="1" thickBot="1"/>
    <row r="11887" s="34" customFormat="1" ht="15" thickTop="1" thickBot="1"/>
    <row r="11888" s="34" customFormat="1" ht="15" thickTop="1" thickBot="1"/>
    <row r="11889" s="34" customFormat="1" ht="15" thickTop="1" thickBot="1"/>
    <row r="11890" s="34" customFormat="1" ht="15" thickTop="1" thickBot="1"/>
    <row r="11891" s="34" customFormat="1" ht="15" thickTop="1" thickBot="1"/>
    <row r="11892" s="34" customFormat="1" ht="15" thickTop="1" thickBot="1"/>
    <row r="11893" s="34" customFormat="1" ht="15" thickTop="1" thickBot="1"/>
    <row r="11894" s="34" customFormat="1" ht="15" thickTop="1" thickBot="1"/>
    <row r="11895" s="34" customFormat="1" ht="15" thickTop="1" thickBot="1"/>
    <row r="11896" s="34" customFormat="1" ht="15" thickTop="1" thickBot="1"/>
    <row r="11897" s="34" customFormat="1" ht="15" thickTop="1" thickBot="1"/>
    <row r="11898" s="34" customFormat="1" ht="14" thickTop="1"/>
    <row r="11899" s="34" customFormat="1"/>
    <row r="11900" s="34" customFormat="1"/>
    <row r="11901" s="34" customFormat="1"/>
    <row r="11902" s="34" customFormat="1"/>
    <row r="11903" s="34" customFormat="1"/>
    <row r="11904" s="34" customFormat="1"/>
    <row r="11905" s="34" customFormat="1"/>
    <row r="11906" s="34" customFormat="1"/>
    <row r="11907" s="34" customFormat="1"/>
    <row r="11908" s="34" customFormat="1"/>
    <row r="11909" s="34" customFormat="1"/>
    <row r="11910" s="34" customFormat="1"/>
    <row r="11911" s="34" customFormat="1" ht="14" thickBot="1"/>
    <row r="11912" s="34" customFormat="1" ht="15" thickTop="1" thickBot="1"/>
    <row r="11913" s="34" customFormat="1" ht="15" thickTop="1" thickBot="1"/>
    <row r="11914" s="34" customFormat="1" ht="15" thickTop="1" thickBot="1"/>
    <row r="11915" s="34" customFormat="1" ht="15" thickTop="1" thickBot="1"/>
    <row r="11916" s="34" customFormat="1" ht="15" thickTop="1" thickBot="1"/>
    <row r="11917" s="34" customFormat="1" ht="15" thickTop="1" thickBot="1"/>
    <row r="11918" s="34" customFormat="1" ht="15" thickTop="1" thickBot="1"/>
    <row r="11919" s="34" customFormat="1" ht="15" thickTop="1" thickBot="1"/>
    <row r="11920" s="34" customFormat="1" ht="15" thickTop="1" thickBot="1"/>
    <row r="11921" s="34" customFormat="1" ht="15" thickTop="1" thickBot="1"/>
    <row r="11922" s="34" customFormat="1" ht="15" thickTop="1" thickBot="1"/>
    <row r="11923" s="34" customFormat="1" ht="15" thickTop="1" thickBot="1"/>
    <row r="11924" s="34" customFormat="1" ht="15" thickTop="1" thickBot="1"/>
    <row r="11925" s="34" customFormat="1" ht="15" thickTop="1" thickBot="1"/>
    <row r="11926" s="34" customFormat="1" ht="15" thickTop="1" thickBot="1"/>
    <row r="11927" s="34" customFormat="1" ht="15" thickTop="1" thickBot="1"/>
    <row r="11928" s="34" customFormat="1" ht="15" thickTop="1" thickBot="1"/>
    <row r="11929" s="34" customFormat="1" ht="15" thickTop="1" thickBot="1"/>
    <row r="11930" s="34" customFormat="1" ht="15" thickTop="1" thickBot="1"/>
    <row r="11931" s="34" customFormat="1" ht="15" thickTop="1" thickBot="1"/>
    <row r="11932" s="34" customFormat="1" ht="15" thickTop="1" thickBot="1"/>
    <row r="11933" s="34" customFormat="1" ht="15" thickTop="1" thickBot="1"/>
    <row r="11934" s="34" customFormat="1" ht="15" thickTop="1" thickBot="1"/>
    <row r="11935" s="34" customFormat="1" ht="15" thickTop="1" thickBot="1"/>
    <row r="11936" s="34" customFormat="1" ht="15" thickTop="1" thickBot="1"/>
    <row r="11937" s="34" customFormat="1" ht="15" thickTop="1" thickBot="1"/>
    <row r="11938" s="34" customFormat="1" ht="15" thickTop="1" thickBot="1"/>
    <row r="11939" s="34" customFormat="1" ht="15" thickTop="1" thickBot="1"/>
    <row r="11940" s="34" customFormat="1" ht="15" thickTop="1" thickBot="1"/>
    <row r="11941" s="34" customFormat="1" ht="15" thickTop="1" thickBot="1"/>
    <row r="11942" s="34" customFormat="1" ht="15" thickTop="1" thickBot="1"/>
    <row r="11943" s="34" customFormat="1" ht="15" thickTop="1" thickBot="1"/>
    <row r="11944" s="34" customFormat="1" ht="15" thickTop="1" thickBot="1"/>
    <row r="11945" s="34" customFormat="1" ht="15" thickTop="1" thickBot="1"/>
    <row r="11946" s="34" customFormat="1" ht="15" thickTop="1" thickBot="1"/>
    <row r="11947" s="34" customFormat="1" ht="15" thickTop="1" thickBot="1"/>
    <row r="11948" s="34" customFormat="1" ht="15" thickTop="1" thickBot="1"/>
    <row r="11949" s="34" customFormat="1" ht="15" thickTop="1" thickBot="1"/>
    <row r="11950" s="34" customFormat="1" ht="15" thickTop="1" thickBot="1"/>
    <row r="11951" s="34" customFormat="1" ht="15" thickTop="1" thickBot="1"/>
    <row r="11952" s="34" customFormat="1" ht="15" thickTop="1" thickBot="1"/>
    <row r="11953" s="34" customFormat="1" ht="15" thickTop="1" thickBot="1"/>
    <row r="11954" s="34" customFormat="1" ht="15" thickTop="1" thickBot="1"/>
    <row r="11955" s="34" customFormat="1" ht="15" thickTop="1" thickBot="1"/>
    <row r="11956" s="34" customFormat="1" ht="15" thickTop="1" thickBot="1"/>
    <row r="11957" s="34" customFormat="1" ht="15" thickTop="1" thickBot="1"/>
    <row r="11958" s="34" customFormat="1" ht="15" thickTop="1" thickBot="1"/>
    <row r="11959" s="34" customFormat="1" ht="15" thickTop="1" thickBot="1"/>
    <row r="11960" s="34" customFormat="1" ht="15" thickTop="1" thickBot="1"/>
    <row r="11961" s="34" customFormat="1" ht="15" thickTop="1" thickBot="1"/>
    <row r="11962" s="34" customFormat="1" ht="15" thickTop="1" thickBot="1"/>
    <row r="11963" s="34" customFormat="1" ht="15" thickTop="1" thickBot="1"/>
    <row r="11964" s="34" customFormat="1" ht="15" thickTop="1" thickBot="1"/>
    <row r="11965" s="34" customFormat="1" ht="15" thickTop="1" thickBot="1"/>
    <row r="11966" s="34" customFormat="1" ht="15" thickTop="1" thickBot="1"/>
    <row r="11967" s="34" customFormat="1" ht="15" thickTop="1" thickBot="1"/>
    <row r="11968" s="34" customFormat="1" ht="14" thickTop="1"/>
    <row r="11969" s="34" customFormat="1"/>
    <row r="11970" s="34" customFormat="1"/>
    <row r="11971" s="34" customFormat="1"/>
    <row r="11972" s="34" customFormat="1"/>
    <row r="11973" s="34" customFormat="1"/>
    <row r="11974" s="34" customFormat="1"/>
    <row r="11975" s="34" customFormat="1"/>
    <row r="11976" s="34" customFormat="1"/>
    <row r="11977" s="34" customFormat="1"/>
    <row r="11978" s="34" customFormat="1"/>
    <row r="11979" s="34" customFormat="1"/>
    <row r="11980" s="34" customFormat="1"/>
    <row r="11981" s="34" customFormat="1" ht="14" thickBot="1"/>
    <row r="11982" s="34" customFormat="1" ht="15" thickTop="1" thickBot="1"/>
    <row r="11983" s="34" customFormat="1" ht="15" thickTop="1" thickBot="1"/>
    <row r="11984" s="34" customFormat="1" ht="15" thickTop="1" thickBot="1"/>
    <row r="11985" s="34" customFormat="1" ht="15" thickTop="1" thickBot="1"/>
    <row r="11986" s="34" customFormat="1" ht="15" thickTop="1" thickBot="1"/>
    <row r="11987" s="34" customFormat="1" ht="15" thickTop="1" thickBot="1"/>
    <row r="11988" s="34" customFormat="1" ht="15" thickTop="1" thickBot="1"/>
    <row r="11989" s="34" customFormat="1" ht="15" thickTop="1" thickBot="1"/>
    <row r="11990" s="34" customFormat="1" ht="15" thickTop="1" thickBot="1"/>
    <row r="11991" s="34" customFormat="1" ht="15" thickTop="1" thickBot="1"/>
    <row r="11992" s="34" customFormat="1" ht="15" thickTop="1" thickBot="1"/>
    <row r="11993" s="34" customFormat="1" ht="15" thickTop="1" thickBot="1"/>
    <row r="11994" s="34" customFormat="1" ht="15" thickTop="1" thickBot="1"/>
    <row r="11995" s="34" customFormat="1" ht="15" thickTop="1" thickBot="1"/>
    <row r="11996" s="34" customFormat="1" ht="15" thickTop="1" thickBot="1"/>
    <row r="11997" s="34" customFormat="1" ht="15" thickTop="1" thickBot="1"/>
    <row r="11998" s="34" customFormat="1" ht="15" thickTop="1" thickBot="1"/>
    <row r="11999" s="34" customFormat="1" ht="15" thickTop="1" thickBot="1"/>
    <row r="12000" s="34" customFormat="1" ht="15" thickTop="1" thickBot="1"/>
    <row r="12001" s="34" customFormat="1" ht="15" thickTop="1" thickBot="1"/>
    <row r="12002" s="34" customFormat="1" ht="15" thickTop="1" thickBot="1"/>
    <row r="12003" s="34" customFormat="1" ht="15" thickTop="1" thickBot="1"/>
    <row r="12004" s="34" customFormat="1" ht="15" thickTop="1" thickBot="1"/>
    <row r="12005" s="34" customFormat="1" ht="15" thickTop="1" thickBot="1"/>
    <row r="12006" s="34" customFormat="1" ht="15" thickTop="1" thickBot="1"/>
    <row r="12007" s="34" customFormat="1" ht="15" thickTop="1" thickBot="1"/>
    <row r="12008" s="34" customFormat="1" ht="15" thickTop="1" thickBot="1"/>
    <row r="12009" s="34" customFormat="1" ht="15" thickTop="1" thickBot="1"/>
    <row r="12010" s="34" customFormat="1" ht="15" thickTop="1" thickBot="1"/>
    <row r="12011" s="34" customFormat="1" ht="15" thickTop="1" thickBot="1"/>
    <row r="12012" s="34" customFormat="1" ht="15" thickTop="1" thickBot="1"/>
    <row r="12013" s="34" customFormat="1" ht="15" thickTop="1" thickBot="1"/>
    <row r="12014" s="34" customFormat="1" ht="15" thickTop="1" thickBot="1"/>
    <row r="12015" s="34" customFormat="1" ht="15" thickTop="1" thickBot="1"/>
    <row r="12016" s="34" customFormat="1" ht="15" thickTop="1" thickBot="1"/>
    <row r="12017" s="34" customFormat="1" ht="15" thickTop="1" thickBot="1"/>
    <row r="12018" s="34" customFormat="1" ht="15" thickTop="1" thickBot="1"/>
    <row r="12019" s="34" customFormat="1" ht="15" thickTop="1" thickBot="1"/>
    <row r="12020" s="34" customFormat="1" ht="15" thickTop="1" thickBot="1"/>
    <row r="12021" s="34" customFormat="1" ht="15" thickTop="1" thickBot="1"/>
    <row r="12022" s="34" customFormat="1" ht="15" thickTop="1" thickBot="1"/>
    <row r="12023" s="34" customFormat="1" ht="15" thickTop="1" thickBot="1"/>
    <row r="12024" s="34" customFormat="1" ht="15" thickTop="1" thickBot="1"/>
    <row r="12025" s="34" customFormat="1" ht="15" thickTop="1" thickBot="1"/>
    <row r="12026" s="34" customFormat="1" ht="15" thickTop="1" thickBot="1"/>
    <row r="12027" s="34" customFormat="1" ht="15" thickTop="1" thickBot="1"/>
    <row r="12028" s="34" customFormat="1" ht="15" thickTop="1" thickBot="1"/>
    <row r="12029" s="34" customFormat="1" ht="15" thickTop="1" thickBot="1"/>
    <row r="12030" s="34" customFormat="1" ht="15" thickTop="1" thickBot="1"/>
    <row r="12031" s="34" customFormat="1" ht="15" thickTop="1" thickBot="1"/>
    <row r="12032" s="34" customFormat="1" ht="15" thickTop="1" thickBot="1"/>
    <row r="12033" s="34" customFormat="1" ht="15" thickTop="1" thickBot="1"/>
    <row r="12034" s="34" customFormat="1" ht="15" thickTop="1" thickBot="1"/>
    <row r="12035" s="34" customFormat="1" ht="15" thickTop="1" thickBot="1"/>
    <row r="12036" s="34" customFormat="1" ht="15" thickTop="1" thickBot="1"/>
    <row r="12037" s="34" customFormat="1" ht="15" thickTop="1" thickBot="1"/>
    <row r="12038" s="34" customFormat="1" ht="14" thickTop="1"/>
    <row r="12039" s="34" customFormat="1"/>
    <row r="12040" s="34" customFormat="1"/>
    <row r="12041" s="34" customFormat="1"/>
    <row r="12042" s="34" customFormat="1"/>
    <row r="12043" s="34" customFormat="1"/>
    <row r="12044" s="34" customFormat="1"/>
    <row r="12045" s="34" customFormat="1"/>
    <row r="12046" s="34" customFormat="1"/>
    <row r="12047" s="34" customFormat="1"/>
    <row r="12048" s="34" customFormat="1"/>
    <row r="12049" s="34" customFormat="1"/>
    <row r="12050" s="34" customFormat="1"/>
    <row r="12051" s="34" customFormat="1" ht="14" thickBot="1"/>
    <row r="12052" s="34" customFormat="1" ht="15" thickTop="1" thickBot="1"/>
    <row r="12053" s="34" customFormat="1" ht="15" thickTop="1" thickBot="1"/>
    <row r="12054" s="34" customFormat="1" ht="15" thickTop="1" thickBot="1"/>
    <row r="12055" s="34" customFormat="1" ht="15" thickTop="1" thickBot="1"/>
    <row r="12056" s="34" customFormat="1" ht="15" thickTop="1" thickBot="1"/>
    <row r="12057" s="34" customFormat="1" ht="15" thickTop="1" thickBot="1"/>
    <row r="12058" s="34" customFormat="1" ht="15" thickTop="1" thickBot="1"/>
    <row r="12059" s="34" customFormat="1" ht="15" thickTop="1" thickBot="1"/>
    <row r="12060" s="34" customFormat="1" ht="15" thickTop="1" thickBot="1"/>
    <row r="12061" s="34" customFormat="1" ht="15" thickTop="1" thickBot="1"/>
    <row r="12062" s="34" customFormat="1" ht="15" thickTop="1" thickBot="1"/>
    <row r="12063" s="34" customFormat="1" ht="15" thickTop="1" thickBot="1"/>
    <row r="12064" s="34" customFormat="1" ht="15" thickTop="1" thickBot="1"/>
    <row r="12065" s="34" customFormat="1" ht="15" thickTop="1" thickBot="1"/>
    <row r="12066" s="34" customFormat="1" ht="15" thickTop="1" thickBot="1"/>
    <row r="12067" s="34" customFormat="1" ht="15" thickTop="1" thickBot="1"/>
    <row r="12068" s="34" customFormat="1" ht="15" thickTop="1" thickBot="1"/>
    <row r="12069" s="34" customFormat="1" ht="15" thickTop="1" thickBot="1"/>
    <row r="12070" s="34" customFormat="1" ht="15" thickTop="1" thickBot="1"/>
    <row r="12071" s="34" customFormat="1" ht="15" thickTop="1" thickBot="1"/>
    <row r="12072" s="34" customFormat="1" ht="15" thickTop="1" thickBot="1"/>
    <row r="12073" s="34" customFormat="1" ht="15" thickTop="1" thickBot="1"/>
    <row r="12074" s="34" customFormat="1" ht="15" thickTop="1" thickBot="1"/>
    <row r="12075" s="34" customFormat="1" ht="15" thickTop="1" thickBot="1"/>
    <row r="12076" s="34" customFormat="1" ht="15" thickTop="1" thickBot="1"/>
    <row r="12077" s="34" customFormat="1" ht="15" thickTop="1" thickBot="1"/>
    <row r="12078" s="34" customFormat="1" ht="15" thickTop="1" thickBot="1"/>
    <row r="12079" s="34" customFormat="1" ht="15" thickTop="1" thickBot="1"/>
    <row r="12080" s="34" customFormat="1" ht="15" thickTop="1" thickBot="1"/>
    <row r="12081" s="34" customFormat="1" ht="15" thickTop="1" thickBot="1"/>
    <row r="12082" s="34" customFormat="1" ht="15" thickTop="1" thickBot="1"/>
    <row r="12083" s="34" customFormat="1" ht="15" thickTop="1" thickBot="1"/>
    <row r="12084" s="34" customFormat="1" ht="15" thickTop="1" thickBot="1"/>
    <row r="12085" s="34" customFormat="1" ht="15" thickTop="1" thickBot="1"/>
    <row r="12086" s="34" customFormat="1" ht="15" thickTop="1" thickBot="1"/>
    <row r="12087" s="34" customFormat="1" ht="15" thickTop="1" thickBot="1"/>
    <row r="12088" s="34" customFormat="1" ht="15" thickTop="1" thickBot="1"/>
    <row r="12089" s="34" customFormat="1" ht="15" thickTop="1" thickBot="1"/>
    <row r="12090" s="34" customFormat="1" ht="15" thickTop="1" thickBot="1"/>
    <row r="12091" s="34" customFormat="1" ht="15" thickTop="1" thickBot="1"/>
    <row r="12092" s="34" customFormat="1" ht="15" thickTop="1" thickBot="1"/>
    <row r="12093" s="34" customFormat="1" ht="15" thickTop="1" thickBot="1"/>
    <row r="12094" s="34" customFormat="1" ht="15" thickTop="1" thickBot="1"/>
    <row r="12095" s="34" customFormat="1" ht="15" thickTop="1" thickBot="1"/>
    <row r="12096" s="34" customFormat="1" ht="15" thickTop="1" thickBot="1"/>
    <row r="12097" s="34" customFormat="1" ht="15" thickTop="1" thickBot="1"/>
    <row r="12098" s="34" customFormat="1" ht="15" thickTop="1" thickBot="1"/>
    <row r="12099" s="34" customFormat="1" ht="15" thickTop="1" thickBot="1"/>
    <row r="12100" s="34" customFormat="1" ht="15" thickTop="1" thickBot="1"/>
    <row r="12101" s="34" customFormat="1" ht="15" thickTop="1" thickBot="1"/>
    <row r="12102" s="34" customFormat="1" ht="15" thickTop="1" thickBot="1"/>
    <row r="12103" s="34" customFormat="1" ht="15" thickTop="1" thickBot="1"/>
    <row r="12104" s="34" customFormat="1" ht="15" thickTop="1" thickBot="1"/>
    <row r="12105" s="34" customFormat="1" ht="15" thickTop="1" thickBot="1"/>
    <row r="12106" s="34" customFormat="1" ht="15" thickTop="1" thickBot="1"/>
    <row r="12107" s="34" customFormat="1" ht="15" thickTop="1" thickBot="1"/>
    <row r="12108" s="34" customFormat="1" ht="14" thickTop="1"/>
    <row r="12109" s="34" customFormat="1"/>
    <row r="12110" s="34" customFormat="1"/>
    <row r="12111" s="34" customFormat="1"/>
    <row r="12112" s="34" customFormat="1"/>
    <row r="12113" s="34" customFormat="1"/>
    <row r="12114" s="34" customFormat="1"/>
    <row r="12115" s="34" customFormat="1"/>
    <row r="12116" s="34" customFormat="1"/>
    <row r="12117" s="34" customFormat="1"/>
    <row r="12118" s="34" customFormat="1"/>
    <row r="12119" s="34" customFormat="1"/>
    <row r="12120" s="34" customFormat="1"/>
    <row r="12121" s="34" customFormat="1" ht="14" thickBot="1"/>
    <row r="12122" s="34" customFormat="1" ht="15" thickTop="1" thickBot="1"/>
    <row r="12123" s="34" customFormat="1" ht="15" thickTop="1" thickBot="1"/>
    <row r="12124" s="34" customFormat="1" ht="15" thickTop="1" thickBot="1"/>
    <row r="12125" s="34" customFormat="1" ht="15" thickTop="1" thickBot="1"/>
    <row r="12126" s="34" customFormat="1" ht="15" thickTop="1" thickBot="1"/>
    <row r="12127" s="34" customFormat="1" ht="15" thickTop="1" thickBot="1"/>
    <row r="12128" s="34" customFormat="1" ht="15" thickTop="1" thickBot="1"/>
    <row r="12129" s="34" customFormat="1" ht="15" thickTop="1" thickBot="1"/>
    <row r="12130" s="34" customFormat="1" ht="15" thickTop="1" thickBot="1"/>
    <row r="12131" s="34" customFormat="1" ht="15" thickTop="1" thickBot="1"/>
    <row r="12132" s="34" customFormat="1" ht="15" thickTop="1" thickBot="1"/>
    <row r="12133" s="34" customFormat="1" ht="15" thickTop="1" thickBot="1"/>
    <row r="12134" s="34" customFormat="1" ht="15" thickTop="1" thickBot="1"/>
    <row r="12135" s="34" customFormat="1" ht="15" thickTop="1" thickBot="1"/>
    <row r="12136" s="34" customFormat="1" ht="15" thickTop="1" thickBot="1"/>
    <row r="12137" s="34" customFormat="1" ht="15" thickTop="1" thickBot="1"/>
    <row r="12138" s="34" customFormat="1" ht="15" thickTop="1" thickBot="1"/>
    <row r="12139" s="34" customFormat="1" ht="15" thickTop="1" thickBot="1"/>
    <row r="12140" s="34" customFormat="1" ht="15" thickTop="1" thickBot="1"/>
    <row r="12141" s="34" customFormat="1" ht="15" thickTop="1" thickBot="1"/>
    <row r="12142" s="34" customFormat="1" ht="15" thickTop="1" thickBot="1"/>
    <row r="12143" s="34" customFormat="1" ht="15" thickTop="1" thickBot="1"/>
    <row r="12144" s="34" customFormat="1" ht="15" thickTop="1" thickBot="1"/>
    <row r="12145" s="34" customFormat="1" ht="15" thickTop="1" thickBot="1"/>
    <row r="12146" s="34" customFormat="1" ht="15" thickTop="1" thickBot="1"/>
    <row r="12147" s="34" customFormat="1" ht="15" thickTop="1" thickBot="1"/>
    <row r="12148" s="34" customFormat="1" ht="15" thickTop="1" thickBot="1"/>
    <row r="12149" s="34" customFormat="1" ht="15" thickTop="1" thickBot="1"/>
    <row r="12150" s="34" customFormat="1" ht="15" thickTop="1" thickBot="1"/>
    <row r="12151" s="34" customFormat="1" ht="15" thickTop="1" thickBot="1"/>
    <row r="12152" s="34" customFormat="1" ht="15" thickTop="1" thickBot="1"/>
    <row r="12153" s="34" customFormat="1" ht="15" thickTop="1" thickBot="1"/>
    <row r="12154" s="34" customFormat="1" ht="15" thickTop="1" thickBot="1"/>
    <row r="12155" s="34" customFormat="1" ht="15" thickTop="1" thickBot="1"/>
    <row r="12156" s="34" customFormat="1" ht="15" thickTop="1" thickBot="1"/>
    <row r="12157" s="34" customFormat="1" ht="15" thickTop="1" thickBot="1"/>
    <row r="12158" s="34" customFormat="1" ht="15" thickTop="1" thickBot="1"/>
    <row r="12159" s="34" customFormat="1" ht="15" thickTop="1" thickBot="1"/>
    <row r="12160" s="34" customFormat="1" ht="15" thickTop="1" thickBot="1"/>
    <row r="12161" s="34" customFormat="1" ht="15" thickTop="1" thickBot="1"/>
    <row r="12162" s="34" customFormat="1" ht="15" thickTop="1" thickBot="1"/>
    <row r="12163" s="34" customFormat="1" ht="15" thickTop="1" thickBot="1"/>
    <row r="12164" s="34" customFormat="1" ht="15" thickTop="1" thickBot="1"/>
    <row r="12165" s="34" customFormat="1" ht="15" thickTop="1" thickBot="1"/>
    <row r="12166" s="34" customFormat="1" ht="15" thickTop="1" thickBot="1"/>
    <row r="12167" s="34" customFormat="1" ht="15" thickTop="1" thickBot="1"/>
    <row r="12168" s="34" customFormat="1" ht="15" thickTop="1" thickBot="1"/>
    <row r="12169" s="34" customFormat="1" ht="15" thickTop="1" thickBot="1"/>
    <row r="12170" s="34" customFormat="1" ht="15" thickTop="1" thickBot="1"/>
    <row r="12171" s="34" customFormat="1" ht="15" thickTop="1" thickBot="1"/>
    <row r="12172" s="34" customFormat="1" ht="15" thickTop="1" thickBot="1"/>
    <row r="12173" s="34" customFormat="1" ht="15" thickTop="1" thickBot="1"/>
    <row r="12174" s="34" customFormat="1" ht="15" thickTop="1" thickBot="1"/>
    <row r="12175" s="34" customFormat="1" ht="15" thickTop="1" thickBot="1"/>
    <row r="12176" s="34" customFormat="1" ht="15" thickTop="1" thickBot="1"/>
    <row r="12177" s="34" customFormat="1" ht="15" thickTop="1" thickBot="1"/>
    <row r="12178" s="34" customFormat="1" ht="14" thickTop="1"/>
    <row r="12179" s="34" customFormat="1"/>
    <row r="12180" s="34" customFormat="1"/>
    <row r="12181" s="34" customFormat="1"/>
    <row r="12182" s="34" customFormat="1"/>
    <row r="12183" s="34" customFormat="1"/>
    <row r="12184" s="34" customFormat="1"/>
    <row r="12185" s="34" customFormat="1"/>
    <row r="12186" s="34" customFormat="1"/>
    <row r="12187" s="34" customFormat="1"/>
    <row r="12188" s="34" customFormat="1"/>
    <row r="12189" s="34" customFormat="1"/>
    <row r="12190" s="34" customFormat="1"/>
    <row r="12191" s="34" customFormat="1" ht="14" thickBot="1"/>
    <row r="12192" s="34" customFormat="1" ht="15" thickTop="1" thickBot="1"/>
    <row r="12193" s="34" customFormat="1" ht="15" thickTop="1" thickBot="1"/>
    <row r="12194" s="34" customFormat="1" ht="15" thickTop="1" thickBot="1"/>
    <row r="12195" s="34" customFormat="1" ht="15" thickTop="1" thickBot="1"/>
    <row r="12196" s="34" customFormat="1" ht="15" thickTop="1" thickBot="1"/>
    <row r="12197" s="34" customFormat="1" ht="15" thickTop="1" thickBot="1"/>
    <row r="12198" s="34" customFormat="1" ht="15" thickTop="1" thickBot="1"/>
    <row r="12199" s="34" customFormat="1" ht="15" thickTop="1" thickBot="1"/>
    <row r="12200" s="34" customFormat="1" ht="15" thickTop="1" thickBot="1"/>
    <row r="12201" s="34" customFormat="1" ht="15" thickTop="1" thickBot="1"/>
    <row r="12202" s="34" customFormat="1" ht="15" thickTop="1" thickBot="1"/>
    <row r="12203" s="34" customFormat="1" ht="15" thickTop="1" thickBot="1"/>
    <row r="12204" s="34" customFormat="1" ht="15" thickTop="1" thickBot="1"/>
    <row r="12205" s="34" customFormat="1" ht="15" thickTop="1" thickBot="1"/>
    <row r="12206" s="34" customFormat="1" ht="15" thickTop="1" thickBot="1"/>
    <row r="12207" s="34" customFormat="1" ht="15" thickTop="1" thickBot="1"/>
    <row r="12208" s="34" customFormat="1" ht="15" thickTop="1" thickBot="1"/>
    <row r="12209" s="34" customFormat="1" ht="15" thickTop="1" thickBot="1"/>
    <row r="12210" s="34" customFormat="1" ht="15" thickTop="1" thickBot="1"/>
    <row r="12211" s="34" customFormat="1" ht="15" thickTop="1" thickBot="1"/>
    <row r="12212" s="34" customFormat="1" ht="15" thickTop="1" thickBot="1"/>
    <row r="12213" s="34" customFormat="1" ht="15" thickTop="1" thickBot="1"/>
    <row r="12214" s="34" customFormat="1" ht="15" thickTop="1" thickBot="1"/>
    <row r="12215" s="34" customFormat="1" ht="15" thickTop="1" thickBot="1"/>
    <row r="12216" s="34" customFormat="1" ht="15" thickTop="1" thickBot="1"/>
    <row r="12217" s="34" customFormat="1" ht="15" thickTop="1" thickBot="1"/>
    <row r="12218" s="34" customFormat="1" ht="15" thickTop="1" thickBot="1"/>
    <row r="12219" s="34" customFormat="1" ht="15" thickTop="1" thickBot="1"/>
    <row r="12220" s="34" customFormat="1" ht="15" thickTop="1" thickBot="1"/>
    <row r="12221" s="34" customFormat="1" ht="15" thickTop="1" thickBot="1"/>
    <row r="12222" s="34" customFormat="1" ht="15" thickTop="1" thickBot="1"/>
    <row r="12223" s="34" customFormat="1" ht="15" thickTop="1" thickBot="1"/>
    <row r="12224" s="34" customFormat="1" ht="15" thickTop="1" thickBot="1"/>
    <row r="12225" s="34" customFormat="1" ht="15" thickTop="1" thickBot="1"/>
    <row r="12226" s="34" customFormat="1" ht="15" thickTop="1" thickBot="1"/>
    <row r="12227" s="34" customFormat="1" ht="15" thickTop="1" thickBot="1"/>
    <row r="12228" s="34" customFormat="1" ht="15" thickTop="1" thickBot="1"/>
    <row r="12229" s="34" customFormat="1" ht="15" thickTop="1" thickBot="1"/>
    <row r="12230" s="34" customFormat="1" ht="15" thickTop="1" thickBot="1"/>
    <row r="12231" s="34" customFormat="1" ht="15" thickTop="1" thickBot="1"/>
    <row r="12232" s="34" customFormat="1" ht="15" thickTop="1" thickBot="1"/>
    <row r="12233" s="34" customFormat="1" ht="15" thickTop="1" thickBot="1"/>
    <row r="12234" s="34" customFormat="1" ht="15" thickTop="1" thickBot="1"/>
    <row r="12235" s="34" customFormat="1" ht="15" thickTop="1" thickBot="1"/>
    <row r="12236" s="34" customFormat="1" ht="15" thickTop="1" thickBot="1"/>
    <row r="12237" s="34" customFormat="1" ht="15" thickTop="1" thickBot="1"/>
    <row r="12238" s="34" customFormat="1" ht="15" thickTop="1" thickBot="1"/>
    <row r="12239" s="34" customFormat="1" ht="15" thickTop="1" thickBot="1"/>
    <row r="12240" s="34" customFormat="1" ht="15" thickTop="1" thickBot="1"/>
    <row r="12241" s="34" customFormat="1" ht="15" thickTop="1" thickBot="1"/>
    <row r="12242" s="34" customFormat="1" ht="15" thickTop="1" thickBot="1"/>
    <row r="12243" s="34" customFormat="1" ht="15" thickTop="1" thickBot="1"/>
    <row r="12244" s="34" customFormat="1" ht="15" thickTop="1" thickBot="1"/>
    <row r="12245" s="34" customFormat="1" ht="15" thickTop="1" thickBot="1"/>
    <row r="12246" s="34" customFormat="1" ht="15" thickTop="1" thickBot="1"/>
    <row r="12247" s="34" customFormat="1" ht="15" thickTop="1" thickBot="1"/>
    <row r="12248" s="34" customFormat="1" ht="14" thickTop="1"/>
    <row r="12249" s="34" customFormat="1"/>
    <row r="12250" s="34" customFormat="1"/>
    <row r="12251" s="34" customFormat="1"/>
    <row r="12252" s="34" customFormat="1"/>
    <row r="12253" s="34" customFormat="1"/>
    <row r="12254" s="34" customFormat="1"/>
    <row r="12255" s="34" customFormat="1"/>
    <row r="12256" s="34" customFormat="1"/>
    <row r="12257" s="34" customFormat="1"/>
    <row r="12258" s="34" customFormat="1"/>
    <row r="12259" s="34" customFormat="1"/>
    <row r="12260" s="34" customFormat="1"/>
    <row r="12261" s="34" customFormat="1" ht="14" thickBot="1"/>
    <row r="12262" s="34" customFormat="1" ht="15" thickTop="1" thickBot="1"/>
    <row r="12263" s="34" customFormat="1" ht="15" thickTop="1" thickBot="1"/>
    <row r="12264" s="34" customFormat="1" ht="15" thickTop="1" thickBot="1"/>
    <row r="12265" s="34" customFormat="1" ht="15" thickTop="1" thickBot="1"/>
    <row r="12266" s="34" customFormat="1" ht="15" thickTop="1" thickBot="1"/>
    <row r="12267" s="34" customFormat="1" ht="15" thickTop="1" thickBot="1"/>
    <row r="12268" s="34" customFormat="1" ht="15" thickTop="1" thickBot="1"/>
    <row r="12269" s="34" customFormat="1" ht="15" thickTop="1" thickBot="1"/>
    <row r="12270" s="34" customFormat="1" ht="15" thickTop="1" thickBot="1"/>
    <row r="12271" s="34" customFormat="1" ht="15" thickTop="1" thickBot="1"/>
    <row r="12272" s="34" customFormat="1" ht="15" thickTop="1" thickBot="1"/>
    <row r="12273" s="34" customFormat="1" ht="15" thickTop="1" thickBot="1"/>
    <row r="12274" s="34" customFormat="1" ht="15" thickTop="1" thickBot="1"/>
    <row r="12275" s="34" customFormat="1" ht="15" thickTop="1" thickBot="1"/>
    <row r="12276" s="34" customFormat="1" ht="15" thickTop="1" thickBot="1"/>
    <row r="12277" s="34" customFormat="1" ht="15" thickTop="1" thickBot="1"/>
    <row r="12278" s="34" customFormat="1" ht="15" thickTop="1" thickBot="1"/>
    <row r="12279" s="34" customFormat="1" ht="15" thickTop="1" thickBot="1"/>
    <row r="12280" s="34" customFormat="1" ht="15" thickTop="1" thickBot="1"/>
    <row r="12281" s="34" customFormat="1" ht="15" thickTop="1" thickBot="1"/>
    <row r="12282" s="34" customFormat="1" ht="15" thickTop="1" thickBot="1"/>
    <row r="12283" s="34" customFormat="1" ht="15" thickTop="1" thickBot="1"/>
    <row r="12284" s="34" customFormat="1" ht="15" thickTop="1" thickBot="1"/>
    <row r="12285" s="34" customFormat="1" ht="15" thickTop="1" thickBot="1"/>
    <row r="12286" s="34" customFormat="1" ht="15" thickTop="1" thickBot="1"/>
    <row r="12287" s="34" customFormat="1" ht="15" thickTop="1" thickBot="1"/>
    <row r="12288" s="34" customFormat="1" ht="15" thickTop="1" thickBot="1"/>
    <row r="12289" s="34" customFormat="1" ht="15" thickTop="1" thickBot="1"/>
    <row r="12290" s="34" customFormat="1" ht="15" thickTop="1" thickBot="1"/>
    <row r="12291" s="34" customFormat="1" ht="15" thickTop="1" thickBot="1"/>
    <row r="12292" s="34" customFormat="1" ht="15" thickTop="1" thickBot="1"/>
    <row r="12293" s="34" customFormat="1" ht="15" thickTop="1" thickBot="1"/>
    <row r="12294" s="34" customFormat="1" ht="15" thickTop="1" thickBot="1"/>
    <row r="12295" s="34" customFormat="1" ht="15" thickTop="1" thickBot="1"/>
    <row r="12296" s="34" customFormat="1" ht="15" thickTop="1" thickBot="1"/>
    <row r="12297" s="34" customFormat="1" ht="15" thickTop="1" thickBot="1"/>
    <row r="12298" s="34" customFormat="1" ht="15" thickTop="1" thickBot="1"/>
    <row r="12299" s="34" customFormat="1" ht="15" thickTop="1" thickBot="1"/>
    <row r="12300" s="34" customFormat="1" ht="15" thickTop="1" thickBot="1"/>
    <row r="12301" s="34" customFormat="1" ht="15" thickTop="1" thickBot="1"/>
    <row r="12302" s="34" customFormat="1" ht="15" thickTop="1" thickBot="1"/>
    <row r="12303" s="34" customFormat="1" ht="15" thickTop="1" thickBot="1"/>
    <row r="12304" s="34" customFormat="1" ht="15" thickTop="1" thickBot="1"/>
    <row r="12305" s="34" customFormat="1" ht="15" thickTop="1" thickBot="1"/>
    <row r="12306" s="34" customFormat="1" ht="15" thickTop="1" thickBot="1"/>
    <row r="12307" s="34" customFormat="1" ht="15" thickTop="1" thickBot="1"/>
    <row r="12308" s="34" customFormat="1" ht="15" thickTop="1" thickBot="1"/>
    <row r="12309" s="34" customFormat="1" ht="15" thickTop="1" thickBot="1"/>
    <row r="12310" s="34" customFormat="1" ht="15" thickTop="1" thickBot="1"/>
    <row r="12311" s="34" customFormat="1" ht="15" thickTop="1" thickBot="1"/>
    <row r="12312" s="34" customFormat="1" ht="15" thickTop="1" thickBot="1"/>
    <row r="12313" s="34" customFormat="1" ht="15" thickTop="1" thickBot="1"/>
    <row r="12314" s="34" customFormat="1" ht="15" thickTop="1" thickBot="1"/>
    <row r="12315" s="34" customFormat="1" ht="15" thickTop="1" thickBot="1"/>
    <row r="12316" s="34" customFormat="1" ht="15" thickTop="1" thickBot="1"/>
    <row r="12317" s="34" customFormat="1" ht="15" thickTop="1" thickBot="1"/>
    <row r="12318" s="34" customFormat="1" ht="14" thickTop="1"/>
    <row r="12319" s="34" customFormat="1"/>
    <row r="12320" s="34" customFormat="1"/>
    <row r="12321" s="34" customFormat="1"/>
    <row r="12322" s="34" customFormat="1"/>
    <row r="12323" s="34" customFormat="1"/>
    <row r="12324" s="34" customFormat="1"/>
    <row r="12325" s="34" customFormat="1"/>
    <row r="12326" s="34" customFormat="1"/>
    <row r="12327" s="34" customFormat="1"/>
    <row r="12328" s="34" customFormat="1"/>
    <row r="12329" s="34" customFormat="1"/>
    <row r="12330" s="34" customFormat="1"/>
    <row r="12331" s="34" customFormat="1" ht="14" thickBot="1"/>
    <row r="12332" s="34" customFormat="1" ht="15" thickTop="1" thickBot="1"/>
    <row r="12333" s="34" customFormat="1" ht="15" thickTop="1" thickBot="1"/>
    <row r="12334" s="34" customFormat="1" ht="15" thickTop="1" thickBot="1"/>
    <row r="12335" s="34" customFormat="1" ht="15" thickTop="1" thickBot="1"/>
    <row r="12336" s="34" customFormat="1" ht="15" thickTop="1" thickBot="1"/>
    <row r="12337" s="34" customFormat="1" ht="15" thickTop="1" thickBot="1"/>
    <row r="12338" s="34" customFormat="1" ht="15" thickTop="1" thickBot="1"/>
    <row r="12339" s="34" customFormat="1" ht="15" thickTop="1" thickBot="1"/>
    <row r="12340" s="34" customFormat="1" ht="15" thickTop="1" thickBot="1"/>
    <row r="12341" s="34" customFormat="1" ht="15" thickTop="1" thickBot="1"/>
    <row r="12342" s="34" customFormat="1" ht="15" thickTop="1" thickBot="1"/>
    <row r="12343" s="34" customFormat="1" ht="15" thickTop="1" thickBot="1"/>
    <row r="12344" s="34" customFormat="1" ht="15" thickTop="1" thickBot="1"/>
    <row r="12345" s="34" customFormat="1" ht="15" thickTop="1" thickBot="1"/>
    <row r="12346" s="34" customFormat="1" ht="15" thickTop="1" thickBot="1"/>
    <row r="12347" s="34" customFormat="1" ht="15" thickTop="1" thickBot="1"/>
    <row r="12348" s="34" customFormat="1" ht="15" thickTop="1" thickBot="1"/>
    <row r="12349" s="34" customFormat="1" ht="15" thickTop="1" thickBot="1"/>
    <row r="12350" s="34" customFormat="1" ht="15" thickTop="1" thickBot="1"/>
    <row r="12351" s="34" customFormat="1" ht="15" thickTop="1" thickBot="1"/>
    <row r="12352" s="34" customFormat="1" ht="15" thickTop="1" thickBot="1"/>
    <row r="12353" s="34" customFormat="1" ht="15" thickTop="1" thickBot="1"/>
    <row r="12354" s="34" customFormat="1" ht="15" thickTop="1" thickBot="1"/>
    <row r="12355" s="34" customFormat="1" ht="15" thickTop="1" thickBot="1"/>
    <row r="12356" s="34" customFormat="1" ht="15" thickTop="1" thickBot="1"/>
    <row r="12357" s="34" customFormat="1" ht="15" thickTop="1" thickBot="1"/>
    <row r="12358" s="34" customFormat="1" ht="15" thickTop="1" thickBot="1"/>
    <row r="12359" s="34" customFormat="1" ht="15" thickTop="1" thickBot="1"/>
    <row r="12360" s="34" customFormat="1" ht="15" thickTop="1" thickBot="1"/>
    <row r="12361" s="34" customFormat="1" ht="15" thickTop="1" thickBot="1"/>
    <row r="12362" s="34" customFormat="1" ht="15" thickTop="1" thickBot="1"/>
    <row r="12363" s="34" customFormat="1" ht="15" thickTop="1" thickBot="1"/>
    <row r="12364" s="34" customFormat="1" ht="15" thickTop="1" thickBot="1"/>
    <row r="12365" s="34" customFormat="1" ht="15" thickTop="1" thickBot="1"/>
    <row r="12366" s="34" customFormat="1" ht="15" thickTop="1" thickBot="1"/>
    <row r="12367" s="34" customFormat="1" ht="15" thickTop="1" thickBot="1"/>
    <row r="12368" s="34" customFormat="1" ht="15" thickTop="1" thickBot="1"/>
    <row r="12369" s="34" customFormat="1" ht="15" thickTop="1" thickBot="1"/>
    <row r="12370" s="34" customFormat="1" ht="15" thickTop="1" thickBot="1"/>
    <row r="12371" s="34" customFormat="1" ht="15" thickTop="1" thickBot="1"/>
    <row r="12372" s="34" customFormat="1" ht="15" thickTop="1" thickBot="1"/>
    <row r="12373" s="34" customFormat="1" ht="15" thickTop="1" thickBot="1"/>
    <row r="12374" s="34" customFormat="1" ht="15" thickTop="1" thickBot="1"/>
    <row r="12375" s="34" customFormat="1" ht="15" thickTop="1" thickBot="1"/>
    <row r="12376" s="34" customFormat="1" ht="15" thickTop="1" thickBot="1"/>
    <row r="12377" s="34" customFormat="1" ht="15" thickTop="1" thickBot="1"/>
    <row r="12378" s="34" customFormat="1" ht="15" thickTop="1" thickBot="1"/>
    <row r="12379" s="34" customFormat="1" ht="15" thickTop="1" thickBot="1"/>
    <row r="12380" s="34" customFormat="1" ht="15" thickTop="1" thickBot="1"/>
    <row r="12381" s="34" customFormat="1" ht="15" thickTop="1" thickBot="1"/>
    <row r="12382" s="34" customFormat="1" ht="15" thickTop="1" thickBot="1"/>
    <row r="12383" s="34" customFormat="1" ht="15" thickTop="1" thickBot="1"/>
    <row r="12384" s="34" customFormat="1" ht="15" thickTop="1" thickBot="1"/>
    <row r="12385" s="34" customFormat="1" ht="15" thickTop="1" thickBot="1"/>
    <row r="12386" s="34" customFormat="1" ht="15" thickTop="1" thickBot="1"/>
    <row r="12387" s="34" customFormat="1" ht="15" thickTop="1" thickBot="1"/>
    <row r="12388" s="34" customFormat="1" ht="14" thickTop="1"/>
    <row r="12389" s="34" customFormat="1"/>
    <row r="12390" s="34" customFormat="1"/>
    <row r="12391" s="34" customFormat="1"/>
    <row r="12392" s="34" customFormat="1"/>
    <row r="12393" s="34" customFormat="1"/>
    <row r="12394" s="34" customFormat="1"/>
    <row r="12395" s="34" customFormat="1"/>
    <row r="12396" s="34" customFormat="1"/>
    <row r="12397" s="34" customFormat="1"/>
    <row r="12398" s="34" customFormat="1"/>
    <row r="12399" s="34" customFormat="1"/>
    <row r="12400" s="34" customFormat="1"/>
    <row r="12401" s="34" customFormat="1" ht="14" thickBot="1"/>
    <row r="12402" s="34" customFormat="1" ht="15" thickTop="1" thickBot="1"/>
    <row r="12403" s="34" customFormat="1" ht="15" thickTop="1" thickBot="1"/>
    <row r="12404" s="34" customFormat="1" ht="15" thickTop="1" thickBot="1"/>
    <row r="12405" s="34" customFormat="1" ht="15" thickTop="1" thickBot="1"/>
    <row r="12406" s="34" customFormat="1" ht="15" thickTop="1" thickBot="1"/>
    <row r="12407" s="34" customFormat="1" ht="15" thickTop="1" thickBot="1"/>
    <row r="12408" s="34" customFormat="1" ht="15" thickTop="1" thickBot="1"/>
    <row r="12409" s="34" customFormat="1" ht="15" thickTop="1" thickBot="1"/>
    <row r="12410" s="34" customFormat="1" ht="15" thickTop="1" thickBot="1"/>
    <row r="12411" s="34" customFormat="1" ht="15" thickTop="1" thickBot="1"/>
    <row r="12412" s="34" customFormat="1" ht="15" thickTop="1" thickBot="1"/>
    <row r="12413" s="34" customFormat="1" ht="15" thickTop="1" thickBot="1"/>
    <row r="12414" s="34" customFormat="1" ht="15" thickTop="1" thickBot="1"/>
    <row r="12415" s="34" customFormat="1" ht="15" thickTop="1" thickBot="1"/>
    <row r="12416" s="34" customFormat="1" ht="15" thickTop="1" thickBot="1"/>
    <row r="12417" s="34" customFormat="1" ht="15" thickTop="1" thickBot="1"/>
    <row r="12418" s="34" customFormat="1" ht="15" thickTop="1" thickBot="1"/>
    <row r="12419" s="34" customFormat="1" ht="15" thickTop="1" thickBot="1"/>
    <row r="12420" s="34" customFormat="1" ht="15" thickTop="1" thickBot="1"/>
    <row r="12421" s="34" customFormat="1" ht="15" thickTop="1" thickBot="1"/>
    <row r="12422" s="34" customFormat="1" ht="15" thickTop="1" thickBot="1"/>
    <row r="12423" s="34" customFormat="1" ht="15" thickTop="1" thickBot="1"/>
    <row r="12424" s="34" customFormat="1" ht="15" thickTop="1" thickBot="1"/>
    <row r="12425" s="34" customFormat="1" ht="15" thickTop="1" thickBot="1"/>
    <row r="12426" s="34" customFormat="1" ht="15" thickTop="1" thickBot="1"/>
    <row r="12427" s="34" customFormat="1" ht="15" thickTop="1" thickBot="1"/>
    <row r="12428" s="34" customFormat="1" ht="15" thickTop="1" thickBot="1"/>
    <row r="12429" s="34" customFormat="1" ht="15" thickTop="1" thickBot="1"/>
    <row r="12430" s="34" customFormat="1" ht="15" thickTop="1" thickBot="1"/>
    <row r="12431" s="34" customFormat="1" ht="15" thickTop="1" thickBot="1"/>
    <row r="12432" s="34" customFormat="1" ht="15" thickTop="1" thickBot="1"/>
    <row r="12433" s="34" customFormat="1" ht="15" thickTop="1" thickBot="1"/>
    <row r="12434" s="34" customFormat="1" ht="15" thickTop="1" thickBot="1"/>
    <row r="12435" s="34" customFormat="1" ht="15" thickTop="1" thickBot="1"/>
    <row r="12436" s="34" customFormat="1" ht="15" thickTop="1" thickBot="1"/>
    <row r="12437" s="34" customFormat="1" ht="15" thickTop="1" thickBot="1"/>
    <row r="12438" s="34" customFormat="1" ht="15" thickTop="1" thickBot="1"/>
    <row r="12439" s="34" customFormat="1" ht="15" thickTop="1" thickBot="1"/>
    <row r="12440" s="34" customFormat="1" ht="15" thickTop="1" thickBot="1"/>
    <row r="12441" s="34" customFormat="1" ht="15" thickTop="1" thickBot="1"/>
    <row r="12442" s="34" customFormat="1" ht="15" thickTop="1" thickBot="1"/>
    <row r="12443" s="34" customFormat="1" ht="15" thickTop="1" thickBot="1"/>
    <row r="12444" s="34" customFormat="1" ht="15" thickTop="1" thickBot="1"/>
    <row r="12445" s="34" customFormat="1" ht="15" thickTop="1" thickBot="1"/>
    <row r="12446" s="34" customFormat="1" ht="15" thickTop="1" thickBot="1"/>
    <row r="12447" s="34" customFormat="1" ht="15" thickTop="1" thickBot="1"/>
    <row r="12448" s="34" customFormat="1" ht="15" thickTop="1" thickBot="1"/>
    <row r="12449" s="34" customFormat="1" ht="15" thickTop="1" thickBot="1"/>
    <row r="12450" s="34" customFormat="1" ht="15" thickTop="1" thickBot="1"/>
    <row r="12451" s="34" customFormat="1" ht="15" thickTop="1" thickBot="1"/>
    <row r="12452" s="34" customFormat="1" ht="15" thickTop="1" thickBot="1"/>
    <row r="12453" s="34" customFormat="1" ht="15" thickTop="1" thickBot="1"/>
    <row r="12454" s="34" customFormat="1" ht="15" thickTop="1" thickBot="1"/>
    <row r="12455" s="34" customFormat="1" ht="15" thickTop="1" thickBot="1"/>
    <row r="12456" s="34" customFormat="1" ht="15" thickTop="1" thickBot="1"/>
    <row r="12457" s="34" customFormat="1" ht="15" thickTop="1" thickBot="1"/>
    <row r="12458" s="34" customFormat="1" ht="14" thickTop="1"/>
    <row r="12459" s="34" customFormat="1"/>
    <row r="12460" s="34" customFormat="1"/>
    <row r="12461" s="34" customFormat="1"/>
    <row r="12462" s="34" customFormat="1"/>
    <row r="12463" s="34" customFormat="1"/>
    <row r="12464" s="34" customFormat="1"/>
    <row r="12465" s="34" customFormat="1"/>
    <row r="12466" s="34" customFormat="1"/>
    <row r="12467" s="34" customFormat="1"/>
    <row r="12468" s="34" customFormat="1"/>
    <row r="12469" s="34" customFormat="1"/>
    <row r="12470" s="34" customFormat="1"/>
    <row r="12471" s="34" customFormat="1" ht="14" thickBot="1"/>
    <row r="12472" s="34" customFormat="1" ht="15" thickTop="1" thickBot="1"/>
    <row r="12473" s="34" customFormat="1" ht="15" thickTop="1" thickBot="1"/>
    <row r="12474" s="34" customFormat="1" ht="15" thickTop="1" thickBot="1"/>
    <row r="12475" s="34" customFormat="1" ht="15" thickTop="1" thickBot="1"/>
    <row r="12476" s="34" customFormat="1" ht="15" thickTop="1" thickBot="1"/>
    <row r="12477" s="34" customFormat="1" ht="15" thickTop="1" thickBot="1"/>
    <row r="12478" s="34" customFormat="1" ht="15" thickTop="1" thickBot="1"/>
    <row r="12479" s="34" customFormat="1" ht="15" thickTop="1" thickBot="1"/>
    <row r="12480" s="34" customFormat="1" ht="15" thickTop="1" thickBot="1"/>
    <row r="12481" s="34" customFormat="1" ht="15" thickTop="1" thickBot="1"/>
    <row r="12482" s="34" customFormat="1" ht="15" thickTop="1" thickBot="1"/>
    <row r="12483" s="34" customFormat="1" ht="15" thickTop="1" thickBot="1"/>
    <row r="12484" s="34" customFormat="1" ht="15" thickTop="1" thickBot="1"/>
    <row r="12485" s="34" customFormat="1" ht="15" thickTop="1" thickBot="1"/>
    <row r="12486" s="34" customFormat="1" ht="15" thickTop="1" thickBot="1"/>
    <row r="12487" s="34" customFormat="1" ht="15" thickTop="1" thickBot="1"/>
    <row r="12488" s="34" customFormat="1" ht="15" thickTop="1" thickBot="1"/>
    <row r="12489" s="34" customFormat="1" ht="15" thickTop="1" thickBot="1"/>
    <row r="12490" s="34" customFormat="1" ht="15" thickTop="1" thickBot="1"/>
    <row r="12491" s="34" customFormat="1" ht="15" thickTop="1" thickBot="1"/>
    <row r="12492" s="34" customFormat="1" ht="15" thickTop="1" thickBot="1"/>
    <row r="12493" s="34" customFormat="1" ht="15" thickTop="1" thickBot="1"/>
    <row r="12494" s="34" customFormat="1" ht="15" thickTop="1" thickBot="1"/>
    <row r="12495" s="34" customFormat="1" ht="15" thickTop="1" thickBot="1"/>
    <row r="12496" s="34" customFormat="1" ht="15" thickTop="1" thickBot="1"/>
    <row r="12497" s="34" customFormat="1" ht="15" thickTop="1" thickBot="1"/>
    <row r="12498" s="34" customFormat="1" ht="15" thickTop="1" thickBot="1"/>
    <row r="12499" s="34" customFormat="1" ht="15" thickTop="1" thickBot="1"/>
    <row r="12500" s="34" customFormat="1" ht="15" thickTop="1" thickBot="1"/>
    <row r="12501" s="34" customFormat="1" ht="15" thickTop="1" thickBot="1"/>
    <row r="12502" s="34" customFormat="1" ht="15" thickTop="1" thickBot="1"/>
    <row r="12503" s="34" customFormat="1" ht="15" thickTop="1" thickBot="1"/>
    <row r="12504" s="34" customFormat="1" ht="15" thickTop="1" thickBot="1"/>
    <row r="12505" s="34" customFormat="1" ht="15" thickTop="1" thickBot="1"/>
    <row r="12506" s="34" customFormat="1" ht="15" thickTop="1" thickBot="1"/>
    <row r="12507" s="34" customFormat="1" ht="15" thickTop="1" thickBot="1"/>
    <row r="12508" s="34" customFormat="1" ht="15" thickTop="1" thickBot="1"/>
    <row r="12509" s="34" customFormat="1" ht="15" thickTop="1" thickBot="1"/>
    <row r="12510" s="34" customFormat="1" ht="15" thickTop="1" thickBot="1"/>
    <row r="12511" s="34" customFormat="1" ht="15" thickTop="1" thickBot="1"/>
    <row r="12512" s="34" customFormat="1" ht="15" thickTop="1" thickBot="1"/>
    <row r="12513" s="34" customFormat="1" ht="15" thickTop="1" thickBot="1"/>
    <row r="12514" s="34" customFormat="1" ht="15" thickTop="1" thickBot="1"/>
    <row r="12515" s="34" customFormat="1" ht="15" thickTop="1" thickBot="1"/>
    <row r="12516" s="34" customFormat="1" ht="15" thickTop="1" thickBot="1"/>
    <row r="12517" s="34" customFormat="1" ht="15" thickTop="1" thickBot="1"/>
    <row r="12518" s="34" customFormat="1" ht="15" thickTop="1" thickBot="1"/>
    <row r="12519" s="34" customFormat="1" ht="15" thickTop="1" thickBot="1"/>
    <row r="12520" s="34" customFormat="1" ht="15" thickTop="1" thickBot="1"/>
    <row r="12521" s="34" customFormat="1" ht="15" thickTop="1" thickBot="1"/>
    <row r="12522" s="34" customFormat="1" ht="15" thickTop="1" thickBot="1"/>
    <row r="12523" s="34" customFormat="1" ht="15" thickTop="1" thickBot="1"/>
    <row r="12524" s="34" customFormat="1" ht="15" thickTop="1" thickBot="1"/>
    <row r="12525" s="34" customFormat="1" ht="15" thickTop="1" thickBot="1"/>
    <row r="12526" s="34" customFormat="1" ht="15" thickTop="1" thickBot="1"/>
    <row r="12527" s="34" customFormat="1" ht="15" thickTop="1" thickBot="1"/>
    <row r="12528" s="34" customFormat="1" ht="14" thickTop="1"/>
    <row r="12529" s="34" customFormat="1"/>
    <row r="12530" s="34" customFormat="1"/>
    <row r="12531" s="34" customFormat="1"/>
    <row r="12532" s="34" customFormat="1"/>
    <row r="12533" s="34" customFormat="1"/>
    <row r="12534" s="34" customFormat="1"/>
    <row r="12535" s="34" customFormat="1"/>
    <row r="12536" s="34" customFormat="1"/>
    <row r="12537" s="34" customFormat="1"/>
    <row r="12538" s="34" customFormat="1"/>
    <row r="12539" s="34" customFormat="1"/>
    <row r="12540" s="34" customFormat="1"/>
    <row r="12541" s="34" customFormat="1" ht="14" thickBot="1"/>
    <row r="12542" s="34" customFormat="1" ht="15" thickTop="1" thickBot="1"/>
    <row r="12543" s="34" customFormat="1" ht="15" thickTop="1" thickBot="1"/>
    <row r="12544" s="34" customFormat="1" ht="15" thickTop="1" thickBot="1"/>
    <row r="12545" s="34" customFormat="1" ht="15" thickTop="1" thickBot="1"/>
    <row r="12546" s="34" customFormat="1" ht="15" thickTop="1" thickBot="1"/>
    <row r="12547" s="34" customFormat="1" ht="15" thickTop="1" thickBot="1"/>
    <row r="12548" s="34" customFormat="1" ht="15" thickTop="1" thickBot="1"/>
    <row r="12549" s="34" customFormat="1" ht="15" thickTop="1" thickBot="1"/>
    <row r="12550" s="34" customFormat="1" ht="15" thickTop="1" thickBot="1"/>
    <row r="12551" s="34" customFormat="1" ht="15" thickTop="1" thickBot="1"/>
    <row r="12552" s="34" customFormat="1" ht="15" thickTop="1" thickBot="1"/>
    <row r="12553" s="34" customFormat="1" ht="15" thickTop="1" thickBot="1"/>
    <row r="12554" s="34" customFormat="1" ht="15" thickTop="1" thickBot="1"/>
    <row r="12555" s="34" customFormat="1" ht="15" thickTop="1" thickBot="1"/>
    <row r="12556" s="34" customFormat="1" ht="15" thickTop="1" thickBot="1"/>
    <row r="12557" s="34" customFormat="1" ht="15" thickTop="1" thickBot="1"/>
    <row r="12558" s="34" customFormat="1" ht="15" thickTop="1" thickBot="1"/>
    <row r="12559" s="34" customFormat="1" ht="15" thickTop="1" thickBot="1"/>
    <row r="12560" s="34" customFormat="1" ht="15" thickTop="1" thickBot="1"/>
    <row r="12561" s="34" customFormat="1" ht="15" thickTop="1" thickBot="1"/>
    <row r="12562" s="34" customFormat="1" ht="15" thickTop="1" thickBot="1"/>
    <row r="12563" s="34" customFormat="1" ht="15" thickTop="1" thickBot="1"/>
    <row r="12564" s="34" customFormat="1" ht="15" thickTop="1" thickBot="1"/>
    <row r="12565" s="34" customFormat="1" ht="15" thickTop="1" thickBot="1"/>
    <row r="12566" s="34" customFormat="1" ht="15" thickTop="1" thickBot="1"/>
    <row r="12567" s="34" customFormat="1" ht="15" thickTop="1" thickBot="1"/>
    <row r="12568" s="34" customFormat="1" ht="15" thickTop="1" thickBot="1"/>
    <row r="12569" s="34" customFormat="1" ht="15" thickTop="1" thickBot="1"/>
    <row r="12570" s="34" customFormat="1" ht="15" thickTop="1" thickBot="1"/>
    <row r="12571" s="34" customFormat="1" ht="15" thickTop="1" thickBot="1"/>
    <row r="12572" s="34" customFormat="1" ht="15" thickTop="1" thickBot="1"/>
    <row r="12573" s="34" customFormat="1" ht="15" thickTop="1" thickBot="1"/>
    <row r="12574" s="34" customFormat="1" ht="15" thickTop="1" thickBot="1"/>
    <row r="12575" s="34" customFormat="1" ht="15" thickTop="1" thickBot="1"/>
    <row r="12576" s="34" customFormat="1" ht="15" thickTop="1" thickBot="1"/>
    <row r="12577" s="34" customFormat="1" ht="15" thickTop="1" thickBot="1"/>
    <row r="12578" s="34" customFormat="1" ht="15" thickTop="1" thickBot="1"/>
    <row r="12579" s="34" customFormat="1" ht="15" thickTop="1" thickBot="1"/>
    <row r="12580" s="34" customFormat="1" ht="15" thickTop="1" thickBot="1"/>
    <row r="12581" s="34" customFormat="1" ht="15" thickTop="1" thickBot="1"/>
    <row r="12582" s="34" customFormat="1" ht="15" thickTop="1" thickBot="1"/>
    <row r="12583" s="34" customFormat="1" ht="15" thickTop="1" thickBot="1"/>
    <row r="12584" s="34" customFormat="1" ht="15" thickTop="1" thickBot="1"/>
    <row r="12585" s="34" customFormat="1" ht="15" thickTop="1" thickBot="1"/>
    <row r="12586" s="34" customFormat="1" ht="15" thickTop="1" thickBot="1"/>
    <row r="12587" s="34" customFormat="1" ht="15" thickTop="1" thickBot="1"/>
    <row r="12588" s="34" customFormat="1" ht="15" thickTop="1" thickBot="1"/>
    <row r="12589" s="34" customFormat="1" ht="15" thickTop="1" thickBot="1"/>
    <row r="12590" s="34" customFormat="1" ht="15" thickTop="1" thickBot="1"/>
    <row r="12591" s="34" customFormat="1" ht="15" thickTop="1" thickBot="1"/>
    <row r="12592" s="34" customFormat="1" ht="15" thickTop="1" thickBot="1"/>
    <row r="12593" s="34" customFormat="1" ht="15" thickTop="1" thickBot="1"/>
    <row r="12594" s="34" customFormat="1" ht="15" thickTop="1" thickBot="1"/>
    <row r="12595" s="34" customFormat="1" ht="15" thickTop="1" thickBot="1"/>
    <row r="12596" s="34" customFormat="1" ht="15" thickTop="1" thickBot="1"/>
    <row r="12597" s="34" customFormat="1" ht="15" thickTop="1" thickBot="1"/>
    <row r="12598" s="34" customFormat="1" ht="14" thickTop="1"/>
    <row r="12599" s="34" customFormat="1"/>
    <row r="12600" s="34" customFormat="1"/>
    <row r="12601" s="34" customFormat="1"/>
    <row r="12602" s="34" customFormat="1"/>
    <row r="12603" s="34" customFormat="1"/>
    <row r="12604" s="34" customFormat="1"/>
    <row r="12605" s="34" customFormat="1"/>
    <row r="12606" s="34" customFormat="1"/>
    <row r="12607" s="34" customFormat="1"/>
    <row r="12608" s="34" customFormat="1"/>
    <row r="12609" s="34" customFormat="1"/>
    <row r="12610" s="34" customFormat="1"/>
    <row r="12611" s="34" customFormat="1" ht="14" thickBot="1"/>
    <row r="12612" s="34" customFormat="1" ht="15" thickTop="1" thickBot="1"/>
    <row r="12613" s="34" customFormat="1" ht="15" thickTop="1" thickBot="1"/>
    <row r="12614" s="34" customFormat="1" ht="15" thickTop="1" thickBot="1"/>
    <row r="12615" s="34" customFormat="1" ht="15" thickTop="1" thickBot="1"/>
    <row r="12616" s="34" customFormat="1" ht="15" thickTop="1" thickBot="1"/>
    <row r="12617" s="34" customFormat="1" ht="15" thickTop="1" thickBot="1"/>
    <row r="12618" s="34" customFormat="1" ht="15" thickTop="1" thickBot="1"/>
    <row r="12619" s="34" customFormat="1" ht="15" thickTop="1" thickBot="1"/>
    <row r="12620" s="34" customFormat="1" ht="15" thickTop="1" thickBot="1"/>
    <row r="12621" s="34" customFormat="1" ht="15" thickTop="1" thickBot="1"/>
    <row r="12622" s="34" customFormat="1" ht="15" thickTop="1" thickBot="1"/>
    <row r="12623" s="34" customFormat="1" ht="15" thickTop="1" thickBot="1"/>
    <row r="12624" s="34" customFormat="1" ht="15" thickTop="1" thickBot="1"/>
    <row r="12625" s="34" customFormat="1" ht="15" thickTop="1" thickBot="1"/>
    <row r="12626" s="34" customFormat="1" ht="15" thickTop="1" thickBot="1"/>
    <row r="12627" s="34" customFormat="1" ht="15" thickTop="1" thickBot="1"/>
    <row r="12628" s="34" customFormat="1" ht="15" thickTop="1" thickBot="1"/>
    <row r="12629" s="34" customFormat="1" ht="15" thickTop="1" thickBot="1"/>
    <row r="12630" s="34" customFormat="1" ht="15" thickTop="1" thickBot="1"/>
    <row r="12631" s="34" customFormat="1" ht="15" thickTop="1" thickBot="1"/>
    <row r="12632" s="34" customFormat="1" ht="15" thickTop="1" thickBot="1"/>
    <row r="12633" s="34" customFormat="1" ht="15" thickTop="1" thickBot="1"/>
    <row r="12634" s="34" customFormat="1" ht="15" thickTop="1" thickBot="1"/>
    <row r="12635" s="34" customFormat="1" ht="15" thickTop="1" thickBot="1"/>
    <row r="12636" s="34" customFormat="1" ht="15" thickTop="1" thickBot="1"/>
    <row r="12637" s="34" customFormat="1" ht="15" thickTop="1" thickBot="1"/>
    <row r="12638" s="34" customFormat="1" ht="15" thickTop="1" thickBot="1"/>
    <row r="12639" s="34" customFormat="1" ht="15" thickTop="1" thickBot="1"/>
    <row r="12640" s="34" customFormat="1" ht="15" thickTop="1" thickBot="1"/>
    <row r="12641" s="34" customFormat="1" ht="15" thickTop="1" thickBot="1"/>
    <row r="12642" s="34" customFormat="1" ht="15" thickTop="1" thickBot="1"/>
    <row r="12643" s="34" customFormat="1" ht="15" thickTop="1" thickBot="1"/>
    <row r="12644" s="34" customFormat="1" ht="15" thickTop="1" thickBot="1"/>
    <row r="12645" s="34" customFormat="1" ht="15" thickTop="1" thickBot="1"/>
    <row r="12646" s="34" customFormat="1" ht="15" thickTop="1" thickBot="1"/>
    <row r="12647" s="34" customFormat="1" ht="15" thickTop="1" thickBot="1"/>
    <row r="12648" s="34" customFormat="1" ht="15" thickTop="1" thickBot="1"/>
    <row r="12649" s="34" customFormat="1" ht="15" thickTop="1" thickBot="1"/>
    <row r="12650" s="34" customFormat="1" ht="15" thickTop="1" thickBot="1"/>
    <row r="12651" s="34" customFormat="1" ht="15" thickTop="1" thickBot="1"/>
    <row r="12652" s="34" customFormat="1" ht="15" thickTop="1" thickBot="1"/>
    <row r="12653" s="34" customFormat="1" ht="15" thickTop="1" thickBot="1"/>
    <row r="12654" s="34" customFormat="1" ht="15" thickTop="1" thickBot="1"/>
    <row r="12655" s="34" customFormat="1" ht="15" thickTop="1" thickBot="1"/>
    <row r="12656" s="34" customFormat="1" ht="15" thickTop="1" thickBot="1"/>
    <row r="12657" s="34" customFormat="1" ht="15" thickTop="1" thickBot="1"/>
    <row r="12658" s="34" customFormat="1" ht="15" thickTop="1" thickBot="1"/>
    <row r="12659" s="34" customFormat="1" ht="15" thickTop="1" thickBot="1"/>
    <row r="12660" s="34" customFormat="1" ht="15" thickTop="1" thickBot="1"/>
    <row r="12661" s="34" customFormat="1" ht="15" thickTop="1" thickBot="1"/>
    <row r="12662" s="34" customFormat="1" ht="15" thickTop="1" thickBot="1"/>
    <row r="12663" s="34" customFormat="1" ht="15" thickTop="1" thickBot="1"/>
    <row r="12664" s="34" customFormat="1" ht="15" thickTop="1" thickBot="1"/>
    <row r="12665" s="34" customFormat="1" ht="15" thickTop="1" thickBot="1"/>
    <row r="12666" s="34" customFormat="1" ht="15" thickTop="1" thickBot="1"/>
    <row r="12667" s="34" customFormat="1" ht="15" thickTop="1" thickBot="1"/>
    <row r="12668" s="34" customFormat="1" ht="14" thickTop="1"/>
    <row r="12669" s="34" customFormat="1"/>
    <row r="12670" s="34" customFormat="1"/>
    <row r="12671" s="34" customFormat="1"/>
    <row r="12672" s="34" customFormat="1"/>
    <row r="12673" s="34" customFormat="1"/>
    <row r="12674" s="34" customFormat="1"/>
    <row r="12675" s="34" customFormat="1"/>
    <row r="12676" s="34" customFormat="1"/>
    <row r="12677" s="34" customFormat="1"/>
    <row r="12678" s="34" customFormat="1"/>
    <row r="12679" s="34" customFormat="1"/>
    <row r="12680" s="34" customFormat="1"/>
    <row r="12681" s="34" customFormat="1" ht="14" thickBot="1"/>
    <row r="12682" s="34" customFormat="1" ht="15" thickTop="1" thickBot="1"/>
    <row r="12683" s="34" customFormat="1" ht="15" thickTop="1" thickBot="1"/>
    <row r="12684" s="34" customFormat="1" ht="15" thickTop="1" thickBot="1"/>
    <row r="12685" s="34" customFormat="1" ht="15" thickTop="1" thickBot="1"/>
    <row r="12686" s="34" customFormat="1" ht="15" thickTop="1" thickBot="1"/>
    <row r="12687" s="34" customFormat="1" ht="15" thickTop="1" thickBot="1"/>
    <row r="12688" s="34" customFormat="1" ht="15" thickTop="1" thickBot="1"/>
    <row r="12689" s="34" customFormat="1" ht="15" thickTop="1" thickBot="1"/>
    <row r="12690" s="34" customFormat="1" ht="15" thickTop="1" thickBot="1"/>
    <row r="12691" s="34" customFormat="1" ht="15" thickTop="1" thickBot="1"/>
    <row r="12692" s="34" customFormat="1" ht="15" thickTop="1" thickBot="1"/>
    <row r="12693" s="34" customFormat="1" ht="15" thickTop="1" thickBot="1"/>
    <row r="12694" s="34" customFormat="1" ht="15" thickTop="1" thickBot="1"/>
    <row r="12695" s="34" customFormat="1" ht="15" thickTop="1" thickBot="1"/>
    <row r="12696" s="34" customFormat="1" ht="15" thickTop="1" thickBot="1"/>
    <row r="12697" s="34" customFormat="1" ht="15" thickTop="1" thickBot="1"/>
    <row r="12698" s="34" customFormat="1" ht="15" thickTop="1" thickBot="1"/>
    <row r="12699" s="34" customFormat="1" ht="15" thickTop="1" thickBot="1"/>
    <row r="12700" s="34" customFormat="1" ht="15" thickTop="1" thickBot="1"/>
    <row r="12701" s="34" customFormat="1" ht="15" thickTop="1" thickBot="1"/>
    <row r="12702" s="34" customFormat="1" ht="15" thickTop="1" thickBot="1"/>
    <row r="12703" s="34" customFormat="1" ht="15" thickTop="1" thickBot="1"/>
    <row r="12704" s="34" customFormat="1" ht="15" thickTop="1" thickBot="1"/>
    <row r="12705" s="34" customFormat="1" ht="15" thickTop="1" thickBot="1"/>
    <row r="12706" s="34" customFormat="1" ht="15" thickTop="1" thickBot="1"/>
    <row r="12707" s="34" customFormat="1" ht="15" thickTop="1" thickBot="1"/>
    <row r="12708" s="34" customFormat="1" ht="15" thickTop="1" thickBot="1"/>
    <row r="12709" s="34" customFormat="1" ht="15" thickTop="1" thickBot="1"/>
    <row r="12710" s="34" customFormat="1" ht="15" thickTop="1" thickBot="1"/>
    <row r="12711" s="34" customFormat="1" ht="15" thickTop="1" thickBot="1"/>
    <row r="12712" s="34" customFormat="1" ht="15" thickTop="1" thickBot="1"/>
    <row r="12713" s="34" customFormat="1" ht="15" thickTop="1" thickBot="1"/>
    <row r="12714" s="34" customFormat="1" ht="15" thickTop="1" thickBot="1"/>
    <row r="12715" s="34" customFormat="1" ht="15" thickTop="1" thickBot="1"/>
    <row r="12716" s="34" customFormat="1" ht="15" thickTop="1" thickBot="1"/>
    <row r="12717" s="34" customFormat="1" ht="15" thickTop="1" thickBot="1"/>
    <row r="12718" s="34" customFormat="1" ht="15" thickTop="1" thickBot="1"/>
    <row r="12719" s="34" customFormat="1" ht="15" thickTop="1" thickBot="1"/>
    <row r="12720" s="34" customFormat="1" ht="15" thickTop="1" thickBot="1"/>
    <row r="12721" s="34" customFormat="1" ht="15" thickTop="1" thickBot="1"/>
    <row r="12722" s="34" customFormat="1" ht="15" thickTop="1" thickBot="1"/>
    <row r="12723" s="34" customFormat="1" ht="15" thickTop="1" thickBot="1"/>
    <row r="12724" s="34" customFormat="1" ht="15" thickTop="1" thickBot="1"/>
    <row r="12725" s="34" customFormat="1" ht="15" thickTop="1" thickBot="1"/>
    <row r="12726" s="34" customFormat="1" ht="15" thickTop="1" thickBot="1"/>
    <row r="12727" s="34" customFormat="1" ht="15" thickTop="1" thickBot="1"/>
    <row r="12728" s="34" customFormat="1" ht="15" thickTop="1" thickBot="1"/>
    <row r="12729" s="34" customFormat="1" ht="15" thickTop="1" thickBot="1"/>
    <row r="12730" s="34" customFormat="1" ht="15" thickTop="1" thickBot="1"/>
    <row r="12731" s="34" customFormat="1" ht="15" thickTop="1" thickBot="1"/>
    <row r="12732" s="34" customFormat="1" ht="15" thickTop="1" thickBot="1"/>
    <row r="12733" s="34" customFormat="1" ht="15" thickTop="1" thickBot="1"/>
    <row r="12734" s="34" customFormat="1" ht="15" thickTop="1" thickBot="1"/>
    <row r="12735" s="34" customFormat="1" ht="15" thickTop="1" thickBot="1"/>
    <row r="12736" s="34" customFormat="1" ht="15" thickTop="1" thickBot="1"/>
    <row r="12737" s="34" customFormat="1" ht="15" thickTop="1" thickBot="1"/>
    <row r="12738" s="34" customFormat="1" ht="14" thickTop="1"/>
    <row r="12739" s="34" customFormat="1"/>
    <row r="12740" s="34" customFormat="1"/>
    <row r="12741" s="34" customFormat="1"/>
    <row r="12742" s="34" customFormat="1"/>
    <row r="12743" s="34" customFormat="1"/>
    <row r="12744" s="34" customFormat="1"/>
    <row r="12745" s="34" customFormat="1"/>
    <row r="12746" s="34" customFormat="1"/>
    <row r="12747" s="34" customFormat="1"/>
    <row r="12748" s="34" customFormat="1"/>
    <row r="12749" s="34" customFormat="1"/>
    <row r="12750" s="34" customFormat="1"/>
    <row r="12751" s="34" customFormat="1" ht="14" thickBot="1"/>
    <row r="12752" s="34" customFormat="1" ht="15" thickTop="1" thickBot="1"/>
    <row r="12753" s="34" customFormat="1" ht="15" thickTop="1" thickBot="1"/>
    <row r="12754" s="34" customFormat="1" ht="15" thickTop="1" thickBot="1"/>
    <row r="12755" s="34" customFormat="1" ht="15" thickTop="1" thickBot="1"/>
    <row r="12756" s="34" customFormat="1" ht="15" thickTop="1" thickBot="1"/>
    <row r="12757" s="34" customFormat="1" ht="15" thickTop="1" thickBot="1"/>
    <row r="12758" s="34" customFormat="1" ht="15" thickTop="1" thickBot="1"/>
    <row r="12759" s="34" customFormat="1" ht="15" thickTop="1" thickBot="1"/>
    <row r="12760" s="34" customFormat="1" ht="15" thickTop="1" thickBot="1"/>
    <row r="12761" s="34" customFormat="1" ht="15" thickTop="1" thickBot="1"/>
    <row r="12762" s="34" customFormat="1" ht="15" thickTop="1" thickBot="1"/>
    <row r="12763" s="34" customFormat="1" ht="15" thickTop="1" thickBot="1"/>
    <row r="12764" s="34" customFormat="1" ht="15" thickTop="1" thickBot="1"/>
    <row r="12765" s="34" customFormat="1" ht="15" thickTop="1" thickBot="1"/>
    <row r="12766" s="34" customFormat="1" ht="15" thickTop="1" thickBot="1"/>
    <row r="12767" s="34" customFormat="1" ht="15" thickTop="1" thickBot="1"/>
    <row r="12768" s="34" customFormat="1" ht="15" thickTop="1" thickBot="1"/>
    <row r="12769" s="34" customFormat="1" ht="15" thickTop="1" thickBot="1"/>
    <row r="12770" s="34" customFormat="1" ht="15" thickTop="1" thickBot="1"/>
    <row r="12771" s="34" customFormat="1" ht="15" thickTop="1" thickBot="1"/>
    <row r="12772" s="34" customFormat="1" ht="15" thickTop="1" thickBot="1"/>
    <row r="12773" s="34" customFormat="1" ht="15" thickTop="1" thickBot="1"/>
    <row r="12774" s="34" customFormat="1" ht="15" thickTop="1" thickBot="1"/>
    <row r="12775" s="34" customFormat="1" ht="15" thickTop="1" thickBot="1"/>
    <row r="12776" s="34" customFormat="1" ht="15" thickTop="1" thickBot="1"/>
    <row r="12777" s="34" customFormat="1" ht="15" thickTop="1" thickBot="1"/>
    <row r="12778" s="34" customFormat="1" ht="15" thickTop="1" thickBot="1"/>
    <row r="12779" s="34" customFormat="1" ht="15" thickTop="1" thickBot="1"/>
    <row r="12780" s="34" customFormat="1" ht="15" thickTop="1" thickBot="1"/>
    <row r="12781" s="34" customFormat="1" ht="15" thickTop="1" thickBot="1"/>
    <row r="12782" s="34" customFormat="1" ht="15" thickTop="1" thickBot="1"/>
    <row r="12783" s="34" customFormat="1" ht="15" thickTop="1" thickBot="1"/>
    <row r="12784" s="34" customFormat="1" ht="15" thickTop="1" thickBot="1"/>
    <row r="12785" s="34" customFormat="1" ht="15" thickTop="1" thickBot="1"/>
    <row r="12786" s="34" customFormat="1" ht="15" thickTop="1" thickBot="1"/>
    <row r="12787" s="34" customFormat="1" ht="15" thickTop="1" thickBot="1"/>
    <row r="12788" s="34" customFormat="1" ht="15" thickTop="1" thickBot="1"/>
    <row r="12789" s="34" customFormat="1" ht="15" thickTop="1" thickBot="1"/>
    <row r="12790" s="34" customFormat="1" ht="15" thickTop="1" thickBot="1"/>
    <row r="12791" s="34" customFormat="1" ht="15" thickTop="1" thickBot="1"/>
    <row r="12792" s="34" customFormat="1" ht="15" thickTop="1" thickBot="1"/>
    <row r="12793" s="34" customFormat="1" ht="15" thickTop="1" thickBot="1"/>
    <row r="12794" s="34" customFormat="1" ht="15" thickTop="1" thickBot="1"/>
    <row r="12795" s="34" customFormat="1" ht="15" thickTop="1" thickBot="1"/>
    <row r="12796" s="34" customFormat="1" ht="15" thickTop="1" thickBot="1"/>
    <row r="12797" s="34" customFormat="1" ht="15" thickTop="1" thickBot="1"/>
    <row r="12798" s="34" customFormat="1" ht="15" thickTop="1" thickBot="1"/>
    <row r="12799" s="34" customFormat="1" ht="15" thickTop="1" thickBot="1"/>
    <row r="12800" s="34" customFormat="1" ht="15" thickTop="1" thickBot="1"/>
    <row r="12801" s="34" customFormat="1" ht="15" thickTop="1" thickBot="1"/>
    <row r="12802" s="34" customFormat="1" ht="15" thickTop="1" thickBot="1"/>
    <row r="12803" s="34" customFormat="1" ht="15" thickTop="1" thickBot="1"/>
    <row r="12804" s="34" customFormat="1" ht="15" thickTop="1" thickBot="1"/>
    <row r="12805" s="34" customFormat="1" ht="15" thickTop="1" thickBot="1"/>
    <row r="12806" s="34" customFormat="1" ht="15" thickTop="1" thickBot="1"/>
    <row r="12807" s="34" customFormat="1" ht="15" thickTop="1" thickBot="1"/>
    <row r="12808" s="34" customFormat="1" ht="14" thickTop="1"/>
    <row r="12809" s="34" customFormat="1"/>
    <row r="12810" s="34" customFormat="1"/>
    <row r="12811" s="34" customFormat="1"/>
    <row r="12812" s="34" customFormat="1"/>
    <row r="12813" s="34" customFormat="1"/>
    <row r="12814" s="34" customFormat="1"/>
    <row r="12815" s="34" customFormat="1"/>
    <row r="12816" s="34" customFormat="1"/>
    <row r="12817" s="34" customFormat="1"/>
    <row r="12818" s="34" customFormat="1"/>
    <row r="12819" s="34" customFormat="1"/>
    <row r="12820" s="34" customFormat="1"/>
    <row r="12821" s="34" customFormat="1" ht="14" thickBot="1"/>
    <row r="12822" s="34" customFormat="1" ht="15" thickTop="1" thickBot="1"/>
    <row r="12823" s="34" customFormat="1" ht="15" thickTop="1" thickBot="1"/>
    <row r="12824" s="34" customFormat="1" ht="15" thickTop="1" thickBot="1"/>
    <row r="12825" s="34" customFormat="1" ht="15" thickTop="1" thickBot="1"/>
    <row r="12826" s="34" customFormat="1" ht="15" thickTop="1" thickBot="1"/>
    <row r="12827" s="34" customFormat="1" ht="15" thickTop="1" thickBot="1"/>
    <row r="12828" s="34" customFormat="1" ht="15" thickTop="1" thickBot="1"/>
    <row r="12829" s="34" customFormat="1" ht="15" thickTop="1" thickBot="1"/>
    <row r="12830" s="34" customFormat="1" ht="15" thickTop="1" thickBot="1"/>
    <row r="12831" s="34" customFormat="1" ht="15" thickTop="1" thickBot="1"/>
    <row r="12832" s="34" customFormat="1" ht="15" thickTop="1" thickBot="1"/>
    <row r="12833" s="34" customFormat="1" ht="15" thickTop="1" thickBot="1"/>
    <row r="12834" s="34" customFormat="1" ht="15" thickTop="1" thickBot="1"/>
    <row r="12835" s="34" customFormat="1" ht="15" thickTop="1" thickBot="1"/>
    <row r="12836" s="34" customFormat="1" ht="15" thickTop="1" thickBot="1"/>
    <row r="12837" s="34" customFormat="1" ht="15" thickTop="1" thickBot="1"/>
    <row r="12838" s="34" customFormat="1" ht="15" thickTop="1" thickBot="1"/>
    <row r="12839" s="34" customFormat="1" ht="15" thickTop="1" thickBot="1"/>
    <row r="12840" s="34" customFormat="1" ht="15" thickTop="1" thickBot="1"/>
    <row r="12841" s="34" customFormat="1" ht="15" thickTop="1" thickBot="1"/>
    <row r="12842" s="34" customFormat="1" ht="15" thickTop="1" thickBot="1"/>
    <row r="12843" s="34" customFormat="1" ht="15" thickTop="1" thickBot="1"/>
    <row r="12844" s="34" customFormat="1" ht="15" thickTop="1" thickBot="1"/>
    <row r="12845" s="34" customFormat="1" ht="15" thickTop="1" thickBot="1"/>
    <row r="12846" s="34" customFormat="1" ht="15" thickTop="1" thickBot="1"/>
    <row r="12847" s="34" customFormat="1" ht="15" thickTop="1" thickBot="1"/>
    <row r="12848" s="34" customFormat="1" ht="15" thickTop="1" thickBot="1"/>
    <row r="12849" s="34" customFormat="1" ht="15" thickTop="1" thickBot="1"/>
    <row r="12850" s="34" customFormat="1" ht="15" thickTop="1" thickBot="1"/>
    <row r="12851" s="34" customFormat="1" ht="15" thickTop="1" thickBot="1"/>
    <row r="12852" s="34" customFormat="1" ht="15" thickTop="1" thickBot="1"/>
    <row r="12853" s="34" customFormat="1" ht="15" thickTop="1" thickBot="1"/>
    <row r="12854" s="34" customFormat="1" ht="15" thickTop="1" thickBot="1"/>
    <row r="12855" s="34" customFormat="1" ht="15" thickTop="1" thickBot="1"/>
    <row r="12856" s="34" customFormat="1" ht="15" thickTop="1" thickBot="1"/>
    <row r="12857" s="34" customFormat="1" ht="15" thickTop="1" thickBot="1"/>
    <row r="12858" s="34" customFormat="1" ht="15" thickTop="1" thickBot="1"/>
    <row r="12859" s="34" customFormat="1" ht="15" thickTop="1" thickBot="1"/>
    <row r="12860" s="34" customFormat="1" ht="15" thickTop="1" thickBot="1"/>
    <row r="12861" s="34" customFormat="1" ht="15" thickTop="1" thickBot="1"/>
    <row r="12862" s="34" customFormat="1" ht="15" thickTop="1" thickBot="1"/>
    <row r="12863" s="34" customFormat="1" ht="15" thickTop="1" thickBot="1"/>
    <row r="12864" s="34" customFormat="1" ht="15" thickTop="1" thickBot="1"/>
    <row r="12865" s="34" customFormat="1" ht="15" thickTop="1" thickBot="1"/>
    <row r="12866" s="34" customFormat="1" ht="15" thickTop="1" thickBot="1"/>
    <row r="12867" s="34" customFormat="1" ht="15" thickTop="1" thickBot="1"/>
    <row r="12868" s="34" customFormat="1" ht="15" thickTop="1" thickBot="1"/>
    <row r="12869" s="34" customFormat="1" ht="15" thickTop="1" thickBot="1"/>
    <row r="12870" s="34" customFormat="1" ht="15" thickTop="1" thickBot="1"/>
    <row r="12871" s="34" customFormat="1" ht="15" thickTop="1" thickBot="1"/>
    <row r="12872" s="34" customFormat="1" ht="15" thickTop="1" thickBot="1"/>
    <row r="12873" s="34" customFormat="1" ht="15" thickTop="1" thickBot="1"/>
    <row r="12874" s="34" customFormat="1" ht="15" thickTop="1" thickBot="1"/>
    <row r="12875" s="34" customFormat="1" ht="15" thickTop="1" thickBot="1"/>
    <row r="12876" s="34" customFormat="1" ht="15" thickTop="1" thickBot="1"/>
    <row r="12877" s="34" customFormat="1" ht="15" thickTop="1" thickBot="1"/>
    <row r="12878" s="34" customFormat="1" ht="14" thickTop="1"/>
    <row r="12879" s="34" customFormat="1"/>
    <row r="12880" s="34" customFormat="1"/>
    <row r="12881" s="34" customFormat="1"/>
    <row r="12882" s="34" customFormat="1"/>
    <row r="12883" s="34" customFormat="1"/>
    <row r="12884" s="34" customFormat="1"/>
    <row r="12885" s="34" customFormat="1"/>
    <row r="12886" s="34" customFormat="1"/>
    <row r="12887" s="34" customFormat="1"/>
    <row r="12888" s="34" customFormat="1"/>
    <row r="12889" s="34" customFormat="1"/>
    <row r="12890" s="34" customFormat="1"/>
    <row r="12891" s="34" customFormat="1" ht="14" thickBot="1"/>
    <row r="12892" s="34" customFormat="1" ht="15" thickTop="1" thickBot="1"/>
    <row r="12893" s="34" customFormat="1" ht="15" thickTop="1" thickBot="1"/>
    <row r="12894" s="34" customFormat="1" ht="15" thickTop="1" thickBot="1"/>
    <row r="12895" s="34" customFormat="1" ht="15" thickTop="1" thickBot="1"/>
    <row r="12896" s="34" customFormat="1" ht="15" thickTop="1" thickBot="1"/>
    <row r="12897" s="34" customFormat="1" ht="15" thickTop="1" thickBot="1"/>
    <row r="12898" s="34" customFormat="1" ht="15" thickTop="1" thickBot="1"/>
    <row r="12899" s="34" customFormat="1" ht="15" thickTop="1" thickBot="1"/>
    <row r="12900" s="34" customFormat="1" ht="15" thickTop="1" thickBot="1"/>
    <row r="12901" s="34" customFormat="1" ht="15" thickTop="1" thickBot="1"/>
    <row r="12902" s="34" customFormat="1" ht="15" thickTop="1" thickBot="1"/>
    <row r="12903" s="34" customFormat="1" ht="15" thickTop="1" thickBot="1"/>
    <row r="12904" s="34" customFormat="1" ht="15" thickTop="1" thickBot="1"/>
    <row r="12905" s="34" customFormat="1" ht="15" thickTop="1" thickBot="1"/>
    <row r="12906" s="34" customFormat="1" ht="15" thickTop="1" thickBot="1"/>
    <row r="12907" s="34" customFormat="1" ht="15" thickTop="1" thickBot="1"/>
    <row r="12908" s="34" customFormat="1" ht="15" thickTop="1" thickBot="1"/>
    <row r="12909" s="34" customFormat="1" ht="15" thickTop="1" thickBot="1"/>
    <row r="12910" s="34" customFormat="1" ht="15" thickTop="1" thickBot="1"/>
    <row r="12911" s="34" customFormat="1" ht="15" thickTop="1" thickBot="1"/>
    <row r="12912" s="34" customFormat="1" ht="15" thickTop="1" thickBot="1"/>
    <row r="12913" s="34" customFormat="1" ht="15" thickTop="1" thickBot="1"/>
    <row r="12914" s="34" customFormat="1" ht="15" thickTop="1" thickBot="1"/>
    <row r="12915" s="34" customFormat="1" ht="15" thickTop="1" thickBot="1"/>
    <row r="12916" s="34" customFormat="1" ht="15" thickTop="1" thickBot="1"/>
    <row r="12917" s="34" customFormat="1" ht="15" thickTop="1" thickBot="1"/>
    <row r="12918" s="34" customFormat="1" ht="15" thickTop="1" thickBot="1"/>
    <row r="12919" s="34" customFormat="1" ht="15" thickTop="1" thickBot="1"/>
    <row r="12920" s="34" customFormat="1" ht="15" thickTop="1" thickBot="1"/>
    <row r="12921" s="34" customFormat="1" ht="15" thickTop="1" thickBot="1"/>
    <row r="12922" s="34" customFormat="1" ht="15" thickTop="1" thickBot="1"/>
    <row r="12923" s="34" customFormat="1" ht="15" thickTop="1" thickBot="1"/>
    <row r="12924" s="34" customFormat="1" ht="15" thickTop="1" thickBot="1"/>
    <row r="12925" s="34" customFormat="1" ht="15" thickTop="1" thickBot="1"/>
    <row r="12926" s="34" customFormat="1" ht="15" thickTop="1" thickBot="1"/>
    <row r="12927" s="34" customFormat="1" ht="15" thickTop="1" thickBot="1"/>
    <row r="12928" s="34" customFormat="1" ht="15" thickTop="1" thickBot="1"/>
    <row r="12929" s="34" customFormat="1" ht="15" thickTop="1" thickBot="1"/>
    <row r="12930" s="34" customFormat="1" ht="15" thickTop="1" thickBot="1"/>
    <row r="12931" s="34" customFormat="1" ht="15" thickTop="1" thickBot="1"/>
    <row r="12932" s="34" customFormat="1" ht="15" thickTop="1" thickBot="1"/>
    <row r="12933" s="34" customFormat="1" ht="15" thickTop="1" thickBot="1"/>
    <row r="12934" s="34" customFormat="1" ht="15" thickTop="1" thickBot="1"/>
    <row r="12935" s="34" customFormat="1" ht="15" thickTop="1" thickBot="1"/>
    <row r="12936" s="34" customFormat="1" ht="15" thickTop="1" thickBot="1"/>
    <row r="12937" s="34" customFormat="1" ht="15" thickTop="1" thickBot="1"/>
    <row r="12938" s="34" customFormat="1" ht="15" thickTop="1" thickBot="1"/>
    <row r="12939" s="34" customFormat="1" ht="15" thickTop="1" thickBot="1"/>
    <row r="12940" s="34" customFormat="1" ht="15" thickTop="1" thickBot="1"/>
    <row r="12941" s="34" customFormat="1" ht="15" thickTop="1" thickBot="1"/>
    <row r="12942" s="34" customFormat="1" ht="15" thickTop="1" thickBot="1"/>
    <row r="12943" s="34" customFormat="1" ht="15" thickTop="1" thickBot="1"/>
    <row r="12944" s="34" customFormat="1" ht="15" thickTop="1" thickBot="1"/>
    <row r="12945" s="34" customFormat="1" ht="15" thickTop="1" thickBot="1"/>
    <row r="12946" s="34" customFormat="1" ht="15" thickTop="1" thickBot="1"/>
    <row r="12947" s="34" customFormat="1" ht="15" thickTop="1" thickBot="1"/>
    <row r="12948" s="34" customFormat="1" ht="14" thickTop="1"/>
    <row r="12949" s="34" customFormat="1"/>
    <row r="12950" s="34" customFormat="1"/>
    <row r="12951" s="34" customFormat="1"/>
    <row r="12952" s="34" customFormat="1"/>
    <row r="12953" s="34" customFormat="1"/>
    <row r="12954" s="34" customFormat="1"/>
    <row r="12955" s="34" customFormat="1"/>
    <row r="12956" s="34" customFormat="1"/>
    <row r="12957" s="34" customFormat="1"/>
    <row r="12958" s="34" customFormat="1"/>
    <row r="12959" s="34" customFormat="1"/>
    <row r="12960" s="34" customFormat="1"/>
    <row r="12961" s="34" customFormat="1" ht="14" thickBot="1"/>
    <row r="12962" s="34" customFormat="1" ht="15" thickTop="1" thickBot="1"/>
    <row r="12963" s="34" customFormat="1" ht="15" thickTop="1" thickBot="1"/>
    <row r="12964" s="34" customFormat="1" ht="15" thickTop="1" thickBot="1"/>
    <row r="12965" s="34" customFormat="1" ht="15" thickTop="1" thickBot="1"/>
    <row r="12966" s="34" customFormat="1" ht="15" thickTop="1" thickBot="1"/>
    <row r="12967" s="34" customFormat="1" ht="15" thickTop="1" thickBot="1"/>
    <row r="12968" s="34" customFormat="1" ht="15" thickTop="1" thickBot="1"/>
    <row r="12969" s="34" customFormat="1" ht="15" thickTop="1" thickBot="1"/>
    <row r="12970" s="34" customFormat="1" ht="15" thickTop="1" thickBot="1"/>
    <row r="12971" s="34" customFormat="1" ht="15" thickTop="1" thickBot="1"/>
    <row r="12972" s="34" customFormat="1" ht="15" thickTop="1" thickBot="1"/>
    <row r="12973" s="34" customFormat="1" ht="15" thickTop="1" thickBot="1"/>
    <row r="12974" s="34" customFormat="1" ht="15" thickTop="1" thickBot="1"/>
    <row r="12975" s="34" customFormat="1" ht="15" thickTop="1" thickBot="1"/>
    <row r="12976" s="34" customFormat="1" ht="15" thickTop="1" thickBot="1"/>
    <row r="12977" s="34" customFormat="1" ht="15" thickTop="1" thickBot="1"/>
    <row r="12978" s="34" customFormat="1" ht="15" thickTop="1" thickBot="1"/>
    <row r="12979" s="34" customFormat="1" ht="15" thickTop="1" thickBot="1"/>
    <row r="12980" s="34" customFormat="1" ht="15" thickTop="1" thickBot="1"/>
    <row r="12981" s="34" customFormat="1" ht="15" thickTop="1" thickBot="1"/>
    <row r="12982" s="34" customFormat="1" ht="15" thickTop="1" thickBot="1"/>
    <row r="12983" s="34" customFormat="1" ht="15" thickTop="1" thickBot="1"/>
    <row r="12984" s="34" customFormat="1" ht="15" thickTop="1" thickBot="1"/>
    <row r="12985" s="34" customFormat="1" ht="15" thickTop="1" thickBot="1"/>
    <row r="12986" s="34" customFormat="1" ht="15" thickTop="1" thickBot="1"/>
    <row r="12987" s="34" customFormat="1" ht="15" thickTop="1" thickBot="1"/>
    <row r="12988" s="34" customFormat="1" ht="15" thickTop="1" thickBot="1"/>
    <row r="12989" s="34" customFormat="1" ht="15" thickTop="1" thickBot="1"/>
    <row r="12990" s="34" customFormat="1" ht="15" thickTop="1" thickBot="1"/>
    <row r="12991" s="34" customFormat="1" ht="15" thickTop="1" thickBot="1"/>
    <row r="12992" s="34" customFormat="1" ht="15" thickTop="1" thickBot="1"/>
    <row r="12993" s="34" customFormat="1" ht="15" thickTop="1" thickBot="1"/>
    <row r="12994" s="34" customFormat="1" ht="15" thickTop="1" thickBot="1"/>
    <row r="12995" s="34" customFormat="1" ht="15" thickTop="1" thickBot="1"/>
    <row r="12996" s="34" customFormat="1" ht="15" thickTop="1" thickBot="1"/>
    <row r="12997" s="34" customFormat="1" ht="15" thickTop="1" thickBot="1"/>
    <row r="12998" s="34" customFormat="1" ht="15" thickTop="1" thickBot="1"/>
    <row r="12999" s="34" customFormat="1" ht="15" thickTop="1" thickBot="1"/>
    <row r="13000" s="34" customFormat="1" ht="15" thickTop="1" thickBot="1"/>
    <row r="13001" s="34" customFormat="1" ht="15" thickTop="1" thickBot="1"/>
    <row r="13002" s="34" customFormat="1" ht="15" thickTop="1" thickBot="1"/>
    <row r="13003" s="34" customFormat="1" ht="15" thickTop="1" thickBot="1"/>
    <row r="13004" s="34" customFormat="1" ht="15" thickTop="1" thickBot="1"/>
    <row r="13005" s="34" customFormat="1" ht="15" thickTop="1" thickBot="1"/>
    <row r="13006" s="34" customFormat="1" ht="15" thickTop="1" thickBot="1"/>
    <row r="13007" s="34" customFormat="1" ht="15" thickTop="1" thickBot="1"/>
    <row r="13008" s="34" customFormat="1" ht="15" thickTop="1" thickBot="1"/>
    <row r="13009" s="34" customFormat="1" ht="15" thickTop="1" thickBot="1"/>
    <row r="13010" s="34" customFormat="1" ht="15" thickTop="1" thickBot="1"/>
    <row r="13011" s="34" customFormat="1" ht="15" thickTop="1" thickBot="1"/>
    <row r="13012" s="34" customFormat="1" ht="15" thickTop="1" thickBot="1"/>
    <row r="13013" s="34" customFormat="1" ht="15" thickTop="1" thickBot="1"/>
    <row r="13014" s="34" customFormat="1" ht="15" thickTop="1" thickBot="1"/>
    <row r="13015" s="34" customFormat="1" ht="15" thickTop="1" thickBot="1"/>
    <row r="13016" s="34" customFormat="1" ht="15" thickTop="1" thickBot="1"/>
    <row r="13017" s="34" customFormat="1" ht="15" thickTop="1" thickBot="1"/>
    <row r="13018" s="34" customFormat="1" ht="14" thickTop="1"/>
    <row r="13019" s="34" customFormat="1"/>
    <row r="13020" s="34" customFormat="1"/>
    <row r="13021" s="34" customFormat="1"/>
    <row r="13022" s="34" customFormat="1"/>
    <row r="13023" s="34" customFormat="1"/>
    <row r="13024" s="34" customFormat="1"/>
    <row r="13025" s="34" customFormat="1"/>
    <row r="13026" s="34" customFormat="1"/>
    <row r="13027" s="34" customFormat="1"/>
    <row r="13028" s="34" customFormat="1"/>
    <row r="13029" s="34" customFormat="1"/>
    <row r="13030" s="34" customFormat="1"/>
    <row r="13031" s="34" customFormat="1" ht="14" thickBot="1"/>
    <row r="13032" s="34" customFormat="1" ht="15" thickTop="1" thickBot="1"/>
    <row r="13033" s="34" customFormat="1" ht="15" thickTop="1" thickBot="1"/>
    <row r="13034" s="34" customFormat="1" ht="15" thickTop="1" thickBot="1"/>
    <row r="13035" s="34" customFormat="1" ht="15" thickTop="1" thickBot="1"/>
    <row r="13036" s="34" customFormat="1" ht="15" thickTop="1" thickBot="1"/>
    <row r="13037" s="34" customFormat="1" ht="15" thickTop="1" thickBot="1"/>
    <row r="13038" s="34" customFormat="1" ht="15" thickTop="1" thickBot="1"/>
    <row r="13039" s="34" customFormat="1" ht="15" thickTop="1" thickBot="1"/>
    <row r="13040" s="34" customFormat="1" ht="15" thickTop="1" thickBot="1"/>
    <row r="13041" s="34" customFormat="1" ht="15" thickTop="1" thickBot="1"/>
    <row r="13042" s="34" customFormat="1" ht="15" thickTop="1" thickBot="1"/>
    <row r="13043" s="34" customFormat="1" ht="15" thickTop="1" thickBot="1"/>
    <row r="13044" s="34" customFormat="1" ht="15" thickTop="1" thickBot="1"/>
    <row r="13045" s="34" customFormat="1" ht="15" thickTop="1" thickBot="1"/>
    <row r="13046" s="34" customFormat="1" ht="15" thickTop="1" thickBot="1"/>
    <row r="13047" s="34" customFormat="1" ht="15" thickTop="1" thickBot="1"/>
    <row r="13048" s="34" customFormat="1" ht="15" thickTop="1" thickBot="1"/>
    <row r="13049" s="34" customFormat="1" ht="15" thickTop="1" thickBot="1"/>
    <row r="13050" s="34" customFormat="1" ht="15" thickTop="1" thickBot="1"/>
    <row r="13051" s="34" customFormat="1" ht="15" thickTop="1" thickBot="1"/>
    <row r="13052" s="34" customFormat="1" ht="15" thickTop="1" thickBot="1"/>
    <row r="13053" s="34" customFormat="1" ht="15" thickTop="1" thickBot="1"/>
    <row r="13054" s="34" customFormat="1" ht="15" thickTop="1" thickBot="1"/>
    <row r="13055" s="34" customFormat="1" ht="15" thickTop="1" thickBot="1"/>
    <row r="13056" s="34" customFormat="1" ht="15" thickTop="1" thickBot="1"/>
    <row r="13057" s="34" customFormat="1" ht="15" thickTop="1" thickBot="1"/>
    <row r="13058" s="34" customFormat="1" ht="15" thickTop="1" thickBot="1"/>
    <row r="13059" s="34" customFormat="1" ht="15" thickTop="1" thickBot="1"/>
    <row r="13060" s="34" customFormat="1" ht="15" thickTop="1" thickBot="1"/>
    <row r="13061" s="34" customFormat="1" ht="15" thickTop="1" thickBot="1"/>
    <row r="13062" s="34" customFormat="1" ht="15" thickTop="1" thickBot="1"/>
    <row r="13063" s="34" customFormat="1" ht="15" thickTop="1" thickBot="1"/>
    <row r="13064" s="34" customFormat="1" ht="15" thickTop="1" thickBot="1"/>
    <row r="13065" s="34" customFormat="1" ht="15" thickTop="1" thickBot="1"/>
    <row r="13066" s="34" customFormat="1" ht="15" thickTop="1" thickBot="1"/>
    <row r="13067" s="34" customFormat="1" ht="15" thickTop="1" thickBot="1"/>
    <row r="13068" s="34" customFormat="1" ht="15" thickTop="1" thickBot="1"/>
    <row r="13069" s="34" customFormat="1" ht="15" thickTop="1" thickBot="1"/>
    <row r="13070" s="34" customFormat="1" ht="15" thickTop="1" thickBot="1"/>
    <row r="13071" s="34" customFormat="1" ht="15" thickTop="1" thickBot="1"/>
    <row r="13072" s="34" customFormat="1" ht="15" thickTop="1" thickBot="1"/>
    <row r="13073" s="34" customFormat="1" ht="15" thickTop="1" thickBot="1"/>
    <row r="13074" s="34" customFormat="1" ht="15" thickTop="1" thickBot="1"/>
    <row r="13075" s="34" customFormat="1" ht="15" thickTop="1" thickBot="1"/>
    <row r="13076" s="34" customFormat="1" ht="15" thickTop="1" thickBot="1"/>
    <row r="13077" s="34" customFormat="1" ht="15" thickTop="1" thickBot="1"/>
    <row r="13078" s="34" customFormat="1" ht="15" thickTop="1" thickBot="1"/>
    <row r="13079" s="34" customFormat="1" ht="15" thickTop="1" thickBot="1"/>
    <row r="13080" s="34" customFormat="1" ht="15" thickTop="1" thickBot="1"/>
    <row r="13081" s="34" customFormat="1" ht="15" thickTop="1" thickBot="1"/>
    <row r="13082" s="34" customFormat="1" ht="15" thickTop="1" thickBot="1"/>
    <row r="13083" s="34" customFormat="1" ht="15" thickTop="1" thickBot="1"/>
    <row r="13084" s="34" customFormat="1" ht="15" thickTop="1" thickBot="1"/>
    <row r="13085" s="34" customFormat="1" ht="15" thickTop="1" thickBot="1"/>
    <row r="13086" s="34" customFormat="1" ht="15" thickTop="1" thickBot="1"/>
    <row r="13087" s="34" customFormat="1" ht="15" thickTop="1" thickBot="1"/>
    <row r="13088" s="34" customFormat="1" ht="14" thickTop="1"/>
    <row r="13089" s="34" customFormat="1"/>
    <row r="13090" s="34" customFormat="1"/>
    <row r="13091" s="34" customFormat="1"/>
    <row r="13092" s="34" customFormat="1"/>
    <row r="13093" s="34" customFormat="1"/>
    <row r="13094" s="34" customFormat="1"/>
    <row r="13095" s="34" customFormat="1"/>
    <row r="13096" s="34" customFormat="1"/>
    <row r="13097" s="34" customFormat="1"/>
    <row r="13098" s="34" customFormat="1"/>
    <row r="13099" s="34" customFormat="1"/>
    <row r="13100" s="34" customFormat="1"/>
    <row r="13101" s="34" customFormat="1" ht="14" thickBot="1"/>
    <row r="13102" s="34" customFormat="1" ht="15" thickTop="1" thickBot="1"/>
    <row r="13103" s="34" customFormat="1" ht="15" thickTop="1" thickBot="1"/>
    <row r="13104" s="34" customFormat="1" ht="15" thickTop="1" thickBot="1"/>
    <row r="13105" s="34" customFormat="1" ht="15" thickTop="1" thickBot="1"/>
    <row r="13106" s="34" customFormat="1" ht="15" thickTop="1" thickBot="1"/>
    <row r="13107" s="34" customFormat="1" ht="15" thickTop="1" thickBot="1"/>
    <row r="13108" s="34" customFormat="1" ht="15" thickTop="1" thickBot="1"/>
    <row r="13109" s="34" customFormat="1" ht="15" thickTop="1" thickBot="1"/>
    <row r="13110" s="34" customFormat="1" ht="15" thickTop="1" thickBot="1"/>
    <row r="13111" s="34" customFormat="1" ht="15" thickTop="1" thickBot="1"/>
    <row r="13112" s="34" customFormat="1" ht="15" thickTop="1" thickBot="1"/>
    <row r="13113" s="34" customFormat="1" ht="15" thickTop="1" thickBot="1"/>
    <row r="13114" s="34" customFormat="1" ht="15" thickTop="1" thickBot="1"/>
    <row r="13115" s="34" customFormat="1" ht="15" thickTop="1" thickBot="1"/>
    <row r="13116" s="34" customFormat="1" ht="15" thickTop="1" thickBot="1"/>
    <row r="13117" s="34" customFormat="1" ht="15" thickTop="1" thickBot="1"/>
    <row r="13118" s="34" customFormat="1" ht="15" thickTop="1" thickBot="1"/>
    <row r="13119" s="34" customFormat="1" ht="15" thickTop="1" thickBot="1"/>
    <row r="13120" s="34" customFormat="1" ht="15" thickTop="1" thickBot="1"/>
    <row r="13121" s="34" customFormat="1" ht="15" thickTop="1" thickBot="1"/>
    <row r="13122" s="34" customFormat="1" ht="15" thickTop="1" thickBot="1"/>
    <row r="13123" s="34" customFormat="1" ht="15" thickTop="1" thickBot="1"/>
    <row r="13124" s="34" customFormat="1" ht="15" thickTop="1" thickBot="1"/>
    <row r="13125" s="34" customFormat="1" ht="15" thickTop="1" thickBot="1"/>
    <row r="13126" s="34" customFormat="1" ht="15" thickTop="1" thickBot="1"/>
    <row r="13127" s="34" customFormat="1" ht="15" thickTop="1" thickBot="1"/>
    <row r="13128" s="34" customFormat="1" ht="15" thickTop="1" thickBot="1"/>
    <row r="13129" s="34" customFormat="1" ht="15" thickTop="1" thickBot="1"/>
    <row r="13130" s="34" customFormat="1" ht="15" thickTop="1" thickBot="1"/>
    <row r="13131" s="34" customFormat="1" ht="15" thickTop="1" thickBot="1"/>
    <row r="13132" s="34" customFormat="1" ht="15" thickTop="1" thickBot="1"/>
    <row r="13133" s="34" customFormat="1" ht="15" thickTop="1" thickBot="1"/>
    <row r="13134" s="34" customFormat="1" ht="15" thickTop="1" thickBot="1"/>
    <row r="13135" s="34" customFormat="1" ht="15" thickTop="1" thickBot="1"/>
    <row r="13136" s="34" customFormat="1" ht="15" thickTop="1" thickBot="1"/>
    <row r="13137" s="34" customFormat="1" ht="15" thickTop="1" thickBot="1"/>
    <row r="13138" s="34" customFormat="1" ht="15" thickTop="1" thickBot="1"/>
    <row r="13139" s="34" customFormat="1" ht="15" thickTop="1" thickBot="1"/>
    <row r="13140" s="34" customFormat="1" ht="15" thickTop="1" thickBot="1"/>
    <row r="13141" s="34" customFormat="1" ht="15" thickTop="1" thickBot="1"/>
    <row r="13142" s="34" customFormat="1" ht="15" thickTop="1" thickBot="1"/>
    <row r="13143" s="34" customFormat="1" ht="15" thickTop="1" thickBot="1"/>
    <row r="13144" s="34" customFormat="1" ht="15" thickTop="1" thickBot="1"/>
    <row r="13145" s="34" customFormat="1" ht="15" thickTop="1" thickBot="1"/>
    <row r="13146" s="34" customFormat="1" ht="15" thickTop="1" thickBot="1"/>
    <row r="13147" s="34" customFormat="1" ht="15" thickTop="1" thickBot="1"/>
    <row r="13148" s="34" customFormat="1" ht="15" thickTop="1" thickBot="1"/>
    <row r="13149" s="34" customFormat="1" ht="15" thickTop="1" thickBot="1"/>
    <row r="13150" s="34" customFormat="1" ht="15" thickTop="1" thickBot="1"/>
    <row r="13151" s="34" customFormat="1" ht="15" thickTop="1" thickBot="1"/>
    <row r="13152" s="34" customFormat="1" ht="15" thickTop="1" thickBot="1"/>
    <row r="13153" s="34" customFormat="1" ht="15" thickTop="1" thickBot="1"/>
    <row r="13154" s="34" customFormat="1" ht="15" thickTop="1" thickBot="1"/>
    <row r="13155" s="34" customFormat="1" ht="15" thickTop="1" thickBot="1"/>
    <row r="13156" s="34" customFormat="1" ht="15" thickTop="1" thickBot="1"/>
    <row r="13157" s="34" customFormat="1" ht="15" thickTop="1" thickBot="1"/>
    <row r="13158" s="34" customFormat="1" ht="14" thickTop="1"/>
    <row r="13159" s="34" customFormat="1"/>
    <row r="13160" s="34" customFormat="1"/>
    <row r="13161" s="34" customFormat="1"/>
    <row r="13162" s="34" customFormat="1"/>
    <row r="13163" s="34" customFormat="1"/>
    <row r="13164" s="34" customFormat="1"/>
    <row r="13165" s="34" customFormat="1"/>
    <row r="13166" s="34" customFormat="1"/>
    <row r="13167" s="34" customFormat="1"/>
    <row r="13168" s="34" customFormat="1"/>
    <row r="13169" s="34" customFormat="1"/>
    <row r="13170" s="34" customFormat="1"/>
    <row r="13171" s="34" customFormat="1" ht="14" thickBot="1"/>
    <row r="13172" s="34" customFormat="1" ht="15" thickTop="1" thickBot="1"/>
    <row r="13173" s="34" customFormat="1" ht="15" thickTop="1" thickBot="1"/>
    <row r="13174" s="34" customFormat="1" ht="15" thickTop="1" thickBot="1"/>
    <row r="13175" s="34" customFormat="1" ht="15" thickTop="1" thickBot="1"/>
    <row r="13176" s="34" customFormat="1" ht="15" thickTop="1" thickBot="1"/>
    <row r="13177" s="34" customFormat="1" ht="15" thickTop="1" thickBot="1"/>
    <row r="13178" s="34" customFormat="1" ht="15" thickTop="1" thickBot="1"/>
    <row r="13179" s="34" customFormat="1" ht="15" thickTop="1" thickBot="1"/>
    <row r="13180" s="34" customFormat="1" ht="15" thickTop="1" thickBot="1"/>
    <row r="13181" s="34" customFormat="1" ht="15" thickTop="1" thickBot="1"/>
    <row r="13182" s="34" customFormat="1" ht="15" thickTop="1" thickBot="1"/>
    <row r="13183" s="34" customFormat="1" ht="15" thickTop="1" thickBot="1"/>
    <row r="13184" s="34" customFormat="1" ht="15" thickTop="1" thickBot="1"/>
    <row r="13185" s="34" customFormat="1" ht="15" thickTop="1" thickBot="1"/>
    <row r="13186" s="34" customFormat="1" ht="15" thickTop="1" thickBot="1"/>
    <row r="13187" s="34" customFormat="1" ht="15" thickTop="1" thickBot="1"/>
    <row r="13188" s="34" customFormat="1" ht="15" thickTop="1" thickBot="1"/>
    <row r="13189" s="34" customFormat="1" ht="15" thickTop="1" thickBot="1"/>
    <row r="13190" s="34" customFormat="1" ht="15" thickTop="1" thickBot="1"/>
    <row r="13191" s="34" customFormat="1" ht="15" thickTop="1" thickBot="1"/>
    <row r="13192" s="34" customFormat="1" ht="15" thickTop="1" thickBot="1"/>
    <row r="13193" s="34" customFormat="1" ht="15" thickTop="1" thickBot="1"/>
    <row r="13194" s="34" customFormat="1" ht="15" thickTop="1" thickBot="1"/>
    <row r="13195" s="34" customFormat="1" ht="15" thickTop="1" thickBot="1"/>
    <row r="13196" s="34" customFormat="1" ht="15" thickTop="1" thickBot="1"/>
    <row r="13197" s="34" customFormat="1" ht="15" thickTop="1" thickBot="1"/>
    <row r="13198" s="34" customFormat="1" ht="15" thickTop="1" thickBot="1"/>
    <row r="13199" s="34" customFormat="1" ht="15" thickTop="1" thickBot="1"/>
    <row r="13200" s="34" customFormat="1" ht="15" thickTop="1" thickBot="1"/>
    <row r="13201" s="34" customFormat="1" ht="15" thickTop="1" thickBot="1"/>
    <row r="13202" s="34" customFormat="1" ht="15" thickTop="1" thickBot="1"/>
    <row r="13203" s="34" customFormat="1" ht="15" thickTop="1" thickBot="1"/>
    <row r="13204" s="34" customFormat="1" ht="15" thickTop="1" thickBot="1"/>
    <row r="13205" s="34" customFormat="1" ht="15" thickTop="1" thickBot="1"/>
    <row r="13206" s="34" customFormat="1" ht="15" thickTop="1" thickBot="1"/>
    <row r="13207" s="34" customFormat="1" ht="15" thickTop="1" thickBot="1"/>
    <row r="13208" s="34" customFormat="1" ht="15" thickTop="1" thickBot="1"/>
    <row r="13209" s="34" customFormat="1" ht="15" thickTop="1" thickBot="1"/>
    <row r="13210" s="34" customFormat="1" ht="15" thickTop="1" thickBot="1"/>
    <row r="13211" s="34" customFormat="1" ht="15" thickTop="1" thickBot="1"/>
    <row r="13212" s="34" customFormat="1" ht="15" thickTop="1" thickBot="1"/>
    <row r="13213" s="34" customFormat="1" ht="15" thickTop="1" thickBot="1"/>
    <row r="13214" s="34" customFormat="1" ht="15" thickTop="1" thickBot="1"/>
    <row r="13215" s="34" customFormat="1" ht="15" thickTop="1" thickBot="1"/>
    <row r="13216" s="34" customFormat="1" ht="15" thickTop="1" thickBot="1"/>
    <row r="13217" s="34" customFormat="1" ht="15" thickTop="1" thickBot="1"/>
    <row r="13218" s="34" customFormat="1" ht="15" thickTop="1" thickBot="1"/>
    <row r="13219" s="34" customFormat="1" ht="15" thickTop="1" thickBot="1"/>
    <row r="13220" s="34" customFormat="1" ht="15" thickTop="1" thickBot="1"/>
    <row r="13221" s="34" customFormat="1" ht="15" thickTop="1" thickBot="1"/>
    <row r="13222" s="34" customFormat="1" ht="15" thickTop="1" thickBot="1"/>
    <row r="13223" s="34" customFormat="1" ht="15" thickTop="1" thickBot="1"/>
    <row r="13224" s="34" customFormat="1" ht="15" thickTop="1" thickBot="1"/>
    <row r="13225" s="34" customFormat="1" ht="15" thickTop="1" thickBot="1"/>
    <row r="13226" s="34" customFormat="1" ht="15" thickTop="1" thickBot="1"/>
    <row r="13227" s="34" customFormat="1" ht="15" thickTop="1" thickBot="1"/>
    <row r="13228" s="34" customFormat="1" ht="14" thickTop="1"/>
    <row r="13229" s="34" customFormat="1"/>
    <row r="13230" s="34" customFormat="1"/>
    <row r="13231" s="34" customFormat="1"/>
    <row r="13232" s="34" customFormat="1"/>
    <row r="13233" s="34" customFormat="1"/>
    <row r="13234" s="34" customFormat="1"/>
    <row r="13235" s="34" customFormat="1"/>
    <row r="13236" s="34" customFormat="1"/>
    <row r="13237" s="34" customFormat="1"/>
    <row r="13238" s="34" customFormat="1"/>
    <row r="13239" s="34" customFormat="1"/>
    <row r="13240" s="34" customFormat="1"/>
    <row r="13241" s="34" customFormat="1" ht="14" thickBot="1"/>
    <row r="13242" s="34" customFormat="1" ht="15" thickTop="1" thickBot="1"/>
    <row r="13243" s="34" customFormat="1" ht="15" thickTop="1" thickBot="1"/>
    <row r="13244" s="34" customFormat="1" ht="15" thickTop="1" thickBot="1"/>
    <row r="13245" s="34" customFormat="1" ht="15" thickTop="1" thickBot="1"/>
    <row r="13246" s="34" customFormat="1" ht="15" thickTop="1" thickBot="1"/>
    <row r="13247" s="34" customFormat="1" ht="15" thickTop="1" thickBot="1"/>
    <row r="13248" s="34" customFormat="1" ht="15" thickTop="1" thickBot="1"/>
    <row r="13249" s="34" customFormat="1" ht="15" thickTop="1" thickBot="1"/>
    <row r="13250" s="34" customFormat="1" ht="15" thickTop="1" thickBot="1"/>
    <row r="13251" s="34" customFormat="1" ht="15" thickTop="1" thickBot="1"/>
    <row r="13252" s="34" customFormat="1" ht="15" thickTop="1" thickBot="1"/>
    <row r="13253" s="34" customFormat="1" ht="15" thickTop="1" thickBot="1"/>
    <row r="13254" s="34" customFormat="1" ht="15" thickTop="1" thickBot="1"/>
    <row r="13255" s="34" customFormat="1" ht="15" thickTop="1" thickBot="1"/>
    <row r="13256" s="34" customFormat="1" ht="15" thickTop="1" thickBot="1"/>
    <row r="13257" s="34" customFormat="1" ht="15" thickTop="1" thickBot="1"/>
    <row r="13258" s="34" customFormat="1" ht="15" thickTop="1" thickBot="1"/>
    <row r="13259" s="34" customFormat="1" ht="15" thickTop="1" thickBot="1"/>
    <row r="13260" s="34" customFormat="1" ht="15" thickTop="1" thickBot="1"/>
    <row r="13261" s="34" customFormat="1" ht="15" thickTop="1" thickBot="1"/>
    <row r="13262" s="34" customFormat="1" ht="15" thickTop="1" thickBot="1"/>
    <row r="13263" s="34" customFormat="1" ht="15" thickTop="1" thickBot="1"/>
    <row r="13264" s="34" customFormat="1" ht="15" thickTop="1" thickBot="1"/>
    <row r="13265" s="34" customFormat="1" ht="15" thickTop="1" thickBot="1"/>
    <row r="13266" s="34" customFormat="1" ht="15" thickTop="1" thickBot="1"/>
    <row r="13267" s="34" customFormat="1" ht="15" thickTop="1" thickBot="1"/>
    <row r="13268" s="34" customFormat="1" ht="15" thickTop="1" thickBot="1"/>
    <row r="13269" s="34" customFormat="1" ht="15" thickTop="1" thickBot="1"/>
    <row r="13270" s="34" customFormat="1" ht="15" thickTop="1" thickBot="1"/>
    <row r="13271" s="34" customFormat="1" ht="15" thickTop="1" thickBot="1"/>
    <row r="13272" s="34" customFormat="1" ht="15" thickTop="1" thickBot="1"/>
    <row r="13273" s="34" customFormat="1" ht="15" thickTop="1" thickBot="1"/>
    <row r="13274" s="34" customFormat="1" ht="15" thickTop="1" thickBot="1"/>
    <row r="13275" s="34" customFormat="1" ht="15" thickTop="1" thickBot="1"/>
    <row r="13276" s="34" customFormat="1" ht="15" thickTop="1" thickBot="1"/>
    <row r="13277" s="34" customFormat="1" ht="15" thickTop="1" thickBot="1"/>
    <row r="13278" s="34" customFormat="1" ht="15" thickTop="1" thickBot="1"/>
    <row r="13279" s="34" customFormat="1" ht="15" thickTop="1" thickBot="1"/>
    <row r="13280" s="34" customFormat="1" ht="15" thickTop="1" thickBot="1"/>
    <row r="13281" s="34" customFormat="1" ht="15" thickTop="1" thickBot="1"/>
    <row r="13282" s="34" customFormat="1" ht="15" thickTop="1" thickBot="1"/>
    <row r="13283" s="34" customFormat="1" ht="15" thickTop="1" thickBot="1"/>
    <row r="13284" s="34" customFormat="1" ht="15" thickTop="1" thickBot="1"/>
    <row r="13285" s="34" customFormat="1" ht="15" thickTop="1" thickBot="1"/>
    <row r="13286" s="34" customFormat="1" ht="15" thickTop="1" thickBot="1"/>
    <row r="13287" s="34" customFormat="1" ht="15" thickTop="1" thickBot="1"/>
    <row r="13288" s="34" customFormat="1" ht="15" thickTop="1" thickBot="1"/>
    <row r="13289" s="34" customFormat="1" ht="15" thickTop="1" thickBot="1"/>
    <row r="13290" s="34" customFormat="1" ht="15" thickTop="1" thickBot="1"/>
    <row r="13291" s="34" customFormat="1" ht="15" thickTop="1" thickBot="1"/>
    <row r="13292" s="34" customFormat="1" ht="15" thickTop="1" thickBot="1"/>
    <row r="13293" s="34" customFormat="1" ht="15" thickTop="1" thickBot="1"/>
    <row r="13294" s="34" customFormat="1" ht="15" thickTop="1" thickBot="1"/>
    <row r="13295" s="34" customFormat="1" ht="15" thickTop="1" thickBot="1"/>
    <row r="13296" s="34" customFormat="1" ht="15" thickTop="1" thickBot="1"/>
    <row r="13297" s="34" customFormat="1" ht="15" thickTop="1" thickBot="1"/>
    <row r="13298" s="34" customFormat="1" ht="14" thickTop="1"/>
    <row r="13299" s="34" customFormat="1"/>
    <row r="13300" s="34" customFormat="1"/>
    <row r="13301" s="34" customFormat="1"/>
    <row r="13302" s="34" customFormat="1"/>
    <row r="13303" s="34" customFormat="1"/>
    <row r="13304" s="34" customFormat="1"/>
    <row r="13305" s="34" customFormat="1"/>
    <row r="13306" s="34" customFormat="1"/>
    <row r="13307" s="34" customFormat="1"/>
    <row r="13308" s="34" customFormat="1"/>
    <row r="13309" s="34" customFormat="1"/>
    <row r="13310" s="34" customFormat="1"/>
    <row r="13311" s="34" customFormat="1" ht="14" thickBot="1"/>
    <row r="13312" s="34" customFormat="1" ht="15" thickTop="1" thickBot="1"/>
    <row r="13313" s="34" customFormat="1" ht="15" thickTop="1" thickBot="1"/>
    <row r="13314" s="34" customFormat="1" ht="15" thickTop="1" thickBot="1"/>
    <row r="13315" s="34" customFormat="1" ht="15" thickTop="1" thickBot="1"/>
    <row r="13316" s="34" customFormat="1" ht="15" thickTop="1" thickBot="1"/>
    <row r="13317" s="34" customFormat="1" ht="15" thickTop="1" thickBot="1"/>
    <row r="13318" s="34" customFormat="1" ht="15" thickTop="1" thickBot="1"/>
    <row r="13319" s="34" customFormat="1" ht="15" thickTop="1" thickBot="1"/>
    <row r="13320" s="34" customFormat="1" ht="15" thickTop="1" thickBot="1"/>
    <row r="13321" s="34" customFormat="1" ht="15" thickTop="1" thickBot="1"/>
    <row r="13322" s="34" customFormat="1" ht="15" thickTop="1" thickBot="1"/>
    <row r="13323" s="34" customFormat="1" ht="15" thickTop="1" thickBot="1"/>
    <row r="13324" s="34" customFormat="1" ht="15" thickTop="1" thickBot="1"/>
    <row r="13325" s="34" customFormat="1" ht="15" thickTop="1" thickBot="1"/>
    <row r="13326" s="34" customFormat="1" ht="15" thickTop="1" thickBot="1"/>
    <row r="13327" s="34" customFormat="1" ht="15" thickTop="1" thickBot="1"/>
    <row r="13328" s="34" customFormat="1" ht="15" thickTop="1" thickBot="1"/>
    <row r="13329" s="34" customFormat="1" ht="15" thickTop="1" thickBot="1"/>
    <row r="13330" s="34" customFormat="1" ht="15" thickTop="1" thickBot="1"/>
    <row r="13331" s="34" customFormat="1" ht="15" thickTop="1" thickBot="1"/>
    <row r="13332" s="34" customFormat="1" ht="15" thickTop="1" thickBot="1"/>
    <row r="13333" s="34" customFormat="1" ht="15" thickTop="1" thickBot="1"/>
    <row r="13334" s="34" customFormat="1" ht="15" thickTop="1" thickBot="1"/>
    <row r="13335" s="34" customFormat="1" ht="15" thickTop="1" thickBot="1"/>
    <row r="13336" s="34" customFormat="1" ht="15" thickTop="1" thickBot="1"/>
    <row r="13337" s="34" customFormat="1" ht="15" thickTop="1" thickBot="1"/>
    <row r="13338" s="34" customFormat="1" ht="15" thickTop="1" thickBot="1"/>
    <row r="13339" s="34" customFormat="1" ht="15" thickTop="1" thickBot="1"/>
    <row r="13340" s="34" customFormat="1" ht="15" thickTop="1" thickBot="1"/>
    <row r="13341" s="34" customFormat="1" ht="15" thickTop="1" thickBot="1"/>
    <row r="13342" s="34" customFormat="1" ht="15" thickTop="1" thickBot="1"/>
    <row r="13343" s="34" customFormat="1" ht="15" thickTop="1" thickBot="1"/>
    <row r="13344" s="34" customFormat="1" ht="15" thickTop="1" thickBot="1"/>
    <row r="13345" s="34" customFormat="1" ht="15" thickTop="1" thickBot="1"/>
    <row r="13346" s="34" customFormat="1" ht="15" thickTop="1" thickBot="1"/>
    <row r="13347" s="34" customFormat="1" ht="15" thickTop="1" thickBot="1"/>
    <row r="13348" s="34" customFormat="1" ht="15" thickTop="1" thickBot="1"/>
    <row r="13349" s="34" customFormat="1" ht="15" thickTop="1" thickBot="1"/>
    <row r="13350" s="34" customFormat="1" ht="15" thickTop="1" thickBot="1"/>
    <row r="13351" s="34" customFormat="1" ht="15" thickTop="1" thickBot="1"/>
    <row r="13352" s="34" customFormat="1" ht="15" thickTop="1" thickBot="1"/>
    <row r="13353" s="34" customFormat="1" ht="15" thickTop="1" thickBot="1"/>
    <row r="13354" s="34" customFormat="1" ht="15" thickTop="1" thickBot="1"/>
    <row r="13355" s="34" customFormat="1" ht="15" thickTop="1" thickBot="1"/>
    <row r="13356" s="34" customFormat="1" ht="15" thickTop="1" thickBot="1"/>
    <row r="13357" s="34" customFormat="1" ht="15" thickTop="1" thickBot="1"/>
    <row r="13358" s="34" customFormat="1" ht="15" thickTop="1" thickBot="1"/>
    <row r="13359" s="34" customFormat="1" ht="15" thickTop="1" thickBot="1"/>
    <row r="13360" s="34" customFormat="1" ht="15" thickTop="1" thickBot="1"/>
    <row r="13361" s="34" customFormat="1" ht="15" thickTop="1" thickBot="1"/>
    <row r="13362" s="34" customFormat="1" ht="15" thickTop="1" thickBot="1"/>
    <row r="13363" s="34" customFormat="1" ht="15" thickTop="1" thickBot="1"/>
    <row r="13364" s="34" customFormat="1" ht="15" thickTop="1" thickBot="1"/>
    <row r="13365" s="34" customFormat="1" ht="15" thickTop="1" thickBot="1"/>
    <row r="13366" s="34" customFormat="1" ht="15" thickTop="1" thickBot="1"/>
    <row r="13367" s="34" customFormat="1" ht="15" thickTop="1" thickBot="1"/>
    <row r="13368" s="34" customFormat="1" ht="14" thickTop="1"/>
    <row r="13369" s="34" customFormat="1"/>
    <row r="13370" s="34" customFormat="1"/>
    <row r="13371" s="34" customFormat="1"/>
    <row r="13372" s="34" customFormat="1"/>
    <row r="13373" s="34" customFormat="1"/>
    <row r="13374" s="34" customFormat="1"/>
    <row r="13375" s="34" customFormat="1"/>
    <row r="13376" s="34" customFormat="1"/>
    <row r="13377" s="34" customFormat="1"/>
    <row r="13378" s="34" customFormat="1"/>
    <row r="13379" s="34" customFormat="1"/>
    <row r="13380" s="34" customFormat="1"/>
    <row r="13381" s="34" customFormat="1" ht="14" thickBot="1"/>
    <row r="13382" s="34" customFormat="1" ht="15" thickTop="1" thickBot="1"/>
    <row r="13383" s="34" customFormat="1" ht="15" thickTop="1" thickBot="1"/>
    <row r="13384" s="34" customFormat="1" ht="15" thickTop="1" thickBot="1"/>
    <row r="13385" s="34" customFormat="1" ht="15" thickTop="1" thickBot="1"/>
    <row r="13386" s="34" customFormat="1" ht="15" thickTop="1" thickBot="1"/>
    <row r="13387" s="34" customFormat="1" ht="15" thickTop="1" thickBot="1"/>
    <row r="13388" s="34" customFormat="1" ht="15" thickTop="1" thickBot="1"/>
    <row r="13389" s="34" customFormat="1" ht="15" thickTop="1" thickBot="1"/>
    <row r="13390" s="34" customFormat="1" ht="15" thickTop="1" thickBot="1"/>
    <row r="13391" s="34" customFormat="1" ht="15" thickTop="1" thickBot="1"/>
    <row r="13392" s="34" customFormat="1" ht="15" thickTop="1" thickBot="1"/>
    <row r="13393" s="34" customFormat="1" ht="15" thickTop="1" thickBot="1"/>
    <row r="13394" s="34" customFormat="1" ht="15" thickTop="1" thickBot="1"/>
    <row r="13395" s="34" customFormat="1" ht="15" thickTop="1" thickBot="1"/>
    <row r="13396" s="34" customFormat="1" ht="15" thickTop="1" thickBot="1"/>
    <row r="13397" s="34" customFormat="1" ht="15" thickTop="1" thickBot="1"/>
    <row r="13398" s="34" customFormat="1" ht="15" thickTop="1" thickBot="1"/>
    <row r="13399" s="34" customFormat="1" ht="15" thickTop="1" thickBot="1"/>
    <row r="13400" s="34" customFormat="1" ht="15" thickTop="1" thickBot="1"/>
    <row r="13401" s="34" customFormat="1" ht="15" thickTop="1" thickBot="1"/>
    <row r="13402" s="34" customFormat="1" ht="15" thickTop="1" thickBot="1"/>
    <row r="13403" s="34" customFormat="1" ht="15" thickTop="1" thickBot="1"/>
    <row r="13404" s="34" customFormat="1" ht="15" thickTop="1" thickBot="1"/>
    <row r="13405" s="34" customFormat="1" ht="15" thickTop="1" thickBot="1"/>
    <row r="13406" s="34" customFormat="1" ht="15" thickTop="1" thickBot="1"/>
    <row r="13407" s="34" customFormat="1" ht="15" thickTop="1" thickBot="1"/>
    <row r="13408" s="34" customFormat="1" ht="15" thickTop="1" thickBot="1"/>
    <row r="13409" s="34" customFormat="1" ht="15" thickTop="1" thickBot="1"/>
    <row r="13410" s="34" customFormat="1" ht="15" thickTop="1" thickBot="1"/>
    <row r="13411" s="34" customFormat="1" ht="15" thickTop="1" thickBot="1"/>
    <row r="13412" s="34" customFormat="1" ht="15" thickTop="1" thickBot="1"/>
    <row r="13413" s="34" customFormat="1" ht="15" thickTop="1" thickBot="1"/>
    <row r="13414" s="34" customFormat="1" ht="15" thickTop="1" thickBot="1"/>
    <row r="13415" s="34" customFormat="1" ht="15" thickTop="1" thickBot="1"/>
    <row r="13416" s="34" customFormat="1" ht="15" thickTop="1" thickBot="1"/>
    <row r="13417" s="34" customFormat="1" ht="15" thickTop="1" thickBot="1"/>
    <row r="13418" s="34" customFormat="1" ht="15" thickTop="1" thickBot="1"/>
    <row r="13419" s="34" customFormat="1" ht="15" thickTop="1" thickBot="1"/>
    <row r="13420" s="34" customFormat="1" ht="15" thickTop="1" thickBot="1"/>
    <row r="13421" s="34" customFormat="1" ht="15" thickTop="1" thickBot="1"/>
    <row r="13422" s="34" customFormat="1" ht="15" thickTop="1" thickBot="1"/>
    <row r="13423" s="34" customFormat="1" ht="15" thickTop="1" thickBot="1"/>
    <row r="13424" s="34" customFormat="1" ht="15" thickTop="1" thickBot="1"/>
    <row r="13425" s="34" customFormat="1" ht="15" thickTop="1" thickBot="1"/>
    <row r="13426" s="34" customFormat="1" ht="15" thickTop="1" thickBot="1"/>
    <row r="13427" s="34" customFormat="1" ht="15" thickTop="1" thickBot="1"/>
    <row r="13428" s="34" customFormat="1" ht="15" thickTop="1" thickBot="1"/>
    <row r="13429" s="34" customFormat="1" ht="15" thickTop="1" thickBot="1"/>
    <row r="13430" s="34" customFormat="1" ht="15" thickTop="1" thickBot="1"/>
    <row r="13431" s="34" customFormat="1" ht="15" thickTop="1" thickBot="1"/>
    <row r="13432" s="34" customFormat="1" ht="15" thickTop="1" thickBot="1"/>
    <row r="13433" s="34" customFormat="1" ht="15" thickTop="1" thickBot="1"/>
    <row r="13434" s="34" customFormat="1" ht="15" thickTop="1" thickBot="1"/>
    <row r="13435" s="34" customFormat="1" ht="15" thickTop="1" thickBot="1"/>
    <row r="13436" s="34" customFormat="1" ht="15" thickTop="1" thickBot="1"/>
    <row r="13437" s="34" customFormat="1" ht="15" thickTop="1" thickBot="1"/>
    <row r="13438" s="34" customFormat="1" ht="14" thickTop="1"/>
    <row r="13439" s="34" customFormat="1"/>
    <row r="13440" s="34" customFormat="1"/>
    <row r="13441" s="34" customFormat="1"/>
    <row r="13442" s="34" customFormat="1"/>
    <row r="13443" s="34" customFormat="1"/>
    <row r="13444" s="34" customFormat="1"/>
    <row r="13445" s="34" customFormat="1"/>
    <row r="13446" s="34" customFormat="1"/>
    <row r="13447" s="34" customFormat="1"/>
    <row r="13448" s="34" customFormat="1"/>
    <row r="13449" s="34" customFormat="1"/>
    <row r="13450" s="34" customFormat="1"/>
    <row r="13451" s="34" customFormat="1" ht="14" thickBot="1"/>
    <row r="13452" s="34" customFormat="1" ht="15" thickTop="1" thickBot="1"/>
    <row r="13453" s="34" customFormat="1" ht="15" thickTop="1" thickBot="1"/>
    <row r="13454" s="34" customFormat="1" ht="15" thickTop="1" thickBot="1"/>
    <row r="13455" s="34" customFormat="1" ht="15" thickTop="1" thickBot="1"/>
    <row r="13456" s="34" customFormat="1" ht="15" thickTop="1" thickBot="1"/>
    <row r="13457" s="34" customFormat="1" ht="15" thickTop="1" thickBot="1"/>
    <row r="13458" s="34" customFormat="1" ht="15" thickTop="1" thickBot="1"/>
    <row r="13459" s="34" customFormat="1" ht="15" thickTop="1" thickBot="1"/>
    <row r="13460" s="34" customFormat="1" ht="15" thickTop="1" thickBot="1"/>
    <row r="13461" s="34" customFormat="1" ht="15" thickTop="1" thickBot="1"/>
    <row r="13462" s="34" customFormat="1" ht="15" thickTop="1" thickBot="1"/>
    <row r="13463" s="34" customFormat="1" ht="15" thickTop="1" thickBot="1"/>
    <row r="13464" s="34" customFormat="1" ht="15" thickTop="1" thickBot="1"/>
    <row r="13465" s="34" customFormat="1" ht="15" thickTop="1" thickBot="1"/>
    <row r="13466" s="34" customFormat="1" ht="15" thickTop="1" thickBot="1"/>
    <row r="13467" s="34" customFormat="1" ht="15" thickTop="1" thickBot="1"/>
    <row r="13468" s="34" customFormat="1" ht="15" thickTop="1" thickBot="1"/>
    <row r="13469" s="34" customFormat="1" ht="15" thickTop="1" thickBot="1"/>
    <row r="13470" s="34" customFormat="1" ht="15" thickTop="1" thickBot="1"/>
    <row r="13471" s="34" customFormat="1" ht="15" thickTop="1" thickBot="1"/>
    <row r="13472" s="34" customFormat="1" ht="15" thickTop="1" thickBot="1"/>
    <row r="13473" s="34" customFormat="1" ht="15" thickTop="1" thickBot="1"/>
    <row r="13474" s="34" customFormat="1" ht="15" thickTop="1" thickBot="1"/>
    <row r="13475" s="34" customFormat="1" ht="15" thickTop="1" thickBot="1"/>
    <row r="13476" s="34" customFormat="1" ht="15" thickTop="1" thickBot="1"/>
    <row r="13477" s="34" customFormat="1" ht="15" thickTop="1" thickBot="1"/>
    <row r="13478" s="34" customFormat="1" ht="15" thickTop="1" thickBot="1"/>
    <row r="13479" s="34" customFormat="1" ht="15" thickTop="1" thickBot="1"/>
    <row r="13480" s="34" customFormat="1" ht="15" thickTop="1" thickBot="1"/>
    <row r="13481" s="34" customFormat="1" ht="15" thickTop="1" thickBot="1"/>
    <row r="13482" s="34" customFormat="1" ht="15" thickTop="1" thickBot="1"/>
    <row r="13483" s="34" customFormat="1" ht="15" thickTop="1" thickBot="1"/>
    <row r="13484" s="34" customFormat="1" ht="15" thickTop="1" thickBot="1"/>
    <row r="13485" s="34" customFormat="1" ht="15" thickTop="1" thickBot="1"/>
    <row r="13486" s="34" customFormat="1" ht="15" thickTop="1" thickBot="1"/>
    <row r="13487" s="34" customFormat="1" ht="15" thickTop="1" thickBot="1"/>
    <row r="13488" s="34" customFormat="1" ht="15" thickTop="1" thickBot="1"/>
    <row r="13489" s="34" customFormat="1" ht="15" thickTop="1" thickBot="1"/>
    <row r="13490" s="34" customFormat="1" ht="15" thickTop="1" thickBot="1"/>
    <row r="13491" s="34" customFormat="1" ht="15" thickTop="1" thickBot="1"/>
    <row r="13492" s="34" customFormat="1" ht="15" thickTop="1" thickBot="1"/>
    <row r="13493" s="34" customFormat="1" ht="15" thickTop="1" thickBot="1"/>
    <row r="13494" s="34" customFormat="1" ht="15" thickTop="1" thickBot="1"/>
    <row r="13495" s="34" customFormat="1" ht="15" thickTop="1" thickBot="1"/>
    <row r="13496" s="34" customFormat="1" ht="15" thickTop="1" thickBot="1"/>
    <row r="13497" s="34" customFormat="1" ht="15" thickTop="1" thickBot="1"/>
    <row r="13498" s="34" customFormat="1" ht="15" thickTop="1" thickBot="1"/>
    <row r="13499" s="34" customFormat="1" ht="15" thickTop="1" thickBot="1"/>
    <row r="13500" s="34" customFormat="1" ht="15" thickTop="1" thickBot="1"/>
    <row r="13501" s="34" customFormat="1" ht="15" thickTop="1" thickBot="1"/>
    <row r="13502" s="34" customFormat="1" ht="15" thickTop="1" thickBot="1"/>
    <row r="13503" s="34" customFormat="1" ht="15" thickTop="1" thickBot="1"/>
    <row r="13504" s="34" customFormat="1" ht="15" thickTop="1" thickBot="1"/>
    <row r="13505" s="34" customFormat="1" ht="15" thickTop="1" thickBot="1"/>
    <row r="13506" s="34" customFormat="1" ht="15" thickTop="1" thickBot="1"/>
    <row r="13507" s="34" customFormat="1" ht="15" thickTop="1" thickBot="1"/>
    <row r="13508" s="34" customFormat="1" ht="14" thickTop="1"/>
    <row r="13509" s="34" customFormat="1"/>
    <row r="13510" s="34" customFormat="1"/>
    <row r="13511" s="34" customFormat="1"/>
    <row r="13512" s="34" customFormat="1"/>
    <row r="13513" s="34" customFormat="1"/>
    <row r="13514" s="34" customFormat="1"/>
    <row r="13515" s="34" customFormat="1"/>
    <row r="13516" s="34" customFormat="1"/>
    <row r="13517" s="34" customFormat="1"/>
    <row r="13518" s="34" customFormat="1"/>
    <row r="13519" s="34" customFormat="1"/>
    <row r="13520" s="34" customFormat="1"/>
    <row r="13521" s="34" customFormat="1" ht="14" thickBot="1"/>
    <row r="13522" s="34" customFormat="1" ht="15" thickTop="1" thickBot="1"/>
    <row r="13523" s="34" customFormat="1" ht="15" thickTop="1" thickBot="1"/>
    <row r="13524" s="34" customFormat="1" ht="15" thickTop="1" thickBot="1"/>
    <row r="13525" s="34" customFormat="1" ht="15" thickTop="1" thickBot="1"/>
    <row r="13526" s="34" customFormat="1" ht="15" thickTop="1" thickBot="1"/>
    <row r="13527" s="34" customFormat="1" ht="15" thickTop="1" thickBot="1"/>
    <row r="13528" s="34" customFormat="1" ht="15" thickTop="1" thickBot="1"/>
    <row r="13529" s="34" customFormat="1" ht="15" thickTop="1" thickBot="1"/>
    <row r="13530" s="34" customFormat="1" ht="15" thickTop="1" thickBot="1"/>
    <row r="13531" s="34" customFormat="1" ht="15" thickTop="1" thickBot="1"/>
    <row r="13532" s="34" customFormat="1" ht="15" thickTop="1" thickBot="1"/>
    <row r="13533" s="34" customFormat="1" ht="15" thickTop="1" thickBot="1"/>
    <row r="13534" s="34" customFormat="1" ht="15" thickTop="1" thickBot="1"/>
    <row r="13535" s="34" customFormat="1" ht="15" thickTop="1" thickBot="1"/>
    <row r="13536" s="34" customFormat="1" ht="15" thickTop="1" thickBot="1"/>
    <row r="13537" s="34" customFormat="1" ht="15" thickTop="1" thickBot="1"/>
    <row r="13538" s="34" customFormat="1" ht="15" thickTop="1" thickBot="1"/>
    <row r="13539" s="34" customFormat="1" ht="15" thickTop="1" thickBot="1"/>
    <row r="13540" s="34" customFormat="1" ht="15" thickTop="1" thickBot="1"/>
    <row r="13541" s="34" customFormat="1" ht="15" thickTop="1" thickBot="1"/>
    <row r="13542" s="34" customFormat="1" ht="15" thickTop="1" thickBot="1"/>
    <row r="13543" s="34" customFormat="1" ht="15" thickTop="1" thickBot="1"/>
    <row r="13544" s="34" customFormat="1" ht="15" thickTop="1" thickBot="1"/>
    <row r="13545" s="34" customFormat="1" ht="15" thickTop="1" thickBot="1"/>
    <row r="13546" s="34" customFormat="1" ht="15" thickTop="1" thickBot="1"/>
    <row r="13547" s="34" customFormat="1" ht="15" thickTop="1" thickBot="1"/>
    <row r="13548" s="34" customFormat="1" ht="15" thickTop="1" thickBot="1"/>
    <row r="13549" s="34" customFormat="1" ht="15" thickTop="1" thickBot="1"/>
    <row r="13550" s="34" customFormat="1" ht="15" thickTop="1" thickBot="1"/>
    <row r="13551" s="34" customFormat="1" ht="15" thickTop="1" thickBot="1"/>
    <row r="13552" s="34" customFormat="1" ht="15" thickTop="1" thickBot="1"/>
    <row r="13553" s="34" customFormat="1" ht="15" thickTop="1" thickBot="1"/>
    <row r="13554" s="34" customFormat="1" ht="15" thickTop="1" thickBot="1"/>
    <row r="13555" s="34" customFormat="1" ht="15" thickTop="1" thickBot="1"/>
    <row r="13556" s="34" customFormat="1" ht="15" thickTop="1" thickBot="1"/>
    <row r="13557" s="34" customFormat="1" ht="15" thickTop="1" thickBot="1"/>
    <row r="13558" s="34" customFormat="1" ht="15" thickTop="1" thickBot="1"/>
    <row r="13559" s="34" customFormat="1" ht="15" thickTop="1" thickBot="1"/>
    <row r="13560" s="34" customFormat="1" ht="15" thickTop="1" thickBot="1"/>
    <row r="13561" s="34" customFormat="1" ht="15" thickTop="1" thickBot="1"/>
    <row r="13562" s="34" customFormat="1" ht="15" thickTop="1" thickBot="1"/>
    <row r="13563" s="34" customFormat="1" ht="15" thickTop="1" thickBot="1"/>
    <row r="13564" s="34" customFormat="1" ht="15" thickTop="1" thickBot="1"/>
    <row r="13565" s="34" customFormat="1" ht="15" thickTop="1" thickBot="1"/>
    <row r="13566" s="34" customFormat="1" ht="15" thickTop="1" thickBot="1"/>
    <row r="13567" s="34" customFormat="1" ht="15" thickTop="1" thickBot="1"/>
    <row r="13568" s="34" customFormat="1" ht="15" thickTop="1" thickBot="1"/>
    <row r="13569" s="34" customFormat="1" ht="15" thickTop="1" thickBot="1"/>
    <row r="13570" s="34" customFormat="1" ht="15" thickTop="1" thickBot="1"/>
    <row r="13571" s="34" customFormat="1" ht="15" thickTop="1" thickBot="1"/>
    <row r="13572" s="34" customFormat="1" ht="15" thickTop="1" thickBot="1"/>
    <row r="13573" s="34" customFormat="1" ht="15" thickTop="1" thickBot="1"/>
    <row r="13574" s="34" customFormat="1" ht="15" thickTop="1" thickBot="1"/>
    <row r="13575" s="34" customFormat="1" ht="15" thickTop="1" thickBot="1"/>
    <row r="13576" s="34" customFormat="1" ht="15" thickTop="1" thickBot="1"/>
    <row r="13577" s="34" customFormat="1" ht="15" thickTop="1" thickBot="1"/>
    <row r="13578" s="34" customFormat="1" ht="14" thickTop="1"/>
    <row r="13579" s="34" customFormat="1"/>
    <row r="13580" s="34" customFormat="1"/>
    <row r="13581" s="34" customFormat="1"/>
    <row r="13582" s="34" customFormat="1"/>
    <row r="13583" s="34" customFormat="1"/>
    <row r="13584" s="34" customFormat="1"/>
    <row r="13585" s="34" customFormat="1"/>
    <row r="13586" s="34" customFormat="1"/>
    <row r="13587" s="34" customFormat="1"/>
    <row r="13588" s="34" customFormat="1"/>
    <row r="13589" s="34" customFormat="1"/>
    <row r="13590" s="34" customFormat="1"/>
    <row r="13591" s="34" customFormat="1" ht="14" thickBot="1"/>
    <row r="13592" s="34" customFormat="1" ht="15" thickTop="1" thickBot="1"/>
    <row r="13593" s="34" customFormat="1" ht="15" thickTop="1" thickBot="1"/>
    <row r="13594" s="34" customFormat="1" ht="15" thickTop="1" thickBot="1"/>
    <row r="13595" s="34" customFormat="1" ht="15" thickTop="1" thickBot="1"/>
    <row r="13596" s="34" customFormat="1" ht="15" thickTop="1" thickBot="1"/>
    <row r="13597" s="34" customFormat="1" ht="15" thickTop="1" thickBot="1"/>
    <row r="13598" s="34" customFormat="1" ht="15" thickTop="1" thickBot="1"/>
    <row r="13599" s="34" customFormat="1" ht="15" thickTop="1" thickBot="1"/>
    <row r="13600" s="34" customFormat="1" ht="15" thickTop="1" thickBot="1"/>
    <row r="13601" s="34" customFormat="1" ht="15" thickTop="1" thickBot="1"/>
    <row r="13602" s="34" customFormat="1" ht="15" thickTop="1" thickBot="1"/>
    <row r="13603" s="34" customFormat="1" ht="15" thickTop="1" thickBot="1"/>
    <row r="13604" s="34" customFormat="1" ht="15" thickTop="1" thickBot="1"/>
    <row r="13605" s="34" customFormat="1" ht="15" thickTop="1" thickBot="1"/>
    <row r="13606" s="34" customFormat="1" ht="15" thickTop="1" thickBot="1"/>
    <row r="13607" s="34" customFormat="1" ht="15" thickTop="1" thickBot="1"/>
    <row r="13608" s="34" customFormat="1" ht="15" thickTop="1" thickBot="1"/>
    <row r="13609" s="34" customFormat="1" ht="15" thickTop="1" thickBot="1"/>
    <row r="13610" s="34" customFormat="1" ht="15" thickTop="1" thickBot="1"/>
    <row r="13611" s="34" customFormat="1" ht="15" thickTop="1" thickBot="1"/>
    <row r="13612" s="34" customFormat="1" ht="15" thickTop="1" thickBot="1"/>
    <row r="13613" s="34" customFormat="1" ht="15" thickTop="1" thickBot="1"/>
    <row r="13614" s="34" customFormat="1" ht="15" thickTop="1" thickBot="1"/>
    <row r="13615" s="34" customFormat="1" ht="15" thickTop="1" thickBot="1"/>
    <row r="13616" s="34" customFormat="1" ht="15" thickTop="1" thickBot="1"/>
    <row r="13617" s="34" customFormat="1" ht="15" thickTop="1" thickBot="1"/>
    <row r="13618" s="34" customFormat="1" ht="15" thickTop="1" thickBot="1"/>
    <row r="13619" s="34" customFormat="1" ht="15" thickTop="1" thickBot="1"/>
    <row r="13620" s="34" customFormat="1" ht="15" thickTop="1" thickBot="1"/>
    <row r="13621" s="34" customFormat="1" ht="15" thickTop="1" thickBot="1"/>
    <row r="13622" s="34" customFormat="1" ht="15" thickTop="1" thickBot="1"/>
    <row r="13623" s="34" customFormat="1" ht="15" thickTop="1" thickBot="1"/>
    <row r="13624" s="34" customFormat="1" ht="15" thickTop="1" thickBot="1"/>
    <row r="13625" s="34" customFormat="1" ht="15" thickTop="1" thickBot="1"/>
    <row r="13626" s="34" customFormat="1" ht="15" thickTop="1" thickBot="1"/>
    <row r="13627" s="34" customFormat="1" ht="15" thickTop="1" thickBot="1"/>
    <row r="13628" s="34" customFormat="1" ht="15" thickTop="1" thickBot="1"/>
    <row r="13629" s="34" customFormat="1" ht="15" thickTop="1" thickBot="1"/>
    <row r="13630" s="34" customFormat="1" ht="15" thickTop="1" thickBot="1"/>
    <row r="13631" s="34" customFormat="1" ht="15" thickTop="1" thickBot="1"/>
    <row r="13632" s="34" customFormat="1" ht="15" thickTop="1" thickBot="1"/>
    <row r="13633" s="34" customFormat="1" ht="15" thickTop="1" thickBot="1"/>
    <row r="13634" s="34" customFormat="1" ht="15" thickTop="1" thickBot="1"/>
    <row r="13635" s="34" customFormat="1" ht="15" thickTop="1" thickBot="1"/>
    <row r="13636" s="34" customFormat="1" ht="15" thickTop="1" thickBot="1"/>
    <row r="13637" s="34" customFormat="1" ht="15" thickTop="1" thickBot="1"/>
    <row r="13638" s="34" customFormat="1" ht="15" thickTop="1" thickBot="1"/>
    <row r="13639" s="34" customFormat="1" ht="15" thickTop="1" thickBot="1"/>
    <row r="13640" s="34" customFormat="1" ht="15" thickTop="1" thickBot="1"/>
    <row r="13641" s="34" customFormat="1" ht="15" thickTop="1" thickBot="1"/>
    <row r="13642" s="34" customFormat="1" ht="15" thickTop="1" thickBot="1"/>
    <row r="13643" s="34" customFormat="1" ht="15" thickTop="1" thickBot="1"/>
    <row r="13644" s="34" customFormat="1" ht="15" thickTop="1" thickBot="1"/>
    <row r="13645" s="34" customFormat="1" ht="15" thickTop="1" thickBot="1"/>
    <row r="13646" s="34" customFormat="1" ht="15" thickTop="1" thickBot="1"/>
    <row r="13647" s="34" customFormat="1" ht="15" thickTop="1" thickBot="1"/>
    <row r="13648" s="34" customFormat="1" ht="14" thickTop="1"/>
    <row r="13649" s="34" customFormat="1"/>
    <row r="13650" s="34" customFormat="1"/>
    <row r="13651" s="34" customFormat="1"/>
    <row r="13652" s="34" customFormat="1"/>
    <row r="13653" s="34" customFormat="1"/>
    <row r="13654" s="34" customFormat="1"/>
    <row r="13655" s="34" customFormat="1"/>
    <row r="13656" s="34" customFormat="1"/>
    <row r="13657" s="34" customFormat="1"/>
    <row r="13658" s="34" customFormat="1"/>
    <row r="13659" s="34" customFormat="1"/>
    <row r="13660" s="34" customFormat="1"/>
    <row r="13661" s="34" customFormat="1" ht="14" thickBot="1"/>
    <row r="13662" s="34" customFormat="1" ht="15" thickTop="1" thickBot="1"/>
    <row r="13663" s="34" customFormat="1" ht="15" thickTop="1" thickBot="1"/>
    <row r="13664" s="34" customFormat="1" ht="15" thickTop="1" thickBot="1"/>
    <row r="13665" s="34" customFormat="1" ht="15" thickTop="1" thickBot="1"/>
    <row r="13666" s="34" customFormat="1" ht="15" thickTop="1" thickBot="1"/>
    <row r="13667" s="34" customFormat="1" ht="15" thickTop="1" thickBot="1"/>
    <row r="13668" s="34" customFormat="1" ht="15" thickTop="1" thickBot="1"/>
    <row r="13669" s="34" customFormat="1" ht="15" thickTop="1" thickBot="1"/>
    <row r="13670" s="34" customFormat="1" ht="15" thickTop="1" thickBot="1"/>
    <row r="13671" s="34" customFormat="1" ht="15" thickTop="1" thickBot="1"/>
    <row r="13672" s="34" customFormat="1" ht="15" thickTop="1" thickBot="1"/>
    <row r="13673" s="34" customFormat="1" ht="15" thickTop="1" thickBot="1"/>
    <row r="13674" s="34" customFormat="1" ht="15" thickTop="1" thickBot="1"/>
    <row r="13675" s="34" customFormat="1" ht="15" thickTop="1" thickBot="1"/>
    <row r="13676" s="34" customFormat="1" ht="15" thickTop="1" thickBot="1"/>
    <row r="13677" s="34" customFormat="1" ht="15" thickTop="1" thickBot="1"/>
    <row r="13678" s="34" customFormat="1" ht="15" thickTop="1" thickBot="1"/>
    <row r="13679" s="34" customFormat="1" ht="15" thickTop="1" thickBot="1"/>
    <row r="13680" s="34" customFormat="1" ht="15" thickTop="1" thickBot="1"/>
    <row r="13681" s="34" customFormat="1" ht="15" thickTop="1" thickBot="1"/>
    <row r="13682" s="34" customFormat="1" ht="15" thickTop="1" thickBot="1"/>
    <row r="13683" s="34" customFormat="1" ht="15" thickTop="1" thickBot="1"/>
    <row r="13684" s="34" customFormat="1" ht="15" thickTop="1" thickBot="1"/>
    <row r="13685" s="34" customFormat="1" ht="15" thickTop="1" thickBot="1"/>
    <row r="13686" s="34" customFormat="1" ht="15" thickTop="1" thickBot="1"/>
    <row r="13687" s="34" customFormat="1" ht="15" thickTop="1" thickBot="1"/>
    <row r="13688" s="34" customFormat="1" ht="15" thickTop="1" thickBot="1"/>
    <row r="13689" s="34" customFormat="1" ht="15" thickTop="1" thickBot="1"/>
    <row r="13690" s="34" customFormat="1" ht="15" thickTop="1" thickBot="1"/>
    <row r="13691" s="34" customFormat="1" ht="15" thickTop="1" thickBot="1"/>
    <row r="13692" s="34" customFormat="1" ht="15" thickTop="1" thickBot="1"/>
    <row r="13693" s="34" customFormat="1" ht="15" thickTop="1" thickBot="1"/>
    <row r="13694" s="34" customFormat="1" ht="15" thickTop="1" thickBot="1"/>
    <row r="13695" s="34" customFormat="1" ht="15" thickTop="1" thickBot="1"/>
    <row r="13696" s="34" customFormat="1" ht="15" thickTop="1" thickBot="1"/>
    <row r="13697" s="34" customFormat="1" ht="15" thickTop="1" thickBot="1"/>
    <row r="13698" s="34" customFormat="1" ht="15" thickTop="1" thickBot="1"/>
    <row r="13699" s="34" customFormat="1" ht="15" thickTop="1" thickBot="1"/>
    <row r="13700" s="34" customFormat="1" ht="15" thickTop="1" thickBot="1"/>
    <row r="13701" s="34" customFormat="1" ht="15" thickTop="1" thickBot="1"/>
    <row r="13702" s="34" customFormat="1" ht="15" thickTop="1" thickBot="1"/>
    <row r="13703" s="34" customFormat="1" ht="15" thickTop="1" thickBot="1"/>
    <row r="13704" s="34" customFormat="1" ht="15" thickTop="1" thickBot="1"/>
    <row r="13705" s="34" customFormat="1" ht="15" thickTop="1" thickBot="1"/>
    <row r="13706" s="34" customFormat="1" ht="15" thickTop="1" thickBot="1"/>
    <row r="13707" s="34" customFormat="1" ht="15" thickTop="1" thickBot="1"/>
    <row r="13708" s="34" customFormat="1" ht="15" thickTop="1" thickBot="1"/>
    <row r="13709" s="34" customFormat="1" ht="15" thickTop="1" thickBot="1"/>
    <row r="13710" s="34" customFormat="1" ht="15" thickTop="1" thickBot="1"/>
    <row r="13711" s="34" customFormat="1" ht="15" thickTop="1" thickBot="1"/>
    <row r="13712" s="34" customFormat="1" ht="15" thickTop="1" thickBot="1"/>
    <row r="13713" s="34" customFormat="1" ht="15" thickTop="1" thickBot="1"/>
    <row r="13714" s="34" customFormat="1" ht="15" thickTop="1" thickBot="1"/>
    <row r="13715" s="34" customFormat="1" ht="15" thickTop="1" thickBot="1"/>
    <row r="13716" s="34" customFormat="1" ht="15" thickTop="1" thickBot="1"/>
    <row r="13717" s="34" customFormat="1" ht="15" thickTop="1" thickBot="1"/>
    <row r="13718" s="34" customFormat="1" ht="14" thickTop="1"/>
    <row r="13719" s="34" customFormat="1"/>
    <row r="13720" s="34" customFormat="1"/>
    <row r="13721" s="34" customFormat="1"/>
    <row r="13722" s="34" customFormat="1"/>
    <row r="13723" s="34" customFormat="1"/>
    <row r="13724" s="34" customFormat="1"/>
    <row r="13725" s="34" customFormat="1"/>
    <row r="13726" s="34" customFormat="1"/>
    <row r="13727" s="34" customFormat="1"/>
    <row r="13728" s="34" customFormat="1"/>
    <row r="13729" s="34" customFormat="1"/>
    <row r="13730" s="34" customFormat="1"/>
    <row r="13731" s="34" customFormat="1" ht="14" thickBot="1"/>
    <row r="13732" s="34" customFormat="1" ht="15" thickTop="1" thickBot="1"/>
    <row r="13733" s="34" customFormat="1" ht="15" thickTop="1" thickBot="1"/>
    <row r="13734" s="34" customFormat="1" ht="15" thickTop="1" thickBot="1"/>
    <row r="13735" s="34" customFormat="1" ht="15" thickTop="1" thickBot="1"/>
    <row r="13736" s="34" customFormat="1" ht="15" thickTop="1" thickBot="1"/>
    <row r="13737" s="34" customFormat="1" ht="15" thickTop="1" thickBot="1"/>
    <row r="13738" s="34" customFormat="1" ht="15" thickTop="1" thickBot="1"/>
    <row r="13739" s="34" customFormat="1" ht="15" thickTop="1" thickBot="1"/>
    <row r="13740" s="34" customFormat="1" ht="15" thickTop="1" thickBot="1"/>
    <row r="13741" s="34" customFormat="1" ht="15" thickTop="1" thickBot="1"/>
    <row r="13742" s="34" customFormat="1" ht="15" thickTop="1" thickBot="1"/>
    <row r="13743" s="34" customFormat="1" ht="15" thickTop="1" thickBot="1"/>
    <row r="13744" s="34" customFormat="1" ht="15" thickTop="1" thickBot="1"/>
    <row r="13745" s="34" customFormat="1" ht="15" thickTop="1" thickBot="1"/>
    <row r="13746" s="34" customFormat="1" ht="15" thickTop="1" thickBot="1"/>
    <row r="13747" s="34" customFormat="1" ht="15" thickTop="1" thickBot="1"/>
    <row r="13748" s="34" customFormat="1" ht="15" thickTop="1" thickBot="1"/>
    <row r="13749" s="34" customFormat="1" ht="15" thickTop="1" thickBot="1"/>
    <row r="13750" s="34" customFormat="1" ht="15" thickTop="1" thickBot="1"/>
    <row r="13751" s="34" customFormat="1" ht="15" thickTop="1" thickBot="1"/>
    <row r="13752" s="34" customFormat="1" ht="15" thickTop="1" thickBot="1"/>
    <row r="13753" s="34" customFormat="1" ht="15" thickTop="1" thickBot="1"/>
    <row r="13754" s="34" customFormat="1" ht="15" thickTop="1" thickBot="1"/>
    <row r="13755" s="34" customFormat="1" ht="15" thickTop="1" thickBot="1"/>
    <row r="13756" s="34" customFormat="1" ht="15" thickTop="1" thickBot="1"/>
    <row r="13757" s="34" customFormat="1" ht="15" thickTop="1" thickBot="1"/>
    <row r="13758" s="34" customFormat="1" ht="15" thickTop="1" thickBot="1"/>
    <row r="13759" s="34" customFormat="1" ht="15" thickTop="1" thickBot="1"/>
    <row r="13760" s="34" customFormat="1" ht="15" thickTop="1" thickBot="1"/>
    <row r="13761" s="34" customFormat="1" ht="15" thickTop="1" thickBot="1"/>
    <row r="13762" s="34" customFormat="1" ht="15" thickTop="1" thickBot="1"/>
    <row r="13763" s="34" customFormat="1" ht="15" thickTop="1" thickBot="1"/>
    <row r="13764" s="34" customFormat="1" ht="15" thickTop="1" thickBot="1"/>
    <row r="13765" s="34" customFormat="1" ht="15" thickTop="1" thickBot="1"/>
    <row r="13766" s="34" customFormat="1" ht="15" thickTop="1" thickBot="1"/>
    <row r="13767" s="34" customFormat="1" ht="15" thickTop="1" thickBot="1"/>
    <row r="13768" s="34" customFormat="1" ht="15" thickTop="1" thickBot="1"/>
    <row r="13769" s="34" customFormat="1" ht="15" thickTop="1" thickBot="1"/>
    <row r="13770" s="34" customFormat="1" ht="15" thickTop="1" thickBot="1"/>
    <row r="13771" s="34" customFormat="1" ht="15" thickTop="1" thickBot="1"/>
    <row r="13772" s="34" customFormat="1" ht="15" thickTop="1" thickBot="1"/>
    <row r="13773" s="34" customFormat="1" ht="15" thickTop="1" thickBot="1"/>
    <row r="13774" s="34" customFormat="1" ht="15" thickTop="1" thickBot="1"/>
    <row r="13775" s="34" customFormat="1" ht="15" thickTop="1" thickBot="1"/>
    <row r="13776" s="34" customFormat="1" ht="15" thickTop="1" thickBot="1"/>
    <row r="13777" s="34" customFormat="1" ht="15" thickTop="1" thickBot="1"/>
    <row r="13778" s="34" customFormat="1" ht="15" thickTop="1" thickBot="1"/>
    <row r="13779" s="34" customFormat="1" ht="15" thickTop="1" thickBot="1"/>
    <row r="13780" s="34" customFormat="1" ht="15" thickTop="1" thickBot="1"/>
    <row r="13781" s="34" customFormat="1" ht="15" thickTop="1" thickBot="1"/>
    <row r="13782" s="34" customFormat="1" ht="15" thickTop="1" thickBot="1"/>
    <row r="13783" s="34" customFormat="1" ht="15" thickTop="1" thickBot="1"/>
    <row r="13784" s="34" customFormat="1" ht="15" thickTop="1" thickBot="1"/>
    <row r="13785" s="34" customFormat="1" ht="15" thickTop="1" thickBot="1"/>
    <row r="13786" s="34" customFormat="1" ht="15" thickTop="1" thickBot="1"/>
    <row r="13787" s="34" customFormat="1" ht="15" thickTop="1" thickBot="1"/>
    <row r="13788" s="34" customFormat="1" ht="14" thickTop="1"/>
    <row r="13789" s="34" customFormat="1"/>
    <row r="13790" s="34" customFormat="1"/>
    <row r="13791" s="34" customFormat="1"/>
    <row r="13792" s="34" customFormat="1"/>
    <row r="13793" s="34" customFormat="1"/>
    <row r="13794" s="34" customFormat="1"/>
    <row r="13795" s="34" customFormat="1"/>
    <row r="13796" s="34" customFormat="1"/>
    <row r="13797" s="34" customFormat="1"/>
    <row r="13798" s="34" customFormat="1"/>
    <row r="13799" s="34" customFormat="1"/>
    <row r="13800" s="34" customFormat="1"/>
    <row r="13801" s="34" customFormat="1" ht="14" thickBot="1"/>
    <row r="13802" s="34" customFormat="1" ht="15" thickTop="1" thickBot="1"/>
    <row r="13803" s="34" customFormat="1" ht="15" thickTop="1" thickBot="1"/>
    <row r="13804" s="34" customFormat="1" ht="15" thickTop="1" thickBot="1"/>
    <row r="13805" s="34" customFormat="1" ht="15" thickTop="1" thickBot="1"/>
    <row r="13806" s="34" customFormat="1" ht="15" thickTop="1" thickBot="1"/>
    <row r="13807" s="34" customFormat="1" ht="15" thickTop="1" thickBot="1"/>
    <row r="13808" s="34" customFormat="1" ht="15" thickTop="1" thickBot="1"/>
    <row r="13809" s="34" customFormat="1" ht="15" thickTop="1" thickBot="1"/>
    <row r="13810" s="34" customFormat="1" ht="15" thickTop="1" thickBot="1"/>
    <row r="13811" s="34" customFormat="1" ht="15" thickTop="1" thickBot="1"/>
    <row r="13812" s="34" customFormat="1" ht="15" thickTop="1" thickBot="1"/>
    <row r="13813" s="34" customFormat="1" ht="15" thickTop="1" thickBot="1"/>
    <row r="13814" s="34" customFormat="1" ht="15" thickTop="1" thickBot="1"/>
    <row r="13815" s="34" customFormat="1" ht="15" thickTop="1" thickBot="1"/>
    <row r="13816" s="34" customFormat="1" ht="15" thickTop="1" thickBot="1"/>
    <row r="13817" s="34" customFormat="1" ht="15" thickTop="1" thickBot="1"/>
    <row r="13818" s="34" customFormat="1" ht="15" thickTop="1" thickBot="1"/>
    <row r="13819" s="34" customFormat="1" ht="15" thickTop="1" thickBot="1"/>
    <row r="13820" s="34" customFormat="1" ht="15" thickTop="1" thickBot="1"/>
    <row r="13821" s="34" customFormat="1" ht="15" thickTop="1" thickBot="1"/>
    <row r="13822" s="34" customFormat="1" ht="15" thickTop="1" thickBot="1"/>
    <row r="13823" s="34" customFormat="1" ht="15" thickTop="1" thickBot="1"/>
    <row r="13824" s="34" customFormat="1" ht="15" thickTop="1" thickBot="1"/>
    <row r="13825" s="34" customFormat="1" ht="15" thickTop="1" thickBot="1"/>
    <row r="13826" s="34" customFormat="1" ht="15" thickTop="1" thickBot="1"/>
    <row r="13827" s="34" customFormat="1" ht="15" thickTop="1" thickBot="1"/>
    <row r="13828" s="34" customFormat="1" ht="15" thickTop="1" thickBot="1"/>
    <row r="13829" s="34" customFormat="1" ht="15" thickTop="1" thickBot="1"/>
    <row r="13830" s="34" customFormat="1" ht="15" thickTop="1" thickBot="1"/>
    <row r="13831" s="34" customFormat="1" ht="15" thickTop="1" thickBot="1"/>
    <row r="13832" s="34" customFormat="1" ht="15" thickTop="1" thickBot="1"/>
    <row r="13833" s="34" customFormat="1" ht="15" thickTop="1" thickBot="1"/>
    <row r="13834" s="34" customFormat="1" ht="15" thickTop="1" thickBot="1"/>
    <row r="13835" s="34" customFormat="1" ht="15" thickTop="1" thickBot="1"/>
    <row r="13836" s="34" customFormat="1" ht="15" thickTop="1" thickBot="1"/>
    <row r="13837" s="34" customFormat="1" ht="15" thickTop="1" thickBot="1"/>
    <row r="13838" s="34" customFormat="1" ht="15" thickTop="1" thickBot="1"/>
    <row r="13839" s="34" customFormat="1" ht="15" thickTop="1" thickBot="1"/>
    <row r="13840" s="34" customFormat="1" ht="15" thickTop="1" thickBot="1"/>
    <row r="13841" s="34" customFormat="1" ht="15" thickTop="1" thickBot="1"/>
    <row r="13842" s="34" customFormat="1" ht="15" thickTop="1" thickBot="1"/>
    <row r="13843" s="34" customFormat="1" ht="15" thickTop="1" thickBot="1"/>
    <row r="13844" s="34" customFormat="1" ht="15" thickTop="1" thickBot="1"/>
    <row r="13845" s="34" customFormat="1" ht="15" thickTop="1" thickBot="1"/>
    <row r="13846" s="34" customFormat="1" ht="15" thickTop="1" thickBot="1"/>
    <row r="13847" s="34" customFormat="1" ht="15" thickTop="1" thickBot="1"/>
    <row r="13848" s="34" customFormat="1" ht="15" thickTop="1" thickBot="1"/>
    <row r="13849" s="34" customFormat="1" ht="15" thickTop="1" thickBot="1"/>
    <row r="13850" s="34" customFormat="1" ht="15" thickTop="1" thickBot="1"/>
    <row r="13851" s="34" customFormat="1" ht="15" thickTop="1" thickBot="1"/>
    <row r="13852" s="34" customFormat="1" ht="15" thickTop="1" thickBot="1"/>
    <row r="13853" s="34" customFormat="1" ht="15" thickTop="1" thickBot="1"/>
    <row r="13854" s="34" customFormat="1" ht="15" thickTop="1" thickBot="1"/>
    <row r="13855" s="34" customFormat="1" ht="15" thickTop="1" thickBot="1"/>
    <row r="13856" s="34" customFormat="1" ht="15" thickTop="1" thickBot="1"/>
    <row r="13857" s="34" customFormat="1" ht="15" thickTop="1" thickBot="1"/>
    <row r="13858" s="34" customFormat="1" ht="14" thickTop="1"/>
    <row r="13859" s="34" customFormat="1"/>
    <row r="13860" s="34" customFormat="1"/>
    <row r="13861" s="34" customFormat="1"/>
    <row r="13862" s="34" customFormat="1"/>
    <row r="13863" s="34" customFormat="1"/>
    <row r="13864" s="34" customFormat="1"/>
    <row r="13865" s="34" customFormat="1"/>
    <row r="13866" s="34" customFormat="1"/>
    <row r="13867" s="34" customFormat="1"/>
    <row r="13868" s="34" customFormat="1"/>
    <row r="13869" s="34" customFormat="1"/>
    <row r="13870" s="34" customFormat="1"/>
    <row r="13871" s="34" customFormat="1" ht="14" thickBot="1"/>
    <row r="13872" s="34" customFormat="1" ht="15" thickTop="1" thickBot="1"/>
    <row r="13873" s="34" customFormat="1" ht="15" thickTop="1" thickBot="1"/>
    <row r="13874" s="34" customFormat="1" ht="15" thickTop="1" thickBot="1"/>
    <row r="13875" s="34" customFormat="1" ht="15" thickTop="1" thickBot="1"/>
    <row r="13876" s="34" customFormat="1" ht="15" thickTop="1" thickBot="1"/>
    <row r="13877" s="34" customFormat="1" ht="15" thickTop="1" thickBot="1"/>
    <row r="13878" s="34" customFormat="1" ht="15" thickTop="1" thickBot="1"/>
    <row r="13879" s="34" customFormat="1" ht="15" thickTop="1" thickBot="1"/>
    <row r="13880" s="34" customFormat="1" ht="15" thickTop="1" thickBot="1"/>
    <row r="13881" s="34" customFormat="1" ht="15" thickTop="1" thickBot="1"/>
    <row r="13882" s="34" customFormat="1" ht="15" thickTop="1" thickBot="1"/>
    <row r="13883" s="34" customFormat="1" ht="15" thickTop="1" thickBot="1"/>
    <row r="13884" s="34" customFormat="1" ht="15" thickTop="1" thickBot="1"/>
    <row r="13885" s="34" customFormat="1" ht="15" thickTop="1" thickBot="1"/>
    <row r="13886" s="34" customFormat="1" ht="15" thickTop="1" thickBot="1"/>
    <row r="13887" s="34" customFormat="1" ht="15" thickTop="1" thickBot="1"/>
    <row r="13888" s="34" customFormat="1" ht="15" thickTop="1" thickBot="1"/>
    <row r="13889" s="34" customFormat="1" ht="15" thickTop="1" thickBot="1"/>
    <row r="13890" s="34" customFormat="1" ht="15" thickTop="1" thickBot="1"/>
    <row r="13891" s="34" customFormat="1" ht="15" thickTop="1" thickBot="1"/>
    <row r="13892" s="34" customFormat="1" ht="15" thickTop="1" thickBot="1"/>
    <row r="13893" s="34" customFormat="1" ht="15" thickTop="1" thickBot="1"/>
    <row r="13894" s="34" customFormat="1" ht="15" thickTop="1" thickBot="1"/>
    <row r="13895" s="34" customFormat="1" ht="15" thickTop="1" thickBot="1"/>
    <row r="13896" s="34" customFormat="1" ht="15" thickTop="1" thickBot="1"/>
    <row r="13897" s="34" customFormat="1" ht="15" thickTop="1" thickBot="1"/>
    <row r="13898" s="34" customFormat="1" ht="15" thickTop="1" thickBot="1"/>
    <row r="13899" s="34" customFormat="1" ht="15" thickTop="1" thickBot="1"/>
    <row r="13900" s="34" customFormat="1" ht="15" thickTop="1" thickBot="1"/>
    <row r="13901" s="34" customFormat="1" ht="15" thickTop="1" thickBot="1"/>
    <row r="13902" s="34" customFormat="1" ht="15" thickTop="1" thickBot="1"/>
    <row r="13903" s="34" customFormat="1" ht="15" thickTop="1" thickBot="1"/>
    <row r="13904" s="34" customFormat="1" ht="15" thickTop="1" thickBot="1"/>
    <row r="13905" s="34" customFormat="1" ht="15" thickTop="1" thickBot="1"/>
    <row r="13906" s="34" customFormat="1" ht="15" thickTop="1" thickBot="1"/>
    <row r="13907" s="34" customFormat="1" ht="15" thickTop="1" thickBot="1"/>
    <row r="13908" s="34" customFormat="1" ht="15" thickTop="1" thickBot="1"/>
    <row r="13909" s="34" customFormat="1" ht="15" thickTop="1" thickBot="1"/>
    <row r="13910" s="34" customFormat="1" ht="15" thickTop="1" thickBot="1"/>
    <row r="13911" s="34" customFormat="1" ht="15" thickTop="1" thickBot="1"/>
    <row r="13912" s="34" customFormat="1" ht="15" thickTop="1" thickBot="1"/>
    <row r="13913" s="34" customFormat="1" ht="15" thickTop="1" thickBot="1"/>
    <row r="13914" s="34" customFormat="1" ht="15" thickTop="1" thickBot="1"/>
    <row r="13915" s="34" customFormat="1" ht="15" thickTop="1" thickBot="1"/>
    <row r="13916" s="34" customFormat="1" ht="15" thickTop="1" thickBot="1"/>
    <row r="13917" s="34" customFormat="1" ht="15" thickTop="1" thickBot="1"/>
    <row r="13918" s="34" customFormat="1" ht="15" thickTop="1" thickBot="1"/>
    <row r="13919" s="34" customFormat="1" ht="15" thickTop="1" thickBot="1"/>
    <row r="13920" s="34" customFormat="1" ht="15" thickTop="1" thickBot="1"/>
    <row r="13921" s="34" customFormat="1" ht="15" thickTop="1" thickBot="1"/>
    <row r="13922" s="34" customFormat="1" ht="15" thickTop="1" thickBot="1"/>
    <row r="13923" s="34" customFormat="1" ht="15" thickTop="1" thickBot="1"/>
    <row r="13924" s="34" customFormat="1" ht="15" thickTop="1" thickBot="1"/>
    <row r="13925" s="34" customFormat="1" ht="15" thickTop="1" thickBot="1"/>
    <row r="13926" s="34" customFormat="1" ht="15" thickTop="1" thickBot="1"/>
    <row r="13927" s="34" customFormat="1" ht="15" thickTop="1" thickBot="1"/>
    <row r="13928" s="34" customFormat="1" ht="14" thickTop="1"/>
    <row r="13929" s="34" customFormat="1"/>
    <row r="13930" s="34" customFormat="1"/>
    <row r="13931" s="34" customFormat="1"/>
    <row r="13932" s="34" customFormat="1"/>
    <row r="13933" s="34" customFormat="1"/>
    <row r="13934" s="34" customFormat="1"/>
    <row r="13935" s="34" customFormat="1"/>
    <row r="13936" s="34" customFormat="1"/>
    <row r="13937" s="34" customFormat="1"/>
    <row r="13938" s="34" customFormat="1"/>
    <row r="13939" s="34" customFormat="1"/>
    <row r="13940" s="34" customFormat="1"/>
    <row r="13941" s="34" customFormat="1" ht="14" thickBot="1"/>
    <row r="13942" s="34" customFormat="1" ht="15" thickTop="1" thickBot="1"/>
    <row r="13943" s="34" customFormat="1" ht="15" thickTop="1" thickBot="1"/>
    <row r="13944" s="34" customFormat="1" ht="15" thickTop="1" thickBot="1"/>
    <row r="13945" s="34" customFormat="1" ht="15" thickTop="1" thickBot="1"/>
    <row r="13946" s="34" customFormat="1" ht="15" thickTop="1" thickBot="1"/>
    <row r="13947" s="34" customFormat="1" ht="15" thickTop="1" thickBot="1"/>
    <row r="13948" s="34" customFormat="1" ht="15" thickTop="1" thickBot="1"/>
    <row r="13949" s="34" customFormat="1" ht="15" thickTop="1" thickBot="1"/>
    <row r="13950" s="34" customFormat="1" ht="15" thickTop="1" thickBot="1"/>
    <row r="13951" s="34" customFormat="1" ht="15" thickTop="1" thickBot="1"/>
    <row r="13952" s="34" customFormat="1" ht="15" thickTop="1" thickBot="1"/>
    <row r="13953" s="34" customFormat="1" ht="15" thickTop="1" thickBot="1"/>
    <row r="13954" s="34" customFormat="1" ht="15" thickTop="1" thickBot="1"/>
    <row r="13955" s="34" customFormat="1" ht="15" thickTop="1" thickBot="1"/>
    <row r="13956" s="34" customFormat="1" ht="15" thickTop="1" thickBot="1"/>
    <row r="13957" s="34" customFormat="1" ht="15" thickTop="1" thickBot="1"/>
    <row r="13958" s="34" customFormat="1" ht="15" thickTop="1" thickBot="1"/>
    <row r="13959" s="34" customFormat="1" ht="15" thickTop="1" thickBot="1"/>
    <row r="13960" s="34" customFormat="1" ht="15" thickTop="1" thickBot="1"/>
    <row r="13961" s="34" customFormat="1" ht="15" thickTop="1" thickBot="1"/>
    <row r="13962" s="34" customFormat="1" ht="15" thickTop="1" thickBot="1"/>
    <row r="13963" s="34" customFormat="1" ht="15" thickTop="1" thickBot="1"/>
    <row r="13964" s="34" customFormat="1" ht="15" thickTop="1" thickBot="1"/>
    <row r="13965" s="34" customFormat="1" ht="15" thickTop="1" thickBot="1"/>
    <row r="13966" s="34" customFormat="1" ht="15" thickTop="1" thickBot="1"/>
    <row r="13967" s="34" customFormat="1" ht="15" thickTop="1" thickBot="1"/>
    <row r="13968" s="34" customFormat="1" ht="15" thickTop="1" thickBot="1"/>
    <row r="13969" s="34" customFormat="1" ht="15" thickTop="1" thickBot="1"/>
    <row r="13970" s="34" customFormat="1" ht="15" thickTop="1" thickBot="1"/>
    <row r="13971" s="34" customFormat="1" ht="15" thickTop="1" thickBot="1"/>
    <row r="13972" s="34" customFormat="1" ht="15" thickTop="1" thickBot="1"/>
    <row r="13973" s="34" customFormat="1" ht="15" thickTop="1" thickBot="1"/>
    <row r="13974" s="34" customFormat="1" ht="15" thickTop="1" thickBot="1"/>
    <row r="13975" s="34" customFormat="1" ht="15" thickTop="1" thickBot="1"/>
    <row r="13976" s="34" customFormat="1" ht="15" thickTop="1" thickBot="1"/>
    <row r="13977" s="34" customFormat="1" ht="15" thickTop="1" thickBot="1"/>
    <row r="13978" s="34" customFormat="1" ht="15" thickTop="1" thickBot="1"/>
    <row r="13979" s="34" customFormat="1" ht="15" thickTop="1" thickBot="1"/>
    <row r="13980" s="34" customFormat="1" ht="15" thickTop="1" thickBot="1"/>
    <row r="13981" s="34" customFormat="1" ht="15" thickTop="1" thickBot="1"/>
    <row r="13982" s="34" customFormat="1" ht="15" thickTop="1" thickBot="1"/>
    <row r="13983" s="34" customFormat="1" ht="15" thickTop="1" thickBot="1"/>
    <row r="13984" s="34" customFormat="1" ht="15" thickTop="1" thickBot="1"/>
    <row r="13985" s="34" customFormat="1" ht="15" thickTop="1" thickBot="1"/>
    <row r="13986" s="34" customFormat="1" ht="15" thickTop="1" thickBot="1"/>
    <row r="13987" s="34" customFormat="1" ht="15" thickTop="1" thickBot="1"/>
    <row r="13988" s="34" customFormat="1" ht="15" thickTop="1" thickBot="1"/>
    <row r="13989" s="34" customFormat="1" ht="15" thickTop="1" thickBot="1"/>
    <row r="13990" s="34" customFormat="1" ht="15" thickTop="1" thickBot="1"/>
    <row r="13991" s="34" customFormat="1" ht="15" thickTop="1" thickBot="1"/>
    <row r="13992" s="34" customFormat="1" ht="15" thickTop="1" thickBot="1"/>
    <row r="13993" s="34" customFormat="1" ht="15" thickTop="1" thickBot="1"/>
    <row r="13994" s="34" customFormat="1" ht="15" thickTop="1" thickBot="1"/>
    <row r="13995" s="34" customFormat="1" ht="15" thickTop="1" thickBot="1"/>
    <row r="13996" s="34" customFormat="1" ht="15" thickTop="1" thickBot="1"/>
    <row r="13997" s="34" customFormat="1" ht="15" thickTop="1" thickBot="1"/>
    <row r="13998" s="34" customFormat="1" ht="14" thickTop="1"/>
    <row r="13999" s="34" customFormat="1"/>
    <row r="14000" s="34" customFormat="1"/>
    <row r="14001" s="34" customFormat="1"/>
    <row r="14002" s="34" customFormat="1"/>
    <row r="14003" s="34" customFormat="1"/>
    <row r="14004" s="34" customFormat="1"/>
    <row r="14005" s="34" customFormat="1"/>
    <row r="14006" s="34" customFormat="1"/>
    <row r="14007" s="34" customFormat="1"/>
    <row r="14008" s="34" customFormat="1"/>
    <row r="14009" s="34" customFormat="1"/>
    <row r="14010" s="34" customFormat="1"/>
    <row r="14011" s="34" customFormat="1" ht="14" thickBot="1"/>
    <row r="14012" s="34" customFormat="1" ht="15" thickTop="1" thickBot="1"/>
    <row r="14013" s="34" customFormat="1" ht="15" thickTop="1" thickBot="1"/>
    <row r="14014" s="34" customFormat="1" ht="15" thickTop="1" thickBot="1"/>
    <row r="14015" s="34" customFormat="1" ht="15" thickTop="1" thickBot="1"/>
    <row r="14016" s="34" customFormat="1" ht="15" thickTop="1" thickBot="1"/>
    <row r="14017" s="34" customFormat="1" ht="15" thickTop="1" thickBot="1"/>
    <row r="14018" s="34" customFormat="1" ht="15" thickTop="1" thickBot="1"/>
    <row r="14019" s="34" customFormat="1" ht="15" thickTop="1" thickBot="1"/>
    <row r="14020" s="34" customFormat="1" ht="15" thickTop="1" thickBot="1"/>
    <row r="14021" s="34" customFormat="1" ht="15" thickTop="1" thickBot="1"/>
    <row r="14022" s="34" customFormat="1" ht="15" thickTop="1" thickBot="1"/>
    <row r="14023" s="34" customFormat="1" ht="15" thickTop="1" thickBot="1"/>
    <row r="14024" s="34" customFormat="1" ht="15" thickTop="1" thickBot="1"/>
    <row r="14025" s="34" customFormat="1" ht="15" thickTop="1" thickBot="1"/>
    <row r="14026" s="34" customFormat="1" ht="15" thickTop="1" thickBot="1"/>
    <row r="14027" s="34" customFormat="1" ht="15" thickTop="1" thickBot="1"/>
    <row r="14028" s="34" customFormat="1" ht="15" thickTop="1" thickBot="1"/>
    <row r="14029" s="34" customFormat="1" ht="15" thickTop="1" thickBot="1"/>
    <row r="14030" s="34" customFormat="1" ht="15" thickTop="1" thickBot="1"/>
    <row r="14031" s="34" customFormat="1" ht="15" thickTop="1" thickBot="1"/>
    <row r="14032" s="34" customFormat="1" ht="15" thickTop="1" thickBot="1"/>
    <row r="14033" s="34" customFormat="1" ht="15" thickTop="1" thickBot="1"/>
    <row r="14034" s="34" customFormat="1" ht="15" thickTop="1" thickBot="1"/>
    <row r="14035" s="34" customFormat="1" ht="15" thickTop="1" thickBot="1"/>
    <row r="14036" s="34" customFormat="1" ht="15" thickTop="1" thickBot="1"/>
    <row r="14037" s="34" customFormat="1" ht="15" thickTop="1" thickBot="1"/>
    <row r="14038" s="34" customFormat="1" ht="15" thickTop="1" thickBot="1"/>
    <row r="14039" s="34" customFormat="1" ht="15" thickTop="1" thickBot="1"/>
    <row r="14040" s="34" customFormat="1" ht="15" thickTop="1" thickBot="1"/>
    <row r="14041" s="34" customFormat="1" ht="15" thickTop="1" thickBot="1"/>
    <row r="14042" s="34" customFormat="1" ht="15" thickTop="1" thickBot="1"/>
    <row r="14043" s="34" customFormat="1" ht="15" thickTop="1" thickBot="1"/>
    <row r="14044" s="34" customFormat="1" ht="15" thickTop="1" thickBot="1"/>
    <row r="14045" s="34" customFormat="1" ht="15" thickTop="1" thickBot="1"/>
    <row r="14046" s="34" customFormat="1" ht="15" thickTop="1" thickBot="1"/>
    <row r="14047" s="34" customFormat="1" ht="15" thickTop="1" thickBot="1"/>
    <row r="14048" s="34" customFormat="1" ht="15" thickTop="1" thickBot="1"/>
    <row r="14049" s="34" customFormat="1" ht="15" thickTop="1" thickBot="1"/>
    <row r="14050" s="34" customFormat="1" ht="15" thickTop="1" thickBot="1"/>
    <row r="14051" s="34" customFormat="1" ht="15" thickTop="1" thickBot="1"/>
    <row r="14052" s="34" customFormat="1" ht="15" thickTop="1" thickBot="1"/>
    <row r="14053" s="34" customFormat="1" ht="15" thickTop="1" thickBot="1"/>
    <row r="14054" s="34" customFormat="1" ht="15" thickTop="1" thickBot="1"/>
    <row r="14055" s="34" customFormat="1" ht="15" thickTop="1" thickBot="1"/>
    <row r="14056" s="34" customFormat="1" ht="15" thickTop="1" thickBot="1"/>
    <row r="14057" s="34" customFormat="1" ht="15" thickTop="1" thickBot="1"/>
    <row r="14058" s="34" customFormat="1" ht="15" thickTop="1" thickBot="1"/>
    <row r="14059" s="34" customFormat="1" ht="15" thickTop="1" thickBot="1"/>
    <row r="14060" s="34" customFormat="1" ht="15" thickTop="1" thickBot="1"/>
    <row r="14061" s="34" customFormat="1" ht="15" thickTop="1" thickBot="1"/>
    <row r="14062" s="34" customFormat="1" ht="15" thickTop="1" thickBot="1"/>
    <row r="14063" s="34" customFormat="1" ht="15" thickTop="1" thickBot="1"/>
    <row r="14064" s="34" customFormat="1" ht="15" thickTop="1" thickBot="1"/>
    <row r="14065" s="34" customFormat="1" ht="15" thickTop="1" thickBot="1"/>
    <row r="14066" s="34" customFormat="1" ht="15" thickTop="1" thickBot="1"/>
    <row r="14067" s="34" customFormat="1" ht="15" thickTop="1" thickBot="1"/>
    <row r="14068" s="34" customFormat="1" ht="14" thickTop="1"/>
    <row r="14069" s="34" customFormat="1"/>
    <row r="14070" s="34" customFormat="1"/>
    <row r="14071" s="34" customFormat="1"/>
    <row r="14072" s="34" customFormat="1"/>
    <row r="14073" s="34" customFormat="1"/>
    <row r="14074" s="34" customFormat="1"/>
    <row r="14075" s="34" customFormat="1"/>
    <row r="14076" s="34" customFormat="1"/>
    <row r="14077" s="34" customFormat="1"/>
    <row r="14078" s="34" customFormat="1"/>
    <row r="14079" s="34" customFormat="1"/>
    <row r="14080" s="34" customFormat="1"/>
    <row r="14081" s="34" customFormat="1" ht="14" thickBot="1"/>
    <row r="14082" s="34" customFormat="1" ht="15" thickTop="1" thickBot="1"/>
    <row r="14083" s="34" customFormat="1" ht="15" thickTop="1" thickBot="1"/>
    <row r="14084" s="34" customFormat="1" ht="15" thickTop="1" thickBot="1"/>
    <row r="14085" s="34" customFormat="1" ht="15" thickTop="1" thickBot="1"/>
    <row r="14086" s="34" customFormat="1" ht="15" thickTop="1" thickBot="1"/>
    <row r="14087" s="34" customFormat="1" ht="15" thickTop="1" thickBot="1"/>
    <row r="14088" s="34" customFormat="1" ht="15" thickTop="1" thickBot="1"/>
    <row r="14089" s="34" customFormat="1" ht="15" thickTop="1" thickBot="1"/>
    <row r="14090" s="34" customFormat="1" ht="15" thickTop="1" thickBot="1"/>
    <row r="14091" s="34" customFormat="1" ht="15" thickTop="1" thickBot="1"/>
    <row r="14092" s="34" customFormat="1" ht="15" thickTop="1" thickBot="1"/>
    <row r="14093" s="34" customFormat="1" ht="15" thickTop="1" thickBot="1"/>
    <row r="14094" s="34" customFormat="1" ht="15" thickTop="1" thickBot="1"/>
    <row r="14095" s="34" customFormat="1" ht="15" thickTop="1" thickBot="1"/>
    <row r="14096" s="34" customFormat="1" ht="15" thickTop="1" thickBot="1"/>
    <row r="14097" s="34" customFormat="1" ht="15" thickTop="1" thickBot="1"/>
    <row r="14098" s="34" customFormat="1" ht="15" thickTop="1" thickBot="1"/>
    <row r="14099" s="34" customFormat="1" ht="15" thickTop="1" thickBot="1"/>
    <row r="14100" s="34" customFormat="1" ht="15" thickTop="1" thickBot="1"/>
    <row r="14101" s="34" customFormat="1" ht="15" thickTop="1" thickBot="1"/>
    <row r="14102" s="34" customFormat="1" ht="15" thickTop="1" thickBot="1"/>
    <row r="14103" s="34" customFormat="1" ht="15" thickTop="1" thickBot="1"/>
    <row r="14104" s="34" customFormat="1" ht="15" thickTop="1" thickBot="1"/>
    <row r="14105" s="34" customFormat="1" ht="15" thickTop="1" thickBot="1"/>
    <row r="14106" s="34" customFormat="1" ht="15" thickTop="1" thickBot="1"/>
    <row r="14107" s="34" customFormat="1" ht="15" thickTop="1" thickBot="1"/>
    <row r="14108" s="34" customFormat="1" ht="15" thickTop="1" thickBot="1"/>
    <row r="14109" s="34" customFormat="1" ht="15" thickTop="1" thickBot="1"/>
    <row r="14110" s="34" customFormat="1" ht="15" thickTop="1" thickBot="1"/>
    <row r="14111" s="34" customFormat="1" ht="15" thickTop="1" thickBot="1"/>
    <row r="14112" s="34" customFormat="1" ht="15" thickTop="1" thickBot="1"/>
    <row r="14113" s="34" customFormat="1" ht="15" thickTop="1" thickBot="1"/>
    <row r="14114" s="34" customFormat="1" ht="15" thickTop="1" thickBot="1"/>
    <row r="14115" s="34" customFormat="1" ht="15" thickTop="1" thickBot="1"/>
    <row r="14116" s="34" customFormat="1" ht="15" thickTop="1" thickBot="1"/>
    <row r="14117" s="34" customFormat="1" ht="15" thickTop="1" thickBot="1"/>
    <row r="14118" s="34" customFormat="1" ht="15" thickTop="1" thickBot="1"/>
    <row r="14119" s="34" customFormat="1" ht="15" thickTop="1" thickBot="1"/>
    <row r="14120" s="34" customFormat="1" ht="15" thickTop="1" thickBot="1"/>
    <row r="14121" s="34" customFormat="1" ht="15" thickTop="1" thickBot="1"/>
    <row r="14122" s="34" customFormat="1" ht="15" thickTop="1" thickBot="1"/>
    <row r="14123" s="34" customFormat="1" ht="15" thickTop="1" thickBot="1"/>
    <row r="14124" s="34" customFormat="1" ht="15" thickTop="1" thickBot="1"/>
    <row r="14125" s="34" customFormat="1" ht="15" thickTop="1" thickBot="1"/>
    <row r="14126" s="34" customFormat="1" ht="15" thickTop="1" thickBot="1"/>
    <row r="14127" s="34" customFormat="1" ht="15" thickTop="1" thickBot="1"/>
    <row r="14128" s="34" customFormat="1" ht="15" thickTop="1" thickBot="1"/>
    <row r="14129" s="34" customFormat="1" ht="15" thickTop="1" thickBot="1"/>
    <row r="14130" s="34" customFormat="1" ht="15" thickTop="1" thickBot="1"/>
    <row r="14131" s="34" customFormat="1" ht="15" thickTop="1" thickBot="1"/>
    <row r="14132" s="34" customFormat="1" ht="15" thickTop="1" thickBot="1"/>
    <row r="14133" s="34" customFormat="1" ht="15" thickTop="1" thickBot="1"/>
    <row r="14134" s="34" customFormat="1" ht="15" thickTop="1" thickBot="1"/>
    <row r="14135" s="34" customFormat="1" ht="15" thickTop="1" thickBot="1"/>
    <row r="14136" s="34" customFormat="1" ht="15" thickTop="1" thickBot="1"/>
    <row r="14137" s="34" customFormat="1" ht="15" thickTop="1" thickBot="1"/>
    <row r="14138" s="34" customFormat="1" ht="14" thickTop="1"/>
    <row r="14139" s="34" customFormat="1"/>
    <row r="14140" s="34" customFormat="1"/>
    <row r="14141" s="34" customFormat="1"/>
    <row r="14142" s="34" customFormat="1"/>
    <row r="14143" s="34" customFormat="1"/>
    <row r="14144" s="34" customFormat="1"/>
    <row r="14145" s="34" customFormat="1"/>
    <row r="14146" s="34" customFormat="1"/>
    <row r="14147" s="34" customFormat="1"/>
    <row r="14148" s="34" customFormat="1"/>
    <row r="14149" s="34" customFormat="1"/>
    <row r="14150" s="34" customFormat="1"/>
    <row r="14151" s="34" customFormat="1" ht="14" thickBot="1"/>
    <row r="14152" s="34" customFormat="1" ht="15" thickTop="1" thickBot="1"/>
    <row r="14153" s="34" customFormat="1" ht="15" thickTop="1" thickBot="1"/>
    <row r="14154" s="34" customFormat="1" ht="15" thickTop="1" thickBot="1"/>
    <row r="14155" s="34" customFormat="1" ht="15" thickTop="1" thickBot="1"/>
    <row r="14156" s="34" customFormat="1" ht="15" thickTop="1" thickBot="1"/>
    <row r="14157" s="34" customFormat="1" ht="15" thickTop="1" thickBot="1"/>
    <row r="14158" s="34" customFormat="1" ht="15" thickTop="1" thickBot="1"/>
    <row r="14159" s="34" customFormat="1" ht="15" thickTop="1" thickBot="1"/>
    <row r="14160" s="34" customFormat="1" ht="15" thickTop="1" thickBot="1"/>
    <row r="14161" s="34" customFormat="1" ht="15" thickTop="1" thickBot="1"/>
    <row r="14162" s="34" customFormat="1" ht="15" thickTop="1" thickBot="1"/>
    <row r="14163" s="34" customFormat="1" ht="15" thickTop="1" thickBot="1"/>
    <row r="14164" s="34" customFormat="1" ht="15" thickTop="1" thickBot="1"/>
    <row r="14165" s="34" customFormat="1" ht="15" thickTop="1" thickBot="1"/>
    <row r="14166" s="34" customFormat="1" ht="15" thickTop="1" thickBot="1"/>
    <row r="14167" s="34" customFormat="1" ht="15" thickTop="1" thickBot="1"/>
    <row r="14168" s="34" customFormat="1" ht="15" thickTop="1" thickBot="1"/>
    <row r="14169" s="34" customFormat="1" ht="15" thickTop="1" thickBot="1"/>
    <row r="14170" s="34" customFormat="1" ht="15" thickTop="1" thickBot="1"/>
    <row r="14171" s="34" customFormat="1" ht="15" thickTop="1" thickBot="1"/>
    <row r="14172" s="34" customFormat="1" ht="15" thickTop="1" thickBot="1"/>
    <row r="14173" s="34" customFormat="1" ht="15" thickTop="1" thickBot="1"/>
    <row r="14174" s="34" customFormat="1" ht="15" thickTop="1" thickBot="1"/>
    <row r="14175" s="34" customFormat="1" ht="15" thickTop="1" thickBot="1"/>
    <row r="14176" s="34" customFormat="1" ht="15" thickTop="1" thickBot="1"/>
    <row r="14177" s="34" customFormat="1" ht="15" thickTop="1" thickBot="1"/>
    <row r="14178" s="34" customFormat="1" ht="15" thickTop="1" thickBot="1"/>
    <row r="14179" s="34" customFormat="1" ht="15" thickTop="1" thickBot="1"/>
    <row r="14180" s="34" customFormat="1" ht="15" thickTop="1" thickBot="1"/>
    <row r="14181" s="34" customFormat="1" ht="15" thickTop="1" thickBot="1"/>
    <row r="14182" s="34" customFormat="1" ht="15" thickTop="1" thickBot="1"/>
    <row r="14183" s="34" customFormat="1" ht="15" thickTop="1" thickBot="1"/>
    <row r="14184" s="34" customFormat="1" ht="15" thickTop="1" thickBot="1"/>
    <row r="14185" s="34" customFormat="1" ht="15" thickTop="1" thickBot="1"/>
    <row r="14186" s="34" customFormat="1" ht="15" thickTop="1" thickBot="1"/>
    <row r="14187" s="34" customFormat="1" ht="15" thickTop="1" thickBot="1"/>
    <row r="14188" s="34" customFormat="1" ht="15" thickTop="1" thickBot="1"/>
    <row r="14189" s="34" customFormat="1" ht="15" thickTop="1" thickBot="1"/>
    <row r="14190" s="34" customFormat="1" ht="15" thickTop="1" thickBot="1"/>
    <row r="14191" s="34" customFormat="1" ht="15" thickTop="1" thickBot="1"/>
    <row r="14192" s="34" customFormat="1" ht="15" thickTop="1" thickBot="1"/>
    <row r="14193" s="34" customFormat="1" ht="15" thickTop="1" thickBot="1"/>
    <row r="14194" s="34" customFormat="1" ht="15" thickTop="1" thickBot="1"/>
    <row r="14195" s="34" customFormat="1" ht="15" thickTop="1" thickBot="1"/>
    <row r="14196" s="34" customFormat="1" ht="15" thickTop="1" thickBot="1"/>
    <row r="14197" s="34" customFormat="1" ht="15" thickTop="1" thickBot="1"/>
    <row r="14198" s="34" customFormat="1" ht="15" thickTop="1" thickBot="1"/>
    <row r="14199" s="34" customFormat="1" ht="15" thickTop="1" thickBot="1"/>
    <row r="14200" s="34" customFormat="1" ht="15" thickTop="1" thickBot="1"/>
    <row r="14201" s="34" customFormat="1" ht="15" thickTop="1" thickBot="1"/>
    <row r="14202" s="34" customFormat="1" ht="15" thickTop="1" thickBot="1"/>
    <row r="14203" s="34" customFormat="1" ht="15" thickTop="1" thickBot="1"/>
    <row r="14204" s="34" customFormat="1" ht="15" thickTop="1" thickBot="1"/>
    <row r="14205" s="34" customFormat="1" ht="15" thickTop="1" thickBot="1"/>
    <row r="14206" s="34" customFormat="1" ht="15" thickTop="1" thickBot="1"/>
    <row r="14207" s="34" customFormat="1" ht="15" thickTop="1" thickBot="1"/>
    <row r="14208" s="34" customFormat="1" ht="14" thickTop="1"/>
    <row r="14209" s="34" customFormat="1"/>
    <row r="14210" s="34" customFormat="1"/>
    <row r="14211" s="34" customFormat="1"/>
    <row r="14212" s="34" customFormat="1"/>
    <row r="14213" s="34" customFormat="1"/>
    <row r="14214" s="34" customFormat="1"/>
    <row r="14215" s="34" customFormat="1"/>
    <row r="14216" s="34" customFormat="1"/>
    <row r="14217" s="34" customFormat="1"/>
    <row r="14218" s="34" customFormat="1"/>
    <row r="14219" s="34" customFormat="1"/>
    <row r="14220" s="34" customFormat="1"/>
    <row r="14221" s="34" customFormat="1" ht="14" thickBot="1"/>
    <row r="14222" s="34" customFormat="1" ht="15" thickTop="1" thickBot="1"/>
    <row r="14223" s="34" customFormat="1" ht="15" thickTop="1" thickBot="1"/>
    <row r="14224" s="34" customFormat="1" ht="15" thickTop="1" thickBot="1"/>
    <row r="14225" s="34" customFormat="1" ht="15" thickTop="1" thickBot="1"/>
    <row r="14226" s="34" customFormat="1" ht="15" thickTop="1" thickBot="1"/>
    <row r="14227" s="34" customFormat="1" ht="15" thickTop="1" thickBot="1"/>
    <row r="14228" s="34" customFormat="1" ht="15" thickTop="1" thickBot="1"/>
    <row r="14229" s="34" customFormat="1" ht="15" thickTop="1" thickBot="1"/>
    <row r="14230" s="34" customFormat="1" ht="15" thickTop="1" thickBot="1"/>
    <row r="14231" s="34" customFormat="1" ht="15" thickTop="1" thickBot="1"/>
    <row r="14232" s="34" customFormat="1" ht="15" thickTop="1" thickBot="1"/>
    <row r="14233" s="34" customFormat="1" ht="15" thickTop="1" thickBot="1"/>
    <row r="14234" s="34" customFormat="1" ht="15" thickTop="1" thickBot="1"/>
    <row r="14235" s="34" customFormat="1" ht="15" thickTop="1" thickBot="1"/>
    <row r="14236" s="34" customFormat="1" ht="15" thickTop="1" thickBot="1"/>
    <row r="14237" s="34" customFormat="1" ht="15" thickTop="1" thickBot="1"/>
    <row r="14238" s="34" customFormat="1" ht="15" thickTop="1" thickBot="1"/>
    <row r="14239" s="34" customFormat="1" ht="15" thickTop="1" thickBot="1"/>
    <row r="14240" s="34" customFormat="1" ht="15" thickTop="1" thickBot="1"/>
    <row r="14241" s="34" customFormat="1" ht="15" thickTop="1" thickBot="1"/>
    <row r="14242" s="34" customFormat="1" ht="15" thickTop="1" thickBot="1"/>
    <row r="14243" s="34" customFormat="1" ht="15" thickTop="1" thickBot="1"/>
    <row r="14244" s="34" customFormat="1" ht="15" thickTop="1" thickBot="1"/>
    <row r="14245" s="34" customFormat="1" ht="15" thickTop="1" thickBot="1"/>
    <row r="14246" s="34" customFormat="1" ht="15" thickTop="1" thickBot="1"/>
    <row r="14247" s="34" customFormat="1" ht="15" thickTop="1" thickBot="1"/>
    <row r="14248" s="34" customFormat="1" ht="15" thickTop="1" thickBot="1"/>
    <row r="14249" s="34" customFormat="1" ht="15" thickTop="1" thickBot="1"/>
    <row r="14250" s="34" customFormat="1" ht="15" thickTop="1" thickBot="1"/>
    <row r="14251" s="34" customFormat="1" ht="15" thickTop="1" thickBot="1"/>
    <row r="14252" s="34" customFormat="1" ht="15" thickTop="1" thickBot="1"/>
    <row r="14253" s="34" customFormat="1" ht="15" thickTop="1" thickBot="1"/>
    <row r="14254" s="34" customFormat="1" ht="15" thickTop="1" thickBot="1"/>
    <row r="14255" s="34" customFormat="1" ht="15" thickTop="1" thickBot="1"/>
    <row r="14256" s="34" customFormat="1" ht="15" thickTop="1" thickBot="1"/>
    <row r="14257" s="34" customFormat="1" ht="15" thickTop="1" thickBot="1"/>
    <row r="14258" s="34" customFormat="1" ht="15" thickTop="1" thickBot="1"/>
    <row r="14259" s="34" customFormat="1" ht="15" thickTop="1" thickBot="1"/>
    <row r="14260" s="34" customFormat="1" ht="15" thickTop="1" thickBot="1"/>
    <row r="14261" s="34" customFormat="1" ht="15" thickTop="1" thickBot="1"/>
    <row r="14262" s="34" customFormat="1" ht="15" thickTop="1" thickBot="1"/>
    <row r="14263" s="34" customFormat="1" ht="15" thickTop="1" thickBot="1"/>
    <row r="14264" s="34" customFormat="1" ht="15" thickTop="1" thickBot="1"/>
    <row r="14265" s="34" customFormat="1" ht="15" thickTop="1" thickBot="1"/>
    <row r="14266" s="34" customFormat="1" ht="15" thickTop="1" thickBot="1"/>
    <row r="14267" s="34" customFormat="1" ht="15" thickTop="1" thickBot="1"/>
    <row r="14268" s="34" customFormat="1" ht="15" thickTop="1" thickBot="1"/>
    <row r="14269" s="34" customFormat="1" ht="15" thickTop="1" thickBot="1"/>
    <row r="14270" s="34" customFormat="1" ht="15" thickTop="1" thickBot="1"/>
    <row r="14271" s="34" customFormat="1" ht="15" thickTop="1" thickBot="1"/>
    <row r="14272" s="34" customFormat="1" ht="15" thickTop="1" thickBot="1"/>
    <row r="14273" s="34" customFormat="1" ht="15" thickTop="1" thickBot="1"/>
    <row r="14274" s="34" customFormat="1" ht="15" thickTop="1" thickBot="1"/>
    <row r="14275" s="34" customFormat="1" ht="15" thickTop="1" thickBot="1"/>
    <row r="14276" s="34" customFormat="1" ht="15" thickTop="1" thickBot="1"/>
    <row r="14277" s="34" customFormat="1" ht="15" thickTop="1" thickBot="1"/>
    <row r="14278" s="34" customFormat="1" ht="14" thickTop="1"/>
    <row r="14279" s="34" customFormat="1"/>
    <row r="14280" s="34" customFormat="1"/>
    <row r="14281" s="34" customFormat="1"/>
    <row r="14282" s="34" customFormat="1"/>
    <row r="14283" s="34" customFormat="1"/>
    <row r="14284" s="34" customFormat="1"/>
    <row r="14285" s="34" customFormat="1"/>
    <row r="14286" s="34" customFormat="1"/>
    <row r="14287" s="34" customFormat="1"/>
    <row r="14288" s="34" customFormat="1"/>
    <row r="14289" s="34" customFormat="1"/>
    <row r="14290" s="34" customFormat="1"/>
    <row r="14291" s="34" customFormat="1" ht="14" thickBot="1"/>
    <row r="14292" s="34" customFormat="1" ht="15" thickTop="1" thickBot="1"/>
    <row r="14293" s="34" customFormat="1" ht="15" thickTop="1" thickBot="1"/>
    <row r="14294" s="34" customFormat="1" ht="15" thickTop="1" thickBot="1"/>
    <row r="14295" s="34" customFormat="1" ht="15" thickTop="1" thickBot="1"/>
    <row r="14296" s="34" customFormat="1" ht="15" thickTop="1" thickBot="1"/>
    <row r="14297" s="34" customFormat="1" ht="15" thickTop="1" thickBot="1"/>
    <row r="14298" s="34" customFormat="1" ht="15" thickTop="1" thickBot="1"/>
    <row r="14299" s="34" customFormat="1" ht="15" thickTop="1" thickBot="1"/>
    <row r="14300" s="34" customFormat="1" ht="15" thickTop="1" thickBot="1"/>
    <row r="14301" s="34" customFormat="1" ht="15" thickTop="1" thickBot="1"/>
    <row r="14302" s="34" customFormat="1" ht="15" thickTop="1" thickBot="1"/>
    <row r="14303" s="34" customFormat="1" ht="15" thickTop="1" thickBot="1"/>
    <row r="14304" s="34" customFormat="1" ht="15" thickTop="1" thickBot="1"/>
    <row r="14305" s="34" customFormat="1" ht="15" thickTop="1" thickBot="1"/>
    <row r="14306" s="34" customFormat="1" ht="15" thickTop="1" thickBot="1"/>
    <row r="14307" s="34" customFormat="1" ht="15" thickTop="1" thickBot="1"/>
    <row r="14308" s="34" customFormat="1" ht="15" thickTop="1" thickBot="1"/>
    <row r="14309" s="34" customFormat="1" ht="15" thickTop="1" thickBot="1"/>
    <row r="14310" s="34" customFormat="1" ht="15" thickTop="1" thickBot="1"/>
    <row r="14311" s="34" customFormat="1" ht="15" thickTop="1" thickBot="1"/>
    <row r="14312" s="34" customFormat="1" ht="15" thickTop="1" thickBot="1"/>
    <row r="14313" s="34" customFormat="1" ht="15" thickTop="1" thickBot="1"/>
    <row r="14314" s="34" customFormat="1" ht="15" thickTop="1" thickBot="1"/>
    <row r="14315" s="34" customFormat="1" ht="15" thickTop="1" thickBot="1"/>
    <row r="14316" s="34" customFormat="1" ht="15" thickTop="1" thickBot="1"/>
    <row r="14317" s="34" customFormat="1" ht="15" thickTop="1" thickBot="1"/>
    <row r="14318" s="34" customFormat="1" ht="15" thickTop="1" thickBot="1"/>
    <row r="14319" s="34" customFormat="1" ht="15" thickTop="1" thickBot="1"/>
    <row r="14320" s="34" customFormat="1" ht="15" thickTop="1" thickBot="1"/>
    <row r="14321" s="34" customFormat="1" ht="15" thickTop="1" thickBot="1"/>
    <row r="14322" s="34" customFormat="1" ht="15" thickTop="1" thickBot="1"/>
    <row r="14323" s="34" customFormat="1" ht="15" thickTop="1" thickBot="1"/>
    <row r="14324" s="34" customFormat="1" ht="15" thickTop="1" thickBot="1"/>
    <row r="14325" s="34" customFormat="1" ht="15" thickTop="1" thickBot="1"/>
    <row r="14326" s="34" customFormat="1" ht="15" thickTop="1" thickBot="1"/>
    <row r="14327" s="34" customFormat="1" ht="15" thickTop="1" thickBot="1"/>
    <row r="14328" s="34" customFormat="1" ht="15" thickTop="1" thickBot="1"/>
    <row r="14329" s="34" customFormat="1" ht="15" thickTop="1" thickBot="1"/>
    <row r="14330" s="34" customFormat="1" ht="15" thickTop="1" thickBot="1"/>
    <row r="14331" s="34" customFormat="1" ht="15" thickTop="1" thickBot="1"/>
    <row r="14332" s="34" customFormat="1" ht="15" thickTop="1" thickBot="1"/>
    <row r="14333" s="34" customFormat="1" ht="15" thickTop="1" thickBot="1"/>
    <row r="14334" s="34" customFormat="1" ht="15" thickTop="1" thickBot="1"/>
    <row r="14335" s="34" customFormat="1" ht="15" thickTop="1" thickBot="1"/>
    <row r="14336" s="34" customFormat="1" ht="15" thickTop="1" thickBot="1"/>
    <row r="14337" s="34" customFormat="1" ht="15" thickTop="1" thickBot="1"/>
    <row r="14338" s="34" customFormat="1" ht="15" thickTop="1" thickBot="1"/>
    <row r="14339" s="34" customFormat="1" ht="15" thickTop="1" thickBot="1"/>
    <row r="14340" s="34" customFormat="1" ht="15" thickTop="1" thickBot="1"/>
    <row r="14341" s="34" customFormat="1" ht="15" thickTop="1" thickBot="1"/>
    <row r="14342" s="34" customFormat="1" ht="15" thickTop="1" thickBot="1"/>
    <row r="14343" s="34" customFormat="1" ht="15" thickTop="1" thickBot="1"/>
    <row r="14344" s="34" customFormat="1" ht="15" thickTop="1" thickBot="1"/>
    <row r="14345" s="34" customFormat="1" ht="15" thickTop="1" thickBot="1"/>
    <row r="14346" s="34" customFormat="1" ht="15" thickTop="1" thickBot="1"/>
    <row r="14347" s="34" customFormat="1" ht="15" thickTop="1" thickBot="1"/>
    <row r="14348" s="34" customFormat="1" ht="14" thickTop="1"/>
    <row r="14349" s="34" customFormat="1"/>
    <row r="14350" s="34" customFormat="1"/>
    <row r="14351" s="34" customFormat="1"/>
    <row r="14352" s="34" customFormat="1"/>
    <row r="14353" s="34" customFormat="1"/>
    <row r="14354" s="34" customFormat="1"/>
    <row r="14355" s="34" customFormat="1"/>
    <row r="14356" s="34" customFormat="1"/>
    <row r="14357" s="34" customFormat="1"/>
    <row r="14358" s="34" customFormat="1"/>
    <row r="14359" s="34" customFormat="1"/>
    <row r="14360" s="34" customFormat="1"/>
    <row r="14361" s="34" customFormat="1" ht="14" thickBot="1"/>
    <row r="14362" s="34" customFormat="1" ht="15" thickTop="1" thickBot="1"/>
    <row r="14363" s="34" customFormat="1" ht="15" thickTop="1" thickBot="1"/>
    <row r="14364" s="34" customFormat="1" ht="15" thickTop="1" thickBot="1"/>
    <row r="14365" s="34" customFormat="1" ht="15" thickTop="1" thickBot="1"/>
    <row r="14366" s="34" customFormat="1" ht="15" thickTop="1" thickBot="1"/>
    <row r="14367" s="34" customFormat="1" ht="15" thickTop="1" thickBot="1"/>
    <row r="14368" s="34" customFormat="1" ht="15" thickTop="1" thickBot="1"/>
    <row r="14369" s="34" customFormat="1" ht="15" thickTop="1" thickBot="1"/>
    <row r="14370" s="34" customFormat="1" ht="15" thickTop="1" thickBot="1"/>
    <row r="14371" s="34" customFormat="1" ht="15" thickTop="1" thickBot="1"/>
    <row r="14372" s="34" customFormat="1" ht="15" thickTop="1" thickBot="1"/>
    <row r="14373" s="34" customFormat="1" ht="15" thickTop="1" thickBot="1"/>
    <row r="14374" s="34" customFormat="1" ht="15" thickTop="1" thickBot="1"/>
    <row r="14375" s="34" customFormat="1" ht="15" thickTop="1" thickBot="1"/>
    <row r="14376" s="34" customFormat="1" ht="15" thickTop="1" thickBot="1"/>
    <row r="14377" s="34" customFormat="1" ht="15" thickTop="1" thickBot="1"/>
    <row r="14378" s="34" customFormat="1" ht="15" thickTop="1" thickBot="1"/>
    <row r="14379" s="34" customFormat="1" ht="15" thickTop="1" thickBot="1"/>
    <row r="14380" s="34" customFormat="1" ht="15" thickTop="1" thickBot="1"/>
    <row r="14381" s="34" customFormat="1" ht="15" thickTop="1" thickBot="1"/>
    <row r="14382" s="34" customFormat="1" ht="15" thickTop="1" thickBot="1"/>
    <row r="14383" s="34" customFormat="1" ht="15" thickTop="1" thickBot="1"/>
    <row r="14384" s="34" customFormat="1" ht="15" thickTop="1" thickBot="1"/>
    <row r="14385" s="34" customFormat="1" ht="15" thickTop="1" thickBot="1"/>
    <row r="14386" s="34" customFormat="1" ht="15" thickTop="1" thickBot="1"/>
    <row r="14387" s="34" customFormat="1" ht="15" thickTop="1" thickBot="1"/>
    <row r="14388" s="34" customFormat="1" ht="15" thickTop="1" thickBot="1"/>
    <row r="14389" s="34" customFormat="1" ht="15" thickTop="1" thickBot="1"/>
    <row r="14390" s="34" customFormat="1" ht="15" thickTop="1" thickBot="1"/>
    <row r="14391" s="34" customFormat="1" ht="15" thickTop="1" thickBot="1"/>
    <row r="14392" s="34" customFormat="1" ht="15" thickTop="1" thickBot="1"/>
    <row r="14393" s="34" customFormat="1" ht="15" thickTop="1" thickBot="1"/>
    <row r="14394" s="34" customFormat="1" ht="15" thickTop="1" thickBot="1"/>
    <row r="14395" s="34" customFormat="1" ht="15" thickTop="1" thickBot="1"/>
    <row r="14396" s="34" customFormat="1" ht="15" thickTop="1" thickBot="1"/>
    <row r="14397" s="34" customFormat="1" ht="15" thickTop="1" thickBot="1"/>
    <row r="14398" s="34" customFormat="1" ht="15" thickTop="1" thickBot="1"/>
    <row r="14399" s="34" customFormat="1" ht="15" thickTop="1" thickBot="1"/>
    <row r="14400" s="34" customFormat="1" ht="15" thickTop="1" thickBot="1"/>
    <row r="14401" s="34" customFormat="1" ht="15" thickTop="1" thickBot="1"/>
    <row r="14402" s="34" customFormat="1" ht="15" thickTop="1" thickBot="1"/>
    <row r="14403" s="34" customFormat="1" ht="15" thickTop="1" thickBot="1"/>
    <row r="14404" s="34" customFormat="1" ht="15" thickTop="1" thickBot="1"/>
    <row r="14405" s="34" customFormat="1" ht="15" thickTop="1" thickBot="1"/>
    <row r="14406" s="34" customFormat="1" ht="15" thickTop="1" thickBot="1"/>
    <row r="14407" s="34" customFormat="1" ht="15" thickTop="1" thickBot="1"/>
    <row r="14408" s="34" customFormat="1" ht="15" thickTop="1" thickBot="1"/>
    <row r="14409" s="34" customFormat="1" ht="15" thickTop="1" thickBot="1"/>
    <row r="14410" s="34" customFormat="1" ht="15" thickTop="1" thickBot="1"/>
    <row r="14411" s="34" customFormat="1" ht="15" thickTop="1" thickBot="1"/>
    <row r="14412" s="34" customFormat="1" ht="15" thickTop="1" thickBot="1"/>
    <row r="14413" s="34" customFormat="1" ht="15" thickTop="1" thickBot="1"/>
    <row r="14414" s="34" customFormat="1" ht="15" thickTop="1" thickBot="1"/>
    <row r="14415" s="34" customFormat="1" ht="15" thickTop="1" thickBot="1"/>
    <row r="14416" s="34" customFormat="1" ht="15" thickTop="1" thickBot="1"/>
    <row r="14417" s="34" customFormat="1" ht="15" thickTop="1" thickBot="1"/>
    <row r="14418" s="34" customFormat="1" ht="14" thickTop="1"/>
    <row r="14419" s="34" customFormat="1"/>
    <row r="14420" s="34" customFormat="1"/>
    <row r="14421" s="34" customFormat="1"/>
    <row r="14422" s="34" customFormat="1"/>
    <row r="14423" s="34" customFormat="1"/>
    <row r="14424" s="34" customFormat="1"/>
    <row r="14425" s="34" customFormat="1"/>
    <row r="14426" s="34" customFormat="1"/>
    <row r="14427" s="34" customFormat="1"/>
    <row r="14428" s="34" customFormat="1"/>
    <row r="14429" s="34" customFormat="1"/>
    <row r="14430" s="34" customFormat="1"/>
    <row r="14431" s="34" customFormat="1" ht="14" thickBot="1"/>
    <row r="14432" s="34" customFormat="1" ht="15" thickTop="1" thickBot="1"/>
    <row r="14433" s="34" customFormat="1" ht="15" thickTop="1" thickBot="1"/>
    <row r="14434" s="34" customFormat="1" ht="15" thickTop="1" thickBot="1"/>
    <row r="14435" s="34" customFormat="1" ht="15" thickTop="1" thickBot="1"/>
    <row r="14436" s="34" customFormat="1" ht="15" thickTop="1" thickBot="1"/>
    <row r="14437" s="34" customFormat="1" ht="15" thickTop="1" thickBot="1"/>
    <row r="14438" s="34" customFormat="1" ht="15" thickTop="1" thickBot="1"/>
    <row r="14439" s="34" customFormat="1" ht="15" thickTop="1" thickBot="1"/>
    <row r="14440" s="34" customFormat="1" ht="15" thickTop="1" thickBot="1"/>
    <row r="14441" s="34" customFormat="1" ht="15" thickTop="1" thickBot="1"/>
    <row r="14442" s="34" customFormat="1" ht="15" thickTop="1" thickBot="1"/>
    <row r="14443" s="34" customFormat="1" ht="15" thickTop="1" thickBot="1"/>
    <row r="14444" s="34" customFormat="1" ht="15" thickTop="1" thickBot="1"/>
    <row r="14445" s="34" customFormat="1" ht="15" thickTop="1" thickBot="1"/>
    <row r="14446" s="34" customFormat="1" ht="15" thickTop="1" thickBot="1"/>
    <row r="14447" s="34" customFormat="1" ht="15" thickTop="1" thickBot="1"/>
    <row r="14448" s="34" customFormat="1" ht="15" thickTop="1" thickBot="1"/>
    <row r="14449" s="34" customFormat="1" ht="15" thickTop="1" thickBot="1"/>
    <row r="14450" s="34" customFormat="1" ht="15" thickTop="1" thickBot="1"/>
    <row r="14451" s="34" customFormat="1" ht="15" thickTop="1" thickBot="1"/>
    <row r="14452" s="34" customFormat="1" ht="15" thickTop="1" thickBot="1"/>
    <row r="14453" s="34" customFormat="1" ht="15" thickTop="1" thickBot="1"/>
    <row r="14454" s="34" customFormat="1" ht="15" thickTop="1" thickBot="1"/>
    <row r="14455" s="34" customFormat="1" ht="15" thickTop="1" thickBot="1"/>
    <row r="14456" s="34" customFormat="1" ht="15" thickTop="1" thickBot="1"/>
    <row r="14457" s="34" customFormat="1" ht="15" thickTop="1" thickBot="1"/>
    <row r="14458" s="34" customFormat="1" ht="15" thickTop="1" thickBot="1"/>
    <row r="14459" s="34" customFormat="1" ht="15" thickTop="1" thickBot="1"/>
    <row r="14460" s="34" customFormat="1" ht="15" thickTop="1" thickBot="1"/>
    <row r="14461" s="34" customFormat="1" ht="15" thickTop="1" thickBot="1"/>
    <row r="14462" s="34" customFormat="1" ht="15" thickTop="1" thickBot="1"/>
    <row r="14463" s="34" customFormat="1" ht="15" thickTop="1" thickBot="1"/>
    <row r="14464" s="34" customFormat="1" ht="15" thickTop="1" thickBot="1"/>
    <row r="14465" s="34" customFormat="1" ht="15" thickTop="1" thickBot="1"/>
    <row r="14466" s="34" customFormat="1" ht="15" thickTop="1" thickBot="1"/>
    <row r="14467" s="34" customFormat="1" ht="15" thickTop="1" thickBot="1"/>
    <row r="14468" s="34" customFormat="1" ht="15" thickTop="1" thickBot="1"/>
    <row r="14469" s="34" customFormat="1" ht="15" thickTop="1" thickBot="1"/>
    <row r="14470" s="34" customFormat="1" ht="15" thickTop="1" thickBot="1"/>
    <row r="14471" s="34" customFormat="1" ht="15" thickTop="1" thickBot="1"/>
    <row r="14472" s="34" customFormat="1" ht="15" thickTop="1" thickBot="1"/>
    <row r="14473" s="34" customFormat="1" ht="15" thickTop="1" thickBot="1"/>
    <row r="14474" s="34" customFormat="1" ht="15" thickTop="1" thickBot="1"/>
    <row r="14475" s="34" customFormat="1" ht="15" thickTop="1" thickBot="1"/>
    <row r="14476" s="34" customFormat="1" ht="15" thickTop="1" thickBot="1"/>
    <row r="14477" s="34" customFormat="1" ht="15" thickTop="1" thickBot="1"/>
    <row r="14478" s="34" customFormat="1" ht="15" thickTop="1" thickBot="1"/>
    <row r="14479" s="34" customFormat="1" ht="15" thickTop="1" thickBot="1"/>
    <row r="14480" s="34" customFormat="1" ht="15" thickTop="1" thickBot="1"/>
    <row r="14481" s="34" customFormat="1" ht="15" thickTop="1" thickBot="1"/>
    <row r="14482" s="34" customFormat="1" ht="15" thickTop="1" thickBot="1"/>
    <row r="14483" s="34" customFormat="1" ht="15" thickTop="1" thickBot="1"/>
    <row r="14484" s="34" customFormat="1" ht="15" thickTop="1" thickBot="1"/>
    <row r="14485" s="34" customFormat="1" ht="15" thickTop="1" thickBot="1"/>
    <row r="14486" s="34" customFormat="1" ht="15" thickTop="1" thickBot="1"/>
    <row r="14487" s="34" customFormat="1" ht="15" thickTop="1" thickBot="1"/>
    <row r="14488" s="34" customFormat="1" ht="14" thickTop="1"/>
    <row r="14489" s="34" customFormat="1"/>
    <row r="14490" s="34" customFormat="1"/>
    <row r="14491" s="34" customFormat="1"/>
    <row r="14492" s="34" customFormat="1"/>
    <row r="14493" s="34" customFormat="1"/>
    <row r="14494" s="34" customFormat="1"/>
    <row r="14495" s="34" customFormat="1"/>
    <row r="14496" s="34" customFormat="1"/>
    <row r="14497" s="34" customFormat="1"/>
    <row r="14498" s="34" customFormat="1"/>
    <row r="14499" s="34" customFormat="1"/>
    <row r="14500" s="34" customFormat="1"/>
    <row r="14501" s="34" customFormat="1" ht="14" thickBot="1"/>
    <row r="14502" s="34" customFormat="1" ht="15" thickTop="1" thickBot="1"/>
    <row r="14503" s="34" customFormat="1" ht="15" thickTop="1" thickBot="1"/>
    <row r="14504" s="34" customFormat="1" ht="15" thickTop="1" thickBot="1"/>
    <row r="14505" s="34" customFormat="1" ht="15" thickTop="1" thickBot="1"/>
    <row r="14506" s="34" customFormat="1" ht="15" thickTop="1" thickBot="1"/>
    <row r="14507" s="34" customFormat="1" ht="15" thickTop="1" thickBot="1"/>
    <row r="14508" s="34" customFormat="1" ht="15" thickTop="1" thickBot="1"/>
    <row r="14509" s="34" customFormat="1" ht="15" thickTop="1" thickBot="1"/>
    <row r="14510" s="34" customFormat="1" ht="15" thickTop="1" thickBot="1"/>
    <row r="14511" s="34" customFormat="1" ht="15" thickTop="1" thickBot="1"/>
    <row r="14512" s="34" customFormat="1" ht="15" thickTop="1" thickBot="1"/>
    <row r="14513" s="34" customFormat="1" ht="15" thickTop="1" thickBot="1"/>
    <row r="14514" s="34" customFormat="1" ht="15" thickTop="1" thickBot="1"/>
    <row r="14515" s="34" customFormat="1" ht="15" thickTop="1" thickBot="1"/>
    <row r="14516" s="34" customFormat="1" ht="15" thickTop="1" thickBot="1"/>
    <row r="14517" s="34" customFormat="1" ht="15" thickTop="1" thickBot="1"/>
    <row r="14518" s="34" customFormat="1" ht="15" thickTop="1" thickBot="1"/>
    <row r="14519" s="34" customFormat="1" ht="15" thickTop="1" thickBot="1"/>
    <row r="14520" s="34" customFormat="1" ht="15" thickTop="1" thickBot="1"/>
    <row r="14521" s="34" customFormat="1" ht="15" thickTop="1" thickBot="1"/>
    <row r="14522" s="34" customFormat="1" ht="15" thickTop="1" thickBot="1"/>
    <row r="14523" s="34" customFormat="1" ht="15" thickTop="1" thickBot="1"/>
    <row r="14524" s="34" customFormat="1" ht="15" thickTop="1" thickBot="1"/>
    <row r="14525" s="34" customFormat="1" ht="15" thickTop="1" thickBot="1"/>
    <row r="14526" s="34" customFormat="1" ht="15" thickTop="1" thickBot="1"/>
    <row r="14527" s="34" customFormat="1" ht="15" thickTop="1" thickBot="1"/>
    <row r="14528" s="34" customFormat="1" ht="15" thickTop="1" thickBot="1"/>
    <row r="14529" s="34" customFormat="1" ht="15" thickTop="1" thickBot="1"/>
    <row r="14530" s="34" customFormat="1" ht="15" thickTop="1" thickBot="1"/>
    <row r="14531" s="34" customFormat="1" ht="15" thickTop="1" thickBot="1"/>
    <row r="14532" s="34" customFormat="1" ht="15" thickTop="1" thickBot="1"/>
    <row r="14533" s="34" customFormat="1" ht="15" thickTop="1" thickBot="1"/>
    <row r="14534" s="34" customFormat="1" ht="15" thickTop="1" thickBot="1"/>
    <row r="14535" s="34" customFormat="1" ht="15" thickTop="1" thickBot="1"/>
    <row r="14536" s="34" customFormat="1" ht="15" thickTop="1" thickBot="1"/>
    <row r="14537" s="34" customFormat="1" ht="15" thickTop="1" thickBot="1"/>
    <row r="14538" s="34" customFormat="1" ht="15" thickTop="1" thickBot="1"/>
    <row r="14539" s="34" customFormat="1" ht="15" thickTop="1" thickBot="1"/>
    <row r="14540" s="34" customFormat="1" ht="15" thickTop="1" thickBot="1"/>
    <row r="14541" s="34" customFormat="1" ht="15" thickTop="1" thickBot="1"/>
    <row r="14542" s="34" customFormat="1" ht="15" thickTop="1" thickBot="1"/>
    <row r="14543" s="34" customFormat="1" ht="15" thickTop="1" thickBot="1"/>
    <row r="14544" s="34" customFormat="1" ht="15" thickTop="1" thickBot="1"/>
    <row r="14545" s="34" customFormat="1" ht="15" thickTop="1" thickBot="1"/>
    <row r="14546" s="34" customFormat="1" ht="15" thickTop="1" thickBot="1"/>
    <row r="14547" s="34" customFormat="1" ht="15" thickTop="1" thickBot="1"/>
    <row r="14548" s="34" customFormat="1" ht="15" thickTop="1" thickBot="1"/>
    <row r="14549" s="34" customFormat="1" ht="15" thickTop="1" thickBot="1"/>
    <row r="14550" s="34" customFormat="1" ht="15" thickTop="1" thickBot="1"/>
    <row r="14551" s="34" customFormat="1" ht="15" thickTop="1" thickBot="1"/>
    <row r="14552" s="34" customFormat="1" ht="15" thickTop="1" thickBot="1"/>
    <row r="14553" s="34" customFormat="1" ht="15" thickTop="1" thickBot="1"/>
    <row r="14554" s="34" customFormat="1" ht="15" thickTop="1" thickBot="1"/>
    <row r="14555" s="34" customFormat="1" ht="15" thickTop="1" thickBot="1"/>
    <row r="14556" s="34" customFormat="1" ht="15" thickTop="1" thickBot="1"/>
    <row r="14557" s="34" customFormat="1" ht="15" thickTop="1" thickBot="1"/>
    <row r="14558" s="34" customFormat="1" ht="14" thickTop="1"/>
    <row r="14559" s="34" customFormat="1"/>
    <row r="14560" s="34" customFormat="1"/>
    <row r="14561" s="34" customFormat="1"/>
    <row r="14562" s="34" customFormat="1"/>
    <row r="14563" s="34" customFormat="1"/>
    <row r="14564" s="34" customFormat="1"/>
    <row r="14565" s="34" customFormat="1"/>
    <row r="14566" s="34" customFormat="1"/>
    <row r="14567" s="34" customFormat="1"/>
    <row r="14568" s="34" customFormat="1"/>
    <row r="14569" s="34" customFormat="1"/>
    <row r="14570" s="34" customFormat="1"/>
    <row r="14571" s="34" customFormat="1" ht="14" thickBot="1"/>
    <row r="14572" s="34" customFormat="1" ht="15" thickTop="1" thickBot="1"/>
    <row r="14573" s="34" customFormat="1" ht="15" thickTop="1" thickBot="1"/>
    <row r="14574" s="34" customFormat="1" ht="15" thickTop="1" thickBot="1"/>
    <row r="14575" s="34" customFormat="1" ht="15" thickTop="1" thickBot="1"/>
    <row r="14576" s="34" customFormat="1" ht="15" thickTop="1" thickBot="1"/>
    <row r="14577" s="34" customFormat="1" ht="15" thickTop="1" thickBot="1"/>
    <row r="14578" s="34" customFormat="1" ht="15" thickTop="1" thickBot="1"/>
    <row r="14579" s="34" customFormat="1" ht="15" thickTop="1" thickBot="1"/>
    <row r="14580" s="34" customFormat="1" ht="15" thickTop="1" thickBot="1"/>
    <row r="14581" s="34" customFormat="1" ht="15" thickTop="1" thickBot="1"/>
    <row r="14582" s="34" customFormat="1" ht="15" thickTop="1" thickBot="1"/>
    <row r="14583" s="34" customFormat="1" ht="15" thickTop="1" thickBot="1"/>
    <row r="14584" s="34" customFormat="1" ht="15" thickTop="1" thickBot="1"/>
    <row r="14585" s="34" customFormat="1" ht="15" thickTop="1" thickBot="1"/>
    <row r="14586" s="34" customFormat="1" ht="15" thickTop="1" thickBot="1"/>
    <row r="14587" s="34" customFormat="1" ht="15" thickTop="1" thickBot="1"/>
    <row r="14588" s="34" customFormat="1" ht="15" thickTop="1" thickBot="1"/>
    <row r="14589" s="34" customFormat="1" ht="15" thickTop="1" thickBot="1"/>
    <row r="14590" s="34" customFormat="1" ht="15" thickTop="1" thickBot="1"/>
    <row r="14591" s="34" customFormat="1" ht="15" thickTop="1" thickBot="1"/>
    <row r="14592" s="34" customFormat="1" ht="15" thickTop="1" thickBot="1"/>
    <row r="14593" s="34" customFormat="1" ht="15" thickTop="1" thickBot="1"/>
    <row r="14594" s="34" customFormat="1" ht="15" thickTop="1" thickBot="1"/>
    <row r="14595" s="34" customFormat="1" ht="15" thickTop="1" thickBot="1"/>
    <row r="14596" s="34" customFormat="1" ht="15" thickTop="1" thickBot="1"/>
    <row r="14597" s="34" customFormat="1" ht="15" thickTop="1" thickBot="1"/>
    <row r="14598" s="34" customFormat="1" ht="15" thickTop="1" thickBot="1"/>
    <row r="14599" s="34" customFormat="1" ht="15" thickTop="1" thickBot="1"/>
    <row r="14600" s="34" customFormat="1" ht="15" thickTop="1" thickBot="1"/>
    <row r="14601" s="34" customFormat="1" ht="15" thickTop="1" thickBot="1"/>
    <row r="14602" s="34" customFormat="1" ht="15" thickTop="1" thickBot="1"/>
    <row r="14603" s="34" customFormat="1" ht="15" thickTop="1" thickBot="1"/>
    <row r="14604" s="34" customFormat="1" ht="15" thickTop="1" thickBot="1"/>
    <row r="14605" s="34" customFormat="1" ht="15" thickTop="1" thickBot="1"/>
    <row r="14606" s="34" customFormat="1" ht="15" thickTop="1" thickBot="1"/>
    <row r="14607" s="34" customFormat="1" ht="15" thickTop="1" thickBot="1"/>
    <row r="14608" s="34" customFormat="1" ht="15" thickTop="1" thickBot="1"/>
    <row r="14609" s="34" customFormat="1" ht="15" thickTop="1" thickBot="1"/>
    <row r="14610" s="34" customFormat="1" ht="15" thickTop="1" thickBot="1"/>
    <row r="14611" s="34" customFormat="1" ht="15" thickTop="1" thickBot="1"/>
    <row r="14612" s="34" customFormat="1" ht="15" thickTop="1" thickBot="1"/>
    <row r="14613" s="34" customFormat="1" ht="15" thickTop="1" thickBot="1"/>
    <row r="14614" s="34" customFormat="1" ht="15" thickTop="1" thickBot="1"/>
    <row r="14615" s="34" customFormat="1" ht="15" thickTop="1" thickBot="1"/>
    <row r="14616" s="34" customFormat="1" ht="15" thickTop="1" thickBot="1"/>
    <row r="14617" s="34" customFormat="1" ht="15" thickTop="1" thickBot="1"/>
    <row r="14618" s="34" customFormat="1" ht="15" thickTop="1" thickBot="1"/>
    <row r="14619" s="34" customFormat="1" ht="15" thickTop="1" thickBot="1"/>
    <row r="14620" s="34" customFormat="1" ht="15" thickTop="1" thickBot="1"/>
    <row r="14621" s="34" customFormat="1" ht="15" thickTop="1" thickBot="1"/>
    <row r="14622" s="34" customFormat="1" ht="15" thickTop="1" thickBot="1"/>
    <row r="14623" s="34" customFormat="1" ht="15" thickTop="1" thickBot="1"/>
    <row r="14624" s="34" customFormat="1" ht="15" thickTop="1" thickBot="1"/>
    <row r="14625" s="34" customFormat="1" ht="15" thickTop="1" thickBot="1"/>
    <row r="14626" s="34" customFormat="1" ht="15" thickTop="1" thickBot="1"/>
    <row r="14627" s="34" customFormat="1" ht="15" thickTop="1" thickBot="1"/>
    <row r="14628" s="34" customFormat="1" ht="14" thickTop="1"/>
    <row r="14629" s="34" customFormat="1"/>
    <row r="14630" s="34" customFormat="1"/>
    <row r="14631" s="34" customFormat="1"/>
    <row r="14632" s="34" customFormat="1"/>
    <row r="14633" s="34" customFormat="1"/>
    <row r="14634" s="34" customFormat="1"/>
    <row r="14635" s="34" customFormat="1"/>
    <row r="14636" s="34" customFormat="1"/>
    <row r="14637" s="34" customFormat="1"/>
    <row r="14638" s="34" customFormat="1"/>
    <row r="14639" s="34" customFormat="1"/>
    <row r="14640" s="34" customFormat="1"/>
    <row r="14641" s="34" customFormat="1" ht="14" thickBot="1"/>
    <row r="14642" s="34" customFormat="1" ht="15" thickTop="1" thickBot="1"/>
    <row r="14643" s="34" customFormat="1" ht="15" thickTop="1" thickBot="1"/>
    <row r="14644" s="34" customFormat="1" ht="15" thickTop="1" thickBot="1"/>
    <row r="14645" s="34" customFormat="1" ht="15" thickTop="1" thickBot="1"/>
    <row r="14646" s="34" customFormat="1" ht="15" thickTop="1" thickBot="1"/>
    <row r="14647" s="34" customFormat="1" ht="15" thickTop="1" thickBot="1"/>
    <row r="14648" s="34" customFormat="1" ht="15" thickTop="1" thickBot="1"/>
    <row r="14649" s="34" customFormat="1" ht="15" thickTop="1" thickBot="1"/>
    <row r="14650" s="34" customFormat="1" ht="15" thickTop="1" thickBot="1"/>
    <row r="14651" s="34" customFormat="1" ht="15" thickTop="1" thickBot="1"/>
    <row r="14652" s="34" customFormat="1" ht="15" thickTop="1" thickBot="1"/>
    <row r="14653" s="34" customFormat="1" ht="15" thickTop="1" thickBot="1"/>
    <row r="14654" s="34" customFormat="1" ht="15" thickTop="1" thickBot="1"/>
    <row r="14655" s="34" customFormat="1" ht="15" thickTop="1" thickBot="1"/>
    <row r="14656" s="34" customFormat="1" ht="15" thickTop="1" thickBot="1"/>
    <row r="14657" s="34" customFormat="1" ht="15" thickTop="1" thickBot="1"/>
    <row r="14658" s="34" customFormat="1" ht="15" thickTop="1" thickBot="1"/>
    <row r="14659" s="34" customFormat="1" ht="15" thickTop="1" thickBot="1"/>
    <row r="14660" s="34" customFormat="1" ht="15" thickTop="1" thickBot="1"/>
    <row r="14661" s="34" customFormat="1" ht="15" thickTop="1" thickBot="1"/>
    <row r="14662" s="34" customFormat="1" ht="15" thickTop="1" thickBot="1"/>
    <row r="14663" s="34" customFormat="1" ht="15" thickTop="1" thickBot="1"/>
    <row r="14664" s="34" customFormat="1" ht="15" thickTop="1" thickBot="1"/>
    <row r="14665" s="34" customFormat="1" ht="15" thickTop="1" thickBot="1"/>
    <row r="14666" s="34" customFormat="1" ht="15" thickTop="1" thickBot="1"/>
    <row r="14667" s="34" customFormat="1" ht="15" thickTop="1" thickBot="1"/>
    <row r="14668" s="34" customFormat="1" ht="15" thickTop="1" thickBot="1"/>
    <row r="14669" s="34" customFormat="1" ht="15" thickTop="1" thickBot="1"/>
    <row r="14670" s="34" customFormat="1" ht="15" thickTop="1" thickBot="1"/>
    <row r="14671" s="34" customFormat="1" ht="15" thickTop="1" thickBot="1"/>
    <row r="14672" s="34" customFormat="1" ht="15" thickTop="1" thickBot="1"/>
    <row r="14673" s="34" customFormat="1" ht="15" thickTop="1" thickBot="1"/>
    <row r="14674" s="34" customFormat="1" ht="15" thickTop="1" thickBot="1"/>
    <row r="14675" s="34" customFormat="1" ht="15" thickTop="1" thickBot="1"/>
    <row r="14676" s="34" customFormat="1" ht="15" thickTop="1" thickBot="1"/>
    <row r="14677" s="34" customFormat="1" ht="15" thickTop="1" thickBot="1"/>
    <row r="14678" s="34" customFormat="1" ht="15" thickTop="1" thickBot="1"/>
    <row r="14679" s="34" customFormat="1" ht="15" thickTop="1" thickBot="1"/>
    <row r="14680" s="34" customFormat="1" ht="15" thickTop="1" thickBot="1"/>
    <row r="14681" s="34" customFormat="1" ht="15" thickTop="1" thickBot="1"/>
    <row r="14682" s="34" customFormat="1" ht="15" thickTop="1" thickBot="1"/>
    <row r="14683" s="34" customFormat="1" ht="15" thickTop="1" thickBot="1"/>
    <row r="14684" s="34" customFormat="1" ht="15" thickTop="1" thickBot="1"/>
    <row r="14685" s="34" customFormat="1" ht="15" thickTop="1" thickBot="1"/>
    <row r="14686" s="34" customFormat="1" ht="15" thickTop="1" thickBot="1"/>
    <row r="14687" s="34" customFormat="1" ht="15" thickTop="1" thickBot="1"/>
    <row r="14688" s="34" customFormat="1" ht="15" thickTop="1" thickBot="1"/>
    <row r="14689" s="34" customFormat="1" ht="15" thickTop="1" thickBot="1"/>
    <row r="14690" s="34" customFormat="1" ht="15" thickTop="1" thickBot="1"/>
    <row r="14691" s="34" customFormat="1" ht="15" thickTop="1" thickBot="1"/>
    <row r="14692" s="34" customFormat="1" ht="15" thickTop="1" thickBot="1"/>
    <row r="14693" s="34" customFormat="1" ht="15" thickTop="1" thickBot="1"/>
    <row r="14694" s="34" customFormat="1" ht="15" thickTop="1" thickBot="1"/>
    <row r="14695" s="34" customFormat="1" ht="15" thickTop="1" thickBot="1"/>
    <row r="14696" s="34" customFormat="1" ht="15" thickTop="1" thickBot="1"/>
    <row r="14697" s="34" customFormat="1" ht="15" thickTop="1" thickBot="1"/>
    <row r="14698" s="34" customFormat="1" ht="14" thickTop="1"/>
    <row r="14699" s="34" customFormat="1"/>
    <row r="14700" s="34" customFormat="1"/>
    <row r="14701" s="34" customFormat="1"/>
    <row r="14702" s="34" customFormat="1"/>
    <row r="14703" s="34" customFormat="1"/>
    <row r="14704" s="34" customFormat="1"/>
    <row r="14705" s="34" customFormat="1"/>
    <row r="14706" s="34" customFormat="1"/>
    <row r="14707" s="34" customFormat="1"/>
    <row r="14708" s="34" customFormat="1"/>
    <row r="14709" s="34" customFormat="1"/>
    <row r="14710" s="34" customFormat="1"/>
    <row r="14711" s="34" customFormat="1" ht="14" thickBot="1"/>
    <row r="14712" s="34" customFormat="1" ht="15" thickTop="1" thickBot="1"/>
    <row r="14713" s="34" customFormat="1" ht="15" thickTop="1" thickBot="1"/>
    <row r="14714" s="34" customFormat="1" ht="15" thickTop="1" thickBot="1"/>
    <row r="14715" s="34" customFormat="1" ht="15" thickTop="1" thickBot="1"/>
    <row r="14716" s="34" customFormat="1" ht="15" thickTop="1" thickBot="1"/>
    <row r="14717" s="34" customFormat="1" ht="15" thickTop="1" thickBot="1"/>
    <row r="14718" s="34" customFormat="1" ht="15" thickTop="1" thickBot="1"/>
    <row r="14719" s="34" customFormat="1" ht="15" thickTop="1" thickBot="1"/>
    <row r="14720" s="34" customFormat="1" ht="15" thickTop="1" thickBot="1"/>
    <row r="14721" s="34" customFormat="1" ht="15" thickTop="1" thickBot="1"/>
    <row r="14722" s="34" customFormat="1" ht="15" thickTop="1" thickBot="1"/>
    <row r="14723" s="34" customFormat="1" ht="15" thickTop="1" thickBot="1"/>
    <row r="14724" s="34" customFormat="1" ht="15" thickTop="1" thickBot="1"/>
    <row r="14725" s="34" customFormat="1" ht="15" thickTop="1" thickBot="1"/>
    <row r="14726" s="34" customFormat="1" ht="15" thickTop="1" thickBot="1"/>
    <row r="14727" s="34" customFormat="1" ht="15" thickTop="1" thickBot="1"/>
    <row r="14728" s="34" customFormat="1" ht="15" thickTop="1" thickBot="1"/>
    <row r="14729" s="34" customFormat="1" ht="15" thickTop="1" thickBot="1"/>
    <row r="14730" s="34" customFormat="1" ht="15" thickTop="1" thickBot="1"/>
    <row r="14731" s="34" customFormat="1" ht="15" thickTop="1" thickBot="1"/>
    <row r="14732" s="34" customFormat="1" ht="15" thickTop="1" thickBot="1"/>
    <row r="14733" s="34" customFormat="1" ht="15" thickTop="1" thickBot="1"/>
    <row r="14734" s="34" customFormat="1" ht="15" thickTop="1" thickBot="1"/>
    <row r="14735" s="34" customFormat="1" ht="15" thickTop="1" thickBot="1"/>
    <row r="14736" s="34" customFormat="1" ht="15" thickTop="1" thickBot="1"/>
    <row r="14737" s="34" customFormat="1" ht="15" thickTop="1" thickBot="1"/>
    <row r="14738" s="34" customFormat="1" ht="15" thickTop="1" thickBot="1"/>
    <row r="14739" s="34" customFormat="1" ht="15" thickTop="1" thickBot="1"/>
    <row r="14740" s="34" customFormat="1" ht="15" thickTop="1" thickBot="1"/>
    <row r="14741" s="34" customFormat="1" ht="15" thickTop="1" thickBot="1"/>
    <row r="14742" s="34" customFormat="1" ht="15" thickTop="1" thickBot="1"/>
    <row r="14743" s="34" customFormat="1" ht="15" thickTop="1" thickBot="1"/>
    <row r="14744" s="34" customFormat="1" ht="15" thickTop="1" thickBot="1"/>
    <row r="14745" s="34" customFormat="1" ht="15" thickTop="1" thickBot="1"/>
    <row r="14746" s="34" customFormat="1" ht="15" thickTop="1" thickBot="1"/>
    <row r="14747" s="34" customFormat="1" ht="15" thickTop="1" thickBot="1"/>
    <row r="14748" s="34" customFormat="1" ht="15" thickTop="1" thickBot="1"/>
    <row r="14749" s="34" customFormat="1" ht="15" thickTop="1" thickBot="1"/>
    <row r="14750" s="34" customFormat="1" ht="15" thickTop="1" thickBot="1"/>
    <row r="14751" s="34" customFormat="1" ht="15" thickTop="1" thickBot="1"/>
    <row r="14752" s="34" customFormat="1" ht="15" thickTop="1" thickBot="1"/>
    <row r="14753" s="34" customFormat="1" ht="15" thickTop="1" thickBot="1"/>
    <row r="14754" s="34" customFormat="1" ht="15" thickTop="1" thickBot="1"/>
    <row r="14755" s="34" customFormat="1" ht="15" thickTop="1" thickBot="1"/>
    <row r="14756" s="34" customFormat="1" ht="15" thickTop="1" thickBot="1"/>
    <row r="14757" s="34" customFormat="1" ht="15" thickTop="1" thickBot="1"/>
    <row r="14758" s="34" customFormat="1" ht="15" thickTop="1" thickBot="1"/>
    <row r="14759" s="34" customFormat="1" ht="15" thickTop="1" thickBot="1"/>
    <row r="14760" s="34" customFormat="1" ht="15" thickTop="1" thickBot="1"/>
    <row r="14761" s="34" customFormat="1" ht="15" thickTop="1" thickBot="1"/>
    <row r="14762" s="34" customFormat="1" ht="15" thickTop="1" thickBot="1"/>
    <row r="14763" s="34" customFormat="1" ht="15" thickTop="1" thickBot="1"/>
    <row r="14764" s="34" customFormat="1" ht="15" thickTop="1" thickBot="1"/>
    <row r="14765" s="34" customFormat="1" ht="15" thickTop="1" thickBot="1"/>
    <row r="14766" s="34" customFormat="1" ht="15" thickTop="1" thickBot="1"/>
    <row r="14767" s="34" customFormat="1" ht="15" thickTop="1" thickBot="1"/>
    <row r="14768" s="34" customFormat="1" ht="14" thickTop="1"/>
    <row r="14769" s="34" customFormat="1"/>
    <row r="14770" s="34" customFormat="1"/>
    <row r="14771" s="34" customFormat="1"/>
    <row r="14772" s="34" customFormat="1"/>
    <row r="14773" s="34" customFormat="1"/>
    <row r="14774" s="34" customFormat="1"/>
    <row r="14775" s="34" customFormat="1"/>
    <row r="14776" s="34" customFormat="1"/>
    <row r="14777" s="34" customFormat="1"/>
    <row r="14778" s="34" customFormat="1"/>
    <row r="14779" s="34" customFormat="1"/>
    <row r="14780" s="34" customFormat="1"/>
    <row r="14781" s="34" customFormat="1" ht="14" thickBot="1"/>
    <row r="14782" s="34" customFormat="1" ht="15" thickTop="1" thickBot="1"/>
    <row r="14783" s="34" customFormat="1" ht="15" thickTop="1" thickBot="1"/>
    <row r="14784" s="34" customFormat="1" ht="15" thickTop="1" thickBot="1"/>
    <row r="14785" s="34" customFormat="1" ht="15" thickTop="1" thickBot="1"/>
    <row r="14786" s="34" customFormat="1" ht="15" thickTop="1" thickBot="1"/>
    <row r="14787" s="34" customFormat="1" ht="15" thickTop="1" thickBot="1"/>
    <row r="14788" s="34" customFormat="1" ht="15" thickTop="1" thickBot="1"/>
    <row r="14789" s="34" customFormat="1" ht="15" thickTop="1" thickBot="1"/>
    <row r="14790" s="34" customFormat="1" ht="15" thickTop="1" thickBot="1"/>
    <row r="14791" s="34" customFormat="1" ht="15" thickTop="1" thickBot="1"/>
    <row r="14792" s="34" customFormat="1" ht="15" thickTop="1" thickBot="1"/>
    <row r="14793" s="34" customFormat="1" ht="15" thickTop="1" thickBot="1"/>
    <row r="14794" s="34" customFormat="1" ht="15" thickTop="1" thickBot="1"/>
    <row r="14795" s="34" customFormat="1" ht="15" thickTop="1" thickBot="1"/>
    <row r="14796" s="34" customFormat="1" ht="15" thickTop="1" thickBot="1"/>
    <row r="14797" s="34" customFormat="1" ht="15" thickTop="1" thickBot="1"/>
    <row r="14798" s="34" customFormat="1" ht="15" thickTop="1" thickBot="1"/>
    <row r="14799" s="34" customFormat="1" ht="15" thickTop="1" thickBot="1"/>
    <row r="14800" s="34" customFormat="1" ht="15" thickTop="1" thickBot="1"/>
    <row r="14801" s="34" customFormat="1" ht="15" thickTop="1" thickBot="1"/>
    <row r="14802" s="34" customFormat="1" ht="15" thickTop="1" thickBot="1"/>
    <row r="14803" s="34" customFormat="1" ht="15" thickTop="1" thickBot="1"/>
    <row r="14804" s="34" customFormat="1" ht="15" thickTop="1" thickBot="1"/>
    <row r="14805" s="34" customFormat="1" ht="15" thickTop="1" thickBot="1"/>
    <row r="14806" s="34" customFormat="1" ht="15" thickTop="1" thickBot="1"/>
    <row r="14807" s="34" customFormat="1" ht="15" thickTop="1" thickBot="1"/>
    <row r="14808" s="34" customFormat="1" ht="15" thickTop="1" thickBot="1"/>
    <row r="14809" s="34" customFormat="1" ht="15" thickTop="1" thickBot="1"/>
    <row r="14810" s="34" customFormat="1" ht="15" thickTop="1" thickBot="1"/>
    <row r="14811" s="34" customFormat="1" ht="15" thickTop="1" thickBot="1"/>
    <row r="14812" s="34" customFormat="1" ht="15" thickTop="1" thickBot="1"/>
    <row r="14813" s="34" customFormat="1" ht="15" thickTop="1" thickBot="1"/>
    <row r="14814" s="34" customFormat="1" ht="15" thickTop="1" thickBot="1"/>
    <row r="14815" s="34" customFormat="1" ht="15" thickTop="1" thickBot="1"/>
    <row r="14816" s="34" customFormat="1" ht="15" thickTop="1" thickBot="1"/>
    <row r="14817" s="34" customFormat="1" ht="15" thickTop="1" thickBot="1"/>
    <row r="14818" s="34" customFormat="1" ht="15" thickTop="1" thickBot="1"/>
    <row r="14819" s="34" customFormat="1" ht="15" thickTop="1" thickBot="1"/>
    <row r="14820" s="34" customFormat="1" ht="15" thickTop="1" thickBot="1"/>
    <row r="14821" s="34" customFormat="1" ht="15" thickTop="1" thickBot="1"/>
    <row r="14822" s="34" customFormat="1" ht="15" thickTop="1" thickBot="1"/>
    <row r="14823" s="34" customFormat="1" ht="15" thickTop="1" thickBot="1"/>
    <row r="14824" s="34" customFormat="1" ht="15" thickTop="1" thickBot="1"/>
    <row r="14825" s="34" customFormat="1" ht="15" thickTop="1" thickBot="1"/>
    <row r="14826" s="34" customFormat="1" ht="15" thickTop="1" thickBot="1"/>
    <row r="14827" s="34" customFormat="1" ht="15" thickTop="1" thickBot="1"/>
    <row r="14828" s="34" customFormat="1" ht="15" thickTop="1" thickBot="1"/>
    <row r="14829" s="34" customFormat="1" ht="15" thickTop="1" thickBot="1"/>
    <row r="14830" s="34" customFormat="1" ht="15" thickTop="1" thickBot="1"/>
    <row r="14831" s="34" customFormat="1" ht="15" thickTop="1" thickBot="1"/>
    <row r="14832" s="34" customFormat="1" ht="15" thickTop="1" thickBot="1"/>
    <row r="14833" s="34" customFormat="1" ht="15" thickTop="1" thickBot="1"/>
    <row r="14834" s="34" customFormat="1" ht="15" thickTop="1" thickBot="1"/>
    <row r="14835" s="34" customFormat="1" ht="15" thickTop="1" thickBot="1"/>
    <row r="14836" s="34" customFormat="1" ht="15" thickTop="1" thickBot="1"/>
    <row r="14837" s="34" customFormat="1" ht="15" thickTop="1" thickBot="1"/>
    <row r="14838" s="34" customFormat="1" ht="14" thickTop="1"/>
    <row r="14839" s="34" customFormat="1"/>
    <row r="14840" s="34" customFormat="1"/>
    <row r="14841" s="34" customFormat="1"/>
    <row r="14842" s="34" customFormat="1"/>
    <row r="14843" s="34" customFormat="1"/>
    <row r="14844" s="34" customFormat="1"/>
    <row r="14845" s="34" customFormat="1"/>
    <row r="14846" s="34" customFormat="1"/>
    <row r="14847" s="34" customFormat="1"/>
    <row r="14848" s="34" customFormat="1"/>
    <row r="14849" s="34" customFormat="1"/>
    <row r="14850" s="34" customFormat="1"/>
    <row r="14851" s="34" customFormat="1" ht="14" thickBot="1"/>
    <row r="14852" s="34" customFormat="1" ht="15" thickTop="1" thickBot="1"/>
    <row r="14853" s="34" customFormat="1" ht="15" thickTop="1" thickBot="1"/>
    <row r="14854" s="34" customFormat="1" ht="15" thickTop="1" thickBot="1"/>
    <row r="14855" s="34" customFormat="1" ht="15" thickTop="1" thickBot="1"/>
    <row r="14856" s="34" customFormat="1" ht="15" thickTop="1" thickBot="1"/>
    <row r="14857" s="34" customFormat="1" ht="15" thickTop="1" thickBot="1"/>
    <row r="14858" s="34" customFormat="1" ht="15" thickTop="1" thickBot="1"/>
    <row r="14859" s="34" customFormat="1" ht="15" thickTop="1" thickBot="1"/>
    <row r="14860" s="34" customFormat="1" ht="15" thickTop="1" thickBot="1"/>
    <row r="14861" s="34" customFormat="1" ht="15" thickTop="1" thickBot="1"/>
    <row r="14862" s="34" customFormat="1" ht="15" thickTop="1" thickBot="1"/>
    <row r="14863" s="34" customFormat="1" ht="15" thickTop="1" thickBot="1"/>
    <row r="14864" s="34" customFormat="1" ht="15" thickTop="1" thickBot="1"/>
    <row r="14865" s="34" customFormat="1" ht="15" thickTop="1" thickBot="1"/>
    <row r="14866" s="34" customFormat="1" ht="15" thickTop="1" thickBot="1"/>
    <row r="14867" s="34" customFormat="1" ht="15" thickTop="1" thickBot="1"/>
    <row r="14868" s="34" customFormat="1" ht="15" thickTop="1" thickBot="1"/>
    <row r="14869" s="34" customFormat="1" ht="15" thickTop="1" thickBot="1"/>
    <row r="14870" s="34" customFormat="1" ht="15" thickTop="1" thickBot="1"/>
    <row r="14871" s="34" customFormat="1" ht="15" thickTop="1" thickBot="1"/>
    <row r="14872" s="34" customFormat="1" ht="15" thickTop="1" thickBot="1"/>
    <row r="14873" s="34" customFormat="1" ht="15" thickTop="1" thickBot="1"/>
    <row r="14874" s="34" customFormat="1" ht="15" thickTop="1" thickBot="1"/>
    <row r="14875" s="34" customFormat="1" ht="15" thickTop="1" thickBot="1"/>
    <row r="14876" s="34" customFormat="1" ht="15" thickTop="1" thickBot="1"/>
    <row r="14877" s="34" customFormat="1" ht="15" thickTop="1" thickBot="1"/>
    <row r="14878" s="34" customFormat="1" ht="15" thickTop="1" thickBot="1"/>
    <row r="14879" s="34" customFormat="1" ht="15" thickTop="1" thickBot="1"/>
    <row r="14880" s="34" customFormat="1" ht="15" thickTop="1" thickBot="1"/>
    <row r="14881" s="34" customFormat="1" ht="15" thickTop="1" thickBot="1"/>
    <row r="14882" s="34" customFormat="1" ht="15" thickTop="1" thickBot="1"/>
    <row r="14883" s="34" customFormat="1" ht="15" thickTop="1" thickBot="1"/>
    <row r="14884" s="34" customFormat="1" ht="15" thickTop="1" thickBot="1"/>
    <row r="14885" s="34" customFormat="1" ht="15" thickTop="1" thickBot="1"/>
    <row r="14886" s="34" customFormat="1" ht="15" thickTop="1" thickBot="1"/>
    <row r="14887" s="34" customFormat="1" ht="15" thickTop="1" thickBot="1"/>
    <row r="14888" s="34" customFormat="1" ht="15" thickTop="1" thickBot="1"/>
    <row r="14889" s="34" customFormat="1" ht="15" thickTop="1" thickBot="1"/>
    <row r="14890" s="34" customFormat="1" ht="15" thickTop="1" thickBot="1"/>
    <row r="14891" s="34" customFormat="1" ht="15" thickTop="1" thickBot="1"/>
    <row r="14892" s="34" customFormat="1" ht="15" thickTop="1" thickBot="1"/>
    <row r="14893" s="34" customFormat="1" ht="15" thickTop="1" thickBot="1"/>
    <row r="14894" s="34" customFormat="1" ht="15" thickTop="1" thickBot="1"/>
    <row r="14895" s="34" customFormat="1" ht="15" thickTop="1" thickBot="1"/>
    <row r="14896" s="34" customFormat="1" ht="15" thickTop="1" thickBot="1"/>
    <row r="14897" s="34" customFormat="1" ht="15" thickTop="1" thickBot="1"/>
    <row r="14898" s="34" customFormat="1" ht="15" thickTop="1" thickBot="1"/>
    <row r="14899" s="34" customFormat="1" ht="15" thickTop="1" thickBot="1"/>
    <row r="14900" s="34" customFormat="1" ht="15" thickTop="1" thickBot="1"/>
    <row r="14901" s="34" customFormat="1" ht="15" thickTop="1" thickBot="1"/>
    <row r="14902" s="34" customFormat="1" ht="15" thickTop="1" thickBot="1"/>
    <row r="14903" s="34" customFormat="1" ht="15" thickTop="1" thickBot="1"/>
    <row r="14904" s="34" customFormat="1" ht="15" thickTop="1" thickBot="1"/>
    <row r="14905" s="34" customFormat="1" ht="15" thickTop="1" thickBot="1"/>
    <row r="14906" s="34" customFormat="1" ht="15" thickTop="1" thickBot="1"/>
    <row r="14907" s="34" customFormat="1" ht="15" thickTop="1" thickBot="1"/>
    <row r="14908" s="34" customFormat="1" ht="14" thickTop="1"/>
    <row r="14909" s="34" customFormat="1"/>
    <row r="14910" s="34" customFormat="1"/>
    <row r="14911" s="34" customFormat="1"/>
    <row r="14912" s="34" customFormat="1"/>
    <row r="14913" s="34" customFormat="1"/>
    <row r="14914" s="34" customFormat="1"/>
    <row r="14915" s="34" customFormat="1"/>
    <row r="14916" s="34" customFormat="1"/>
    <row r="14917" s="34" customFormat="1"/>
    <row r="14918" s="34" customFormat="1"/>
    <row r="14919" s="34" customFormat="1"/>
    <row r="14920" s="34" customFormat="1"/>
    <row r="14921" s="34" customFormat="1" ht="14" thickBot="1"/>
    <row r="14922" s="34" customFormat="1" ht="15" thickTop="1" thickBot="1"/>
    <row r="14923" s="34" customFormat="1" ht="15" thickTop="1" thickBot="1"/>
    <row r="14924" s="34" customFormat="1" ht="15" thickTop="1" thickBot="1"/>
    <row r="14925" s="34" customFormat="1" ht="15" thickTop="1" thickBot="1"/>
    <row r="14926" s="34" customFormat="1" ht="15" thickTop="1" thickBot="1"/>
    <row r="14927" s="34" customFormat="1" ht="15" thickTop="1" thickBot="1"/>
    <row r="14928" s="34" customFormat="1" ht="15" thickTop="1" thickBot="1"/>
    <row r="14929" s="34" customFormat="1" ht="15" thickTop="1" thickBot="1"/>
    <row r="14930" s="34" customFormat="1" ht="15" thickTop="1" thickBot="1"/>
    <row r="14931" s="34" customFormat="1" ht="15" thickTop="1" thickBot="1"/>
    <row r="14932" s="34" customFormat="1" ht="15" thickTop="1" thickBot="1"/>
    <row r="14933" s="34" customFormat="1" ht="15" thickTop="1" thickBot="1"/>
    <row r="14934" s="34" customFormat="1" ht="15" thickTop="1" thickBot="1"/>
    <row r="14935" s="34" customFormat="1" ht="15" thickTop="1" thickBot="1"/>
    <row r="14936" s="34" customFormat="1" ht="15" thickTop="1" thickBot="1"/>
    <row r="14937" s="34" customFormat="1" ht="15" thickTop="1" thickBot="1"/>
    <row r="14938" s="34" customFormat="1" ht="15" thickTop="1" thickBot="1"/>
    <row r="14939" s="34" customFormat="1" ht="15" thickTop="1" thickBot="1"/>
    <row r="14940" s="34" customFormat="1" ht="15" thickTop="1" thickBot="1"/>
    <row r="14941" s="34" customFormat="1" ht="15" thickTop="1" thickBot="1"/>
    <row r="14942" s="34" customFormat="1" ht="15" thickTop="1" thickBot="1"/>
    <row r="14943" s="34" customFormat="1" ht="15" thickTop="1" thickBot="1"/>
    <row r="14944" s="34" customFormat="1" ht="15" thickTop="1" thickBot="1"/>
    <row r="14945" s="34" customFormat="1" ht="15" thickTop="1" thickBot="1"/>
    <row r="14946" s="34" customFormat="1" ht="15" thickTop="1" thickBot="1"/>
    <row r="14947" s="34" customFormat="1" ht="15" thickTop="1" thickBot="1"/>
    <row r="14948" s="34" customFormat="1" ht="15" thickTop="1" thickBot="1"/>
    <row r="14949" s="34" customFormat="1" ht="15" thickTop="1" thickBot="1"/>
    <row r="14950" s="34" customFormat="1" ht="15" thickTop="1" thickBot="1"/>
    <row r="14951" s="34" customFormat="1" ht="15" thickTop="1" thickBot="1"/>
    <row r="14952" s="34" customFormat="1" ht="15" thickTop="1" thickBot="1"/>
    <row r="14953" s="34" customFormat="1" ht="15" thickTop="1" thickBot="1"/>
    <row r="14954" s="34" customFormat="1" ht="15" thickTop="1" thickBot="1"/>
    <row r="14955" s="34" customFormat="1" ht="15" thickTop="1" thickBot="1"/>
    <row r="14956" s="34" customFormat="1" ht="15" thickTop="1" thickBot="1"/>
    <row r="14957" s="34" customFormat="1" ht="15" thickTop="1" thickBot="1"/>
    <row r="14958" s="34" customFormat="1" ht="15" thickTop="1" thickBot="1"/>
    <row r="14959" s="34" customFormat="1" ht="15" thickTop="1" thickBot="1"/>
    <row r="14960" s="34" customFormat="1" ht="15" thickTop="1" thickBot="1"/>
    <row r="14961" s="34" customFormat="1" ht="15" thickTop="1" thickBot="1"/>
    <row r="14962" s="34" customFormat="1" ht="15" thickTop="1" thickBot="1"/>
    <row r="14963" s="34" customFormat="1" ht="15" thickTop="1" thickBot="1"/>
    <row r="14964" s="34" customFormat="1" ht="15" thickTop="1" thickBot="1"/>
    <row r="14965" s="34" customFormat="1" ht="15" thickTop="1" thickBot="1"/>
    <row r="14966" s="34" customFormat="1" ht="15" thickTop="1" thickBot="1"/>
    <row r="14967" s="34" customFormat="1" ht="15" thickTop="1" thickBot="1"/>
    <row r="14968" s="34" customFormat="1" ht="15" thickTop="1" thickBot="1"/>
    <row r="14969" s="34" customFormat="1" ht="15" thickTop="1" thickBot="1"/>
    <row r="14970" s="34" customFormat="1" ht="15" thickTop="1" thickBot="1"/>
    <row r="14971" s="34" customFormat="1" ht="15" thickTop="1" thickBot="1"/>
    <row r="14972" s="34" customFormat="1" ht="15" thickTop="1" thickBot="1"/>
    <row r="14973" s="34" customFormat="1" ht="15" thickTop="1" thickBot="1"/>
    <row r="14974" s="34" customFormat="1" ht="15" thickTop="1" thickBot="1"/>
    <row r="14975" s="34" customFormat="1" ht="15" thickTop="1" thickBot="1"/>
    <row r="14976" s="34" customFormat="1" ht="15" thickTop="1" thickBot="1"/>
    <row r="14977" s="34" customFormat="1" ht="15" thickTop="1" thickBot="1"/>
    <row r="14978" s="34" customFormat="1" ht="14" thickTop="1"/>
    <row r="14979" s="34" customFormat="1"/>
    <row r="14980" s="34" customFormat="1"/>
    <row r="14981" s="34" customFormat="1"/>
    <row r="14982" s="34" customFormat="1"/>
    <row r="14983" s="34" customFormat="1"/>
    <row r="14984" s="34" customFormat="1"/>
    <row r="14985" s="34" customFormat="1"/>
    <row r="14986" s="34" customFormat="1"/>
    <row r="14987" s="34" customFormat="1"/>
    <row r="14988" s="34" customFormat="1"/>
    <row r="14989" s="34" customFormat="1"/>
    <row r="14990" s="34" customFormat="1"/>
    <row r="14991" s="34" customFormat="1" ht="14" thickBot="1"/>
    <row r="14992" s="34" customFormat="1" ht="15" thickTop="1" thickBot="1"/>
    <row r="14993" s="34" customFormat="1" ht="15" thickTop="1" thickBot="1"/>
    <row r="14994" s="34" customFormat="1" ht="15" thickTop="1" thickBot="1"/>
    <row r="14995" s="34" customFormat="1" ht="15" thickTop="1" thickBot="1"/>
    <row r="14996" s="34" customFormat="1" ht="15" thickTop="1" thickBot="1"/>
    <row r="14997" s="34" customFormat="1" ht="15" thickTop="1" thickBot="1"/>
    <row r="14998" s="34" customFormat="1" ht="15" thickTop="1" thickBot="1"/>
    <row r="14999" s="34" customFormat="1" ht="15" thickTop="1" thickBot="1"/>
    <row r="15000" s="34" customFormat="1" ht="15" thickTop="1" thickBot="1"/>
    <row r="15001" s="34" customFormat="1" ht="15" thickTop="1" thickBot="1"/>
    <row r="15002" s="34" customFormat="1" ht="15" thickTop="1" thickBot="1"/>
    <row r="15003" s="34" customFormat="1" ht="15" thickTop="1" thickBot="1"/>
    <row r="15004" s="34" customFormat="1" ht="15" thickTop="1" thickBot="1"/>
    <row r="15005" s="34" customFormat="1" ht="15" thickTop="1" thickBot="1"/>
    <row r="15006" s="34" customFormat="1" ht="15" thickTop="1" thickBot="1"/>
    <row r="15007" s="34" customFormat="1" ht="15" thickTop="1" thickBot="1"/>
    <row r="15008" s="34" customFormat="1" ht="15" thickTop="1" thickBot="1"/>
    <row r="15009" s="34" customFormat="1" ht="15" thickTop="1" thickBot="1"/>
    <row r="15010" s="34" customFormat="1" ht="15" thickTop="1" thickBot="1"/>
    <row r="15011" s="34" customFormat="1" ht="15" thickTop="1" thickBot="1"/>
    <row r="15012" s="34" customFormat="1" ht="15" thickTop="1" thickBot="1"/>
    <row r="15013" s="34" customFormat="1" ht="15" thickTop="1" thickBot="1"/>
    <row r="15014" s="34" customFormat="1" ht="15" thickTop="1" thickBot="1"/>
    <row r="15015" s="34" customFormat="1" ht="15" thickTop="1" thickBot="1"/>
    <row r="15016" s="34" customFormat="1" ht="15" thickTop="1" thickBot="1"/>
    <row r="15017" s="34" customFormat="1" ht="15" thickTop="1" thickBot="1"/>
    <row r="15018" s="34" customFormat="1" ht="15" thickTop="1" thickBot="1"/>
    <row r="15019" s="34" customFormat="1" ht="15" thickTop="1" thickBot="1"/>
    <row r="15020" s="34" customFormat="1" ht="15" thickTop="1" thickBot="1"/>
    <row r="15021" s="34" customFormat="1" ht="15" thickTop="1" thickBot="1"/>
    <row r="15022" s="34" customFormat="1" ht="15" thickTop="1" thickBot="1"/>
    <row r="15023" s="34" customFormat="1" ht="15" thickTop="1" thickBot="1"/>
    <row r="15024" s="34" customFormat="1" ht="15" thickTop="1" thickBot="1"/>
    <row r="15025" s="34" customFormat="1" ht="15" thickTop="1" thickBot="1"/>
    <row r="15026" s="34" customFormat="1" ht="15" thickTop="1" thickBot="1"/>
    <row r="15027" s="34" customFormat="1" ht="15" thickTop="1" thickBot="1"/>
    <row r="15028" s="34" customFormat="1" ht="15" thickTop="1" thickBot="1"/>
    <row r="15029" s="34" customFormat="1" ht="15" thickTop="1" thickBot="1"/>
    <row r="15030" s="34" customFormat="1" ht="15" thickTop="1" thickBot="1"/>
    <row r="15031" s="34" customFormat="1" ht="15" thickTop="1" thickBot="1"/>
    <row r="15032" s="34" customFormat="1" ht="15" thickTop="1" thickBot="1"/>
    <row r="15033" s="34" customFormat="1" ht="15" thickTop="1" thickBot="1"/>
    <row r="15034" s="34" customFormat="1" ht="15" thickTop="1" thickBot="1"/>
    <row r="15035" s="34" customFormat="1" ht="15" thickTop="1" thickBot="1"/>
    <row r="15036" s="34" customFormat="1" ht="15" thickTop="1" thickBot="1"/>
    <row r="15037" s="34" customFormat="1" ht="15" thickTop="1" thickBot="1"/>
    <row r="15038" s="34" customFormat="1" ht="15" thickTop="1" thickBot="1"/>
    <row r="15039" s="34" customFormat="1" ht="15" thickTop="1" thickBot="1"/>
    <row r="15040" s="34" customFormat="1" ht="15" thickTop="1" thickBot="1"/>
    <row r="15041" s="34" customFormat="1" ht="15" thickTop="1" thickBot="1"/>
    <row r="15042" s="34" customFormat="1" ht="15" thickTop="1" thickBot="1"/>
    <row r="15043" s="34" customFormat="1" ht="15" thickTop="1" thickBot="1"/>
    <row r="15044" s="34" customFormat="1" ht="15" thickTop="1" thickBot="1"/>
    <row r="15045" s="34" customFormat="1" ht="15" thickTop="1" thickBot="1"/>
    <row r="15046" s="34" customFormat="1" ht="15" thickTop="1" thickBot="1"/>
    <row r="15047" s="34" customFormat="1" ht="15" thickTop="1" thickBot="1"/>
    <row r="15048" s="34" customFormat="1" ht="14" thickTop="1"/>
    <row r="15049" s="34" customFormat="1"/>
    <row r="15050" s="34" customFormat="1"/>
    <row r="15051" s="34" customFormat="1"/>
    <row r="15052" s="34" customFormat="1"/>
    <row r="15053" s="34" customFormat="1"/>
    <row r="15054" s="34" customFormat="1"/>
    <row r="15055" s="34" customFormat="1"/>
    <row r="15056" s="34" customFormat="1"/>
    <row r="15057" s="34" customFormat="1"/>
    <row r="15058" s="34" customFormat="1"/>
    <row r="15059" s="34" customFormat="1"/>
    <row r="15060" s="34" customFormat="1"/>
    <row r="15061" s="34" customFormat="1" ht="14" thickBot="1"/>
    <row r="15062" s="34" customFormat="1" ht="15" thickTop="1" thickBot="1"/>
    <row r="15063" s="34" customFormat="1" ht="15" thickTop="1" thickBot="1"/>
    <row r="15064" s="34" customFormat="1" ht="15" thickTop="1" thickBot="1"/>
    <row r="15065" s="34" customFormat="1" ht="15" thickTop="1" thickBot="1"/>
    <row r="15066" s="34" customFormat="1" ht="15" thickTop="1" thickBot="1"/>
    <row r="15067" s="34" customFormat="1" ht="15" thickTop="1" thickBot="1"/>
    <row r="15068" s="34" customFormat="1" ht="15" thickTop="1" thickBot="1"/>
    <row r="15069" s="34" customFormat="1" ht="15" thickTop="1" thickBot="1"/>
    <row r="15070" s="34" customFormat="1" ht="15" thickTop="1" thickBot="1"/>
    <row r="15071" s="34" customFormat="1" ht="15" thickTop="1" thickBot="1"/>
    <row r="15072" s="34" customFormat="1" ht="15" thickTop="1" thickBot="1"/>
    <row r="15073" s="34" customFormat="1" ht="15" thickTop="1" thickBot="1"/>
    <row r="15074" s="34" customFormat="1" ht="15" thickTop="1" thickBot="1"/>
    <row r="15075" s="34" customFormat="1" ht="15" thickTop="1" thickBot="1"/>
    <row r="15076" s="34" customFormat="1" ht="15" thickTop="1" thickBot="1"/>
    <row r="15077" s="34" customFormat="1" ht="15" thickTop="1" thickBot="1"/>
    <row r="15078" s="34" customFormat="1" ht="15" thickTop="1" thickBot="1"/>
    <row r="15079" s="34" customFormat="1" ht="15" thickTop="1" thickBot="1"/>
    <row r="15080" s="34" customFormat="1" ht="15" thickTop="1" thickBot="1"/>
    <row r="15081" s="34" customFormat="1" ht="15" thickTop="1" thickBot="1"/>
    <row r="15082" s="34" customFormat="1" ht="15" thickTop="1" thickBot="1"/>
    <row r="15083" s="34" customFormat="1" ht="15" thickTop="1" thickBot="1"/>
    <row r="15084" s="34" customFormat="1" ht="15" thickTop="1" thickBot="1"/>
    <row r="15085" s="34" customFormat="1" ht="15" thickTop="1" thickBot="1"/>
    <row r="15086" s="34" customFormat="1" ht="15" thickTop="1" thickBot="1"/>
    <row r="15087" s="34" customFormat="1" ht="15" thickTop="1" thickBot="1"/>
    <row r="15088" s="34" customFormat="1" ht="15" thickTop="1" thickBot="1"/>
    <row r="15089" s="34" customFormat="1" ht="15" thickTop="1" thickBot="1"/>
    <row r="15090" s="34" customFormat="1" ht="15" thickTop="1" thickBot="1"/>
    <row r="15091" s="34" customFormat="1" ht="15" thickTop="1" thickBot="1"/>
    <row r="15092" s="34" customFormat="1" ht="15" thickTop="1" thickBot="1"/>
    <row r="15093" s="34" customFormat="1" ht="15" thickTop="1" thickBot="1"/>
    <row r="15094" s="34" customFormat="1" ht="15" thickTop="1" thickBot="1"/>
    <row r="15095" s="34" customFormat="1" ht="15" thickTop="1" thickBot="1"/>
    <row r="15096" s="34" customFormat="1" ht="15" thickTop="1" thickBot="1"/>
    <row r="15097" s="34" customFormat="1" ht="15" thickTop="1" thickBot="1"/>
    <row r="15098" s="34" customFormat="1" ht="15" thickTop="1" thickBot="1"/>
    <row r="15099" s="34" customFormat="1" ht="15" thickTop="1" thickBot="1"/>
    <row r="15100" s="34" customFormat="1" ht="15" thickTop="1" thickBot="1"/>
    <row r="15101" s="34" customFormat="1" ht="15" thickTop="1" thickBot="1"/>
    <row r="15102" s="34" customFormat="1" ht="15" thickTop="1" thickBot="1"/>
    <row r="15103" s="34" customFormat="1" ht="15" thickTop="1" thickBot="1"/>
    <row r="15104" s="34" customFormat="1" ht="15" thickTop="1" thickBot="1"/>
    <row r="15105" s="34" customFormat="1" ht="15" thickTop="1" thickBot="1"/>
    <row r="15106" s="34" customFormat="1" ht="15" thickTop="1" thickBot="1"/>
    <row r="15107" s="34" customFormat="1" ht="15" thickTop="1" thickBot="1"/>
    <row r="15108" s="34" customFormat="1" ht="15" thickTop="1" thickBot="1"/>
    <row r="15109" s="34" customFormat="1" ht="15" thickTop="1" thickBot="1"/>
    <row r="15110" s="34" customFormat="1" ht="15" thickTop="1" thickBot="1"/>
    <row r="15111" s="34" customFormat="1" ht="15" thickTop="1" thickBot="1"/>
    <row r="15112" s="34" customFormat="1" ht="15" thickTop="1" thickBot="1"/>
    <row r="15113" s="34" customFormat="1" ht="15" thickTop="1" thickBot="1"/>
    <row r="15114" s="34" customFormat="1" ht="15" thickTop="1" thickBot="1"/>
    <row r="15115" s="34" customFormat="1" ht="15" thickTop="1" thickBot="1"/>
    <row r="15116" s="34" customFormat="1" ht="15" thickTop="1" thickBot="1"/>
    <row r="15117" s="34" customFormat="1" ht="15" thickTop="1" thickBot="1"/>
    <row r="15118" s="34" customFormat="1" ht="14" thickTop="1"/>
    <row r="15119" s="34" customFormat="1"/>
    <row r="15120" s="34" customFormat="1"/>
    <row r="15121" s="34" customFormat="1"/>
    <row r="15122" s="34" customFormat="1"/>
    <row r="15123" s="34" customFormat="1"/>
    <row r="15124" s="34" customFormat="1"/>
    <row r="15125" s="34" customFormat="1"/>
    <row r="15126" s="34" customFormat="1"/>
    <row r="15127" s="34" customFormat="1"/>
    <row r="15128" s="34" customFormat="1"/>
    <row r="15129" s="34" customFormat="1"/>
    <row r="15130" s="34" customFormat="1"/>
    <row r="15131" s="34" customFormat="1" ht="14" thickBot="1"/>
    <row r="15132" s="34" customFormat="1" ht="15" thickTop="1" thickBot="1"/>
    <row r="15133" s="34" customFormat="1" ht="15" thickTop="1" thickBot="1"/>
    <row r="15134" s="34" customFormat="1" ht="15" thickTop="1" thickBot="1"/>
    <row r="15135" s="34" customFormat="1" ht="15" thickTop="1" thickBot="1"/>
    <row r="15136" s="34" customFormat="1" ht="15" thickTop="1" thickBot="1"/>
    <row r="15137" s="34" customFormat="1" ht="15" thickTop="1" thickBot="1"/>
    <row r="15138" s="34" customFormat="1" ht="15" thickTop="1" thickBot="1"/>
    <row r="15139" s="34" customFormat="1" ht="15" thickTop="1" thickBot="1"/>
    <row r="15140" s="34" customFormat="1" ht="15" thickTop="1" thickBot="1"/>
    <row r="15141" s="34" customFormat="1" ht="15" thickTop="1" thickBot="1"/>
    <row r="15142" s="34" customFormat="1" ht="15" thickTop="1" thickBot="1"/>
    <row r="15143" s="34" customFormat="1" ht="15" thickTop="1" thickBot="1"/>
    <row r="15144" s="34" customFormat="1" ht="15" thickTop="1" thickBot="1"/>
    <row r="15145" s="34" customFormat="1" ht="15" thickTop="1" thickBot="1"/>
    <row r="15146" s="34" customFormat="1" ht="15" thickTop="1" thickBot="1"/>
    <row r="15147" s="34" customFormat="1" ht="15" thickTop="1" thickBot="1"/>
    <row r="15148" s="34" customFormat="1" ht="15" thickTop="1" thickBot="1"/>
    <row r="15149" s="34" customFormat="1" ht="15" thickTop="1" thickBot="1"/>
    <row r="15150" s="34" customFormat="1" ht="15" thickTop="1" thickBot="1"/>
    <row r="15151" s="34" customFormat="1" ht="15" thickTop="1" thickBot="1"/>
    <row r="15152" s="34" customFormat="1" ht="15" thickTop="1" thickBot="1"/>
    <row r="15153" s="34" customFormat="1" ht="15" thickTop="1" thickBot="1"/>
    <row r="15154" s="34" customFormat="1" ht="15" thickTop="1" thickBot="1"/>
    <row r="15155" s="34" customFormat="1" ht="15" thickTop="1" thickBot="1"/>
    <row r="15156" s="34" customFormat="1" ht="15" thickTop="1" thickBot="1"/>
    <row r="15157" s="34" customFormat="1" ht="15" thickTop="1" thickBot="1"/>
    <row r="15158" s="34" customFormat="1" ht="15" thickTop="1" thickBot="1"/>
    <row r="15159" s="34" customFormat="1" ht="15" thickTop="1" thickBot="1"/>
    <row r="15160" s="34" customFormat="1" ht="15" thickTop="1" thickBot="1"/>
    <row r="15161" s="34" customFormat="1" ht="15" thickTop="1" thickBot="1"/>
    <row r="15162" s="34" customFormat="1" ht="15" thickTop="1" thickBot="1"/>
    <row r="15163" s="34" customFormat="1" ht="15" thickTop="1" thickBot="1"/>
    <row r="15164" s="34" customFormat="1" ht="15" thickTop="1" thickBot="1"/>
    <row r="15165" s="34" customFormat="1" ht="15" thickTop="1" thickBot="1"/>
    <row r="15166" s="34" customFormat="1" ht="15" thickTop="1" thickBot="1"/>
    <row r="15167" s="34" customFormat="1" ht="15" thickTop="1" thickBot="1"/>
    <row r="15168" s="34" customFormat="1" ht="15" thickTop="1" thickBot="1"/>
    <row r="15169" s="34" customFormat="1" ht="15" thickTop="1" thickBot="1"/>
    <row r="15170" s="34" customFormat="1" ht="15" thickTop="1" thickBot="1"/>
    <row r="15171" s="34" customFormat="1" ht="15" thickTop="1" thickBot="1"/>
    <row r="15172" s="34" customFormat="1" ht="15" thickTop="1" thickBot="1"/>
    <row r="15173" s="34" customFormat="1" ht="15" thickTop="1" thickBot="1"/>
    <row r="15174" s="34" customFormat="1" ht="15" thickTop="1" thickBot="1"/>
    <row r="15175" s="34" customFormat="1" ht="15" thickTop="1" thickBot="1"/>
    <row r="15176" s="34" customFormat="1" ht="15" thickTop="1" thickBot="1"/>
    <row r="15177" s="34" customFormat="1" ht="15" thickTop="1" thickBot="1"/>
    <row r="15178" s="34" customFormat="1" ht="15" thickTop="1" thickBot="1"/>
    <row r="15179" s="34" customFormat="1" ht="15" thickTop="1" thickBot="1"/>
    <row r="15180" s="34" customFormat="1" ht="15" thickTop="1" thickBot="1"/>
    <row r="15181" s="34" customFormat="1" ht="15" thickTop="1" thickBot="1"/>
    <row r="15182" s="34" customFormat="1" ht="15" thickTop="1" thickBot="1"/>
    <row r="15183" s="34" customFormat="1" ht="15" thickTop="1" thickBot="1"/>
    <row r="15184" s="34" customFormat="1" ht="15" thickTop="1" thickBot="1"/>
    <row r="15185" s="34" customFormat="1" ht="15" thickTop="1" thickBot="1"/>
    <row r="15186" s="34" customFormat="1" ht="15" thickTop="1" thickBot="1"/>
    <row r="15187" s="34" customFormat="1" ht="15" thickTop="1" thickBot="1"/>
    <row r="15188" s="34" customFormat="1" ht="14" thickTop="1"/>
    <row r="15189" s="34" customFormat="1"/>
    <row r="15190" s="34" customFormat="1"/>
    <row r="15191" s="34" customFormat="1"/>
    <row r="15192" s="34" customFormat="1"/>
    <row r="15193" s="34" customFormat="1"/>
    <row r="15194" s="34" customFormat="1"/>
    <row r="15195" s="34" customFormat="1"/>
    <row r="15196" s="34" customFormat="1"/>
    <row r="15197" s="34" customFormat="1"/>
    <row r="15198" s="34" customFormat="1"/>
    <row r="15199" s="34" customFormat="1"/>
    <row r="15200" s="34" customFormat="1"/>
    <row r="15201" s="34" customFormat="1" ht="14" thickBot="1"/>
    <row r="15202" s="34" customFormat="1" ht="15" thickTop="1" thickBot="1"/>
    <row r="15203" s="34" customFormat="1" ht="15" thickTop="1" thickBot="1"/>
    <row r="15204" s="34" customFormat="1" ht="15" thickTop="1" thickBot="1"/>
    <row r="15205" s="34" customFormat="1" ht="15" thickTop="1" thickBot="1"/>
    <row r="15206" s="34" customFormat="1" ht="15" thickTop="1" thickBot="1"/>
    <row r="15207" s="34" customFormat="1" ht="15" thickTop="1" thickBot="1"/>
    <row r="15208" s="34" customFormat="1" ht="15" thickTop="1" thickBot="1"/>
    <row r="15209" s="34" customFormat="1" ht="15" thickTop="1" thickBot="1"/>
    <row r="15210" s="34" customFormat="1" ht="15" thickTop="1" thickBot="1"/>
    <row r="15211" s="34" customFormat="1" ht="15" thickTop="1" thickBot="1"/>
    <row r="15212" s="34" customFormat="1" ht="15" thickTop="1" thickBot="1"/>
    <row r="15213" s="34" customFormat="1" ht="15" thickTop="1" thickBot="1"/>
    <row r="15214" s="34" customFormat="1" ht="15" thickTop="1" thickBot="1"/>
    <row r="15215" s="34" customFormat="1" ht="15" thickTop="1" thickBot="1"/>
    <row r="15216" s="34" customFormat="1" ht="15" thickTop="1" thickBot="1"/>
    <row r="15217" s="34" customFormat="1" ht="15" thickTop="1" thickBot="1"/>
    <row r="15218" s="34" customFormat="1" ht="15" thickTop="1" thickBot="1"/>
    <row r="15219" s="34" customFormat="1" ht="15" thickTop="1" thickBot="1"/>
    <row r="15220" s="34" customFormat="1" ht="15" thickTop="1" thickBot="1"/>
    <row r="15221" s="34" customFormat="1" ht="15" thickTop="1" thickBot="1"/>
    <row r="15222" s="34" customFormat="1" ht="15" thickTop="1" thickBot="1"/>
    <row r="15223" s="34" customFormat="1" ht="15" thickTop="1" thickBot="1"/>
    <row r="15224" s="34" customFormat="1" ht="15" thickTop="1" thickBot="1"/>
    <row r="15225" s="34" customFormat="1" ht="15" thickTop="1" thickBot="1"/>
    <row r="15226" s="34" customFormat="1" ht="15" thickTop="1" thickBot="1"/>
    <row r="15227" s="34" customFormat="1" ht="15" thickTop="1" thickBot="1"/>
    <row r="15228" s="34" customFormat="1" ht="15" thickTop="1" thickBot="1"/>
    <row r="15229" s="34" customFormat="1" ht="15" thickTop="1" thickBot="1"/>
    <row r="15230" s="34" customFormat="1" ht="15" thickTop="1" thickBot="1"/>
    <row r="15231" s="34" customFormat="1" ht="15" thickTop="1" thickBot="1"/>
    <row r="15232" s="34" customFormat="1" ht="15" thickTop="1" thickBot="1"/>
    <row r="15233" s="34" customFormat="1" ht="15" thickTop="1" thickBot="1"/>
    <row r="15234" s="34" customFormat="1" ht="15" thickTop="1" thickBot="1"/>
    <row r="15235" s="34" customFormat="1" ht="15" thickTop="1" thickBot="1"/>
    <row r="15236" s="34" customFormat="1" ht="15" thickTop="1" thickBot="1"/>
    <row r="15237" s="34" customFormat="1" ht="15" thickTop="1" thickBot="1"/>
    <row r="15238" s="34" customFormat="1" ht="15" thickTop="1" thickBot="1"/>
    <row r="15239" s="34" customFormat="1" ht="15" thickTop="1" thickBot="1"/>
    <row r="15240" s="34" customFormat="1" ht="15" thickTop="1" thickBot="1"/>
    <row r="15241" s="34" customFormat="1" ht="15" thickTop="1" thickBot="1"/>
    <row r="15242" s="34" customFormat="1" ht="15" thickTop="1" thickBot="1"/>
    <row r="15243" s="34" customFormat="1" ht="15" thickTop="1" thickBot="1"/>
    <row r="15244" s="34" customFormat="1" ht="15" thickTop="1" thickBot="1"/>
    <row r="15245" s="34" customFormat="1" ht="15" thickTop="1" thickBot="1"/>
    <row r="15246" s="34" customFormat="1" ht="15" thickTop="1" thickBot="1"/>
    <row r="15247" s="34" customFormat="1" ht="15" thickTop="1" thickBot="1"/>
    <row r="15248" s="34" customFormat="1" ht="15" thickTop="1" thickBot="1"/>
    <row r="15249" s="34" customFormat="1" ht="15" thickTop="1" thickBot="1"/>
    <row r="15250" s="34" customFormat="1" ht="15" thickTop="1" thickBot="1"/>
    <row r="15251" s="34" customFormat="1" ht="15" thickTop="1" thickBot="1"/>
    <row r="15252" s="34" customFormat="1" ht="15" thickTop="1" thickBot="1"/>
    <row r="15253" s="34" customFormat="1" ht="15" thickTop="1" thickBot="1"/>
    <row r="15254" s="34" customFormat="1" ht="15" thickTop="1" thickBot="1"/>
    <row r="15255" s="34" customFormat="1" ht="15" thickTop="1" thickBot="1"/>
    <row r="15256" s="34" customFormat="1" ht="15" thickTop="1" thickBot="1"/>
    <row r="15257" s="34" customFormat="1" ht="15" thickTop="1" thickBot="1"/>
    <row r="15258" s="34" customFormat="1" ht="14" thickTop="1"/>
    <row r="15259" s="34" customFormat="1"/>
    <row r="15260" s="34" customFormat="1"/>
    <row r="15261" s="34" customFormat="1"/>
    <row r="15262" s="34" customFormat="1"/>
    <row r="15263" s="34" customFormat="1"/>
    <row r="15264" s="34" customFormat="1"/>
    <row r="15265" s="34" customFormat="1"/>
    <row r="15266" s="34" customFormat="1"/>
    <row r="15267" s="34" customFormat="1"/>
    <row r="15268" s="34" customFormat="1"/>
    <row r="15269" s="34" customFormat="1"/>
    <row r="15270" s="34" customFormat="1"/>
    <row r="15271" s="34" customFormat="1" ht="14" thickBot="1"/>
    <row r="15272" s="34" customFormat="1" ht="15" thickTop="1" thickBot="1"/>
    <row r="15273" s="34" customFormat="1" ht="15" thickTop="1" thickBot="1"/>
    <row r="15274" s="34" customFormat="1" ht="15" thickTop="1" thickBot="1"/>
    <row r="15275" s="34" customFormat="1" ht="15" thickTop="1" thickBot="1"/>
    <row r="15276" s="34" customFormat="1" ht="15" thickTop="1" thickBot="1"/>
    <row r="15277" s="34" customFormat="1" ht="15" thickTop="1" thickBot="1"/>
    <row r="15278" s="34" customFormat="1" ht="15" thickTop="1" thickBot="1"/>
    <row r="15279" s="34" customFormat="1" ht="15" thickTop="1" thickBot="1"/>
    <row r="15280" s="34" customFormat="1" ht="15" thickTop="1" thickBot="1"/>
    <row r="15281" s="34" customFormat="1" ht="15" thickTop="1" thickBot="1"/>
    <row r="15282" s="34" customFormat="1" ht="15" thickTop="1" thickBot="1"/>
    <row r="15283" s="34" customFormat="1" ht="15" thickTop="1" thickBot="1"/>
    <row r="15284" s="34" customFormat="1" ht="15" thickTop="1" thickBot="1"/>
    <row r="15285" s="34" customFormat="1" ht="15" thickTop="1" thickBot="1"/>
    <row r="15286" s="34" customFormat="1" ht="15" thickTop="1" thickBot="1"/>
    <row r="15287" s="34" customFormat="1" ht="15" thickTop="1" thickBot="1"/>
    <row r="15288" s="34" customFormat="1" ht="15" thickTop="1" thickBot="1"/>
    <row r="15289" s="34" customFormat="1" ht="15" thickTop="1" thickBot="1"/>
    <row r="15290" s="34" customFormat="1" ht="15" thickTop="1" thickBot="1"/>
    <row r="15291" s="34" customFormat="1" ht="15" thickTop="1" thickBot="1"/>
    <row r="15292" s="34" customFormat="1" ht="15" thickTop="1" thickBot="1"/>
    <row r="15293" s="34" customFormat="1" ht="15" thickTop="1" thickBot="1"/>
    <row r="15294" s="34" customFormat="1" ht="15" thickTop="1" thickBot="1"/>
    <row r="15295" s="34" customFormat="1" ht="15" thickTop="1" thickBot="1"/>
    <row r="15296" s="34" customFormat="1" ht="15" thickTop="1" thickBot="1"/>
    <row r="15297" s="34" customFormat="1" ht="15" thickTop="1" thickBot="1"/>
    <row r="15298" s="34" customFormat="1" ht="15" thickTop="1" thickBot="1"/>
    <row r="15299" s="34" customFormat="1" ht="15" thickTop="1" thickBot="1"/>
    <row r="15300" s="34" customFormat="1" ht="15" thickTop="1" thickBot="1"/>
    <row r="15301" s="34" customFormat="1" ht="15" thickTop="1" thickBot="1"/>
    <row r="15302" s="34" customFormat="1" ht="15" thickTop="1" thickBot="1"/>
    <row r="15303" s="34" customFormat="1" ht="15" thickTop="1" thickBot="1"/>
    <row r="15304" s="34" customFormat="1" ht="15" thickTop="1" thickBot="1"/>
    <row r="15305" s="34" customFormat="1" ht="15" thickTop="1" thickBot="1"/>
    <row r="15306" s="34" customFormat="1" ht="15" thickTop="1" thickBot="1"/>
    <row r="15307" s="34" customFormat="1" ht="15" thickTop="1" thickBot="1"/>
    <row r="15308" s="34" customFormat="1" ht="15" thickTop="1" thickBot="1"/>
    <row r="15309" s="34" customFormat="1" ht="15" thickTop="1" thickBot="1"/>
    <row r="15310" s="34" customFormat="1" ht="15" thickTop="1" thickBot="1"/>
    <row r="15311" s="34" customFormat="1" ht="15" thickTop="1" thickBot="1"/>
    <row r="15312" s="34" customFormat="1" ht="15" thickTop="1" thickBot="1"/>
    <row r="15313" s="34" customFormat="1" ht="15" thickTop="1" thickBot="1"/>
    <row r="15314" s="34" customFormat="1" ht="15" thickTop="1" thickBot="1"/>
    <row r="15315" s="34" customFormat="1" ht="15" thickTop="1" thickBot="1"/>
    <row r="15316" s="34" customFormat="1" ht="15" thickTop="1" thickBot="1"/>
    <row r="15317" s="34" customFormat="1" ht="15" thickTop="1" thickBot="1"/>
    <row r="15318" s="34" customFormat="1" ht="15" thickTop="1" thickBot="1"/>
    <row r="15319" s="34" customFormat="1" ht="15" thickTop="1" thickBot="1"/>
    <row r="15320" s="34" customFormat="1" ht="15" thickTop="1" thickBot="1"/>
    <row r="15321" s="34" customFormat="1" ht="15" thickTop="1" thickBot="1"/>
    <row r="15322" s="34" customFormat="1" ht="15" thickTop="1" thickBot="1"/>
    <row r="15323" s="34" customFormat="1" ht="15" thickTop="1" thickBot="1"/>
    <row r="15324" s="34" customFormat="1" ht="15" thickTop="1" thickBot="1"/>
    <row r="15325" s="34" customFormat="1" ht="15" thickTop="1" thickBot="1"/>
    <row r="15326" s="34" customFormat="1" ht="15" thickTop="1" thickBot="1"/>
    <row r="15327" s="34" customFormat="1" ht="15" thickTop="1" thickBot="1"/>
    <row r="15328" s="34" customFormat="1" ht="14" thickTop="1"/>
    <row r="15329" s="34" customFormat="1"/>
    <row r="15330" s="34" customFormat="1"/>
    <row r="15331" s="34" customFormat="1"/>
    <row r="15332" s="34" customFormat="1"/>
    <row r="15333" s="34" customFormat="1"/>
    <row r="15334" s="34" customFormat="1"/>
    <row r="15335" s="34" customFormat="1"/>
    <row r="15336" s="34" customFormat="1"/>
    <row r="15337" s="34" customFormat="1"/>
    <row r="15338" s="34" customFormat="1"/>
    <row r="15339" s="34" customFormat="1"/>
    <row r="15340" s="34" customFormat="1"/>
    <row r="15341" s="34" customFormat="1" ht="14" thickBot="1"/>
    <row r="15342" s="34" customFormat="1" ht="15" thickTop="1" thickBot="1"/>
    <row r="15343" s="34" customFormat="1" ht="15" thickTop="1" thickBot="1"/>
    <row r="15344" s="34" customFormat="1" ht="15" thickTop="1" thickBot="1"/>
    <row r="15345" s="34" customFormat="1" ht="15" thickTop="1" thickBot="1"/>
    <row r="15346" s="34" customFormat="1" ht="15" thickTop="1" thickBot="1"/>
    <row r="15347" s="34" customFormat="1" ht="15" thickTop="1" thickBot="1"/>
    <row r="15348" s="34" customFormat="1" ht="15" thickTop="1" thickBot="1"/>
    <row r="15349" s="34" customFormat="1" ht="15" thickTop="1" thickBot="1"/>
    <row r="15350" s="34" customFormat="1" ht="15" thickTop="1" thickBot="1"/>
    <row r="15351" s="34" customFormat="1" ht="15" thickTop="1" thickBot="1"/>
    <row r="15352" s="34" customFormat="1" ht="15" thickTop="1" thickBot="1"/>
    <row r="15353" s="34" customFormat="1" ht="15" thickTop="1" thickBot="1"/>
    <row r="15354" s="34" customFormat="1" ht="15" thickTop="1" thickBot="1"/>
    <row r="15355" s="34" customFormat="1" ht="15" thickTop="1" thickBot="1"/>
    <row r="15356" s="34" customFormat="1" ht="15" thickTop="1" thickBot="1"/>
    <row r="15357" s="34" customFormat="1" ht="15" thickTop="1" thickBot="1"/>
    <row r="15358" s="34" customFormat="1" ht="15" thickTop="1" thickBot="1"/>
    <row r="15359" s="34" customFormat="1" ht="15" thickTop="1" thickBot="1"/>
    <row r="15360" s="34" customFormat="1" ht="15" thickTop="1" thickBot="1"/>
    <row r="15361" s="34" customFormat="1" ht="15" thickTop="1" thickBot="1"/>
    <row r="15362" s="34" customFormat="1" ht="15" thickTop="1" thickBot="1"/>
    <row r="15363" s="34" customFormat="1" ht="15" thickTop="1" thickBot="1"/>
    <row r="15364" s="34" customFormat="1" ht="15" thickTop="1" thickBot="1"/>
    <row r="15365" s="34" customFormat="1" ht="15" thickTop="1" thickBot="1"/>
    <row r="15366" s="34" customFormat="1" ht="15" thickTop="1" thickBot="1"/>
    <row r="15367" s="34" customFormat="1" ht="15" thickTop="1" thickBot="1"/>
    <row r="15368" s="34" customFormat="1" ht="15" thickTop="1" thickBot="1"/>
    <row r="15369" s="34" customFormat="1" ht="15" thickTop="1" thickBot="1"/>
    <row r="15370" s="34" customFormat="1" ht="15" thickTop="1" thickBot="1"/>
    <row r="15371" s="34" customFormat="1" ht="15" thickTop="1" thickBot="1"/>
    <row r="15372" s="34" customFormat="1" ht="15" thickTop="1" thickBot="1"/>
    <row r="15373" s="34" customFormat="1" ht="15" thickTop="1" thickBot="1"/>
    <row r="15374" s="34" customFormat="1" ht="15" thickTop="1" thickBot="1"/>
    <row r="15375" s="34" customFormat="1" ht="15" thickTop="1" thickBot="1"/>
    <row r="15376" s="34" customFormat="1" ht="15" thickTop="1" thickBot="1"/>
    <row r="15377" s="34" customFormat="1" ht="15" thickTop="1" thickBot="1"/>
    <row r="15378" s="34" customFormat="1" ht="15" thickTop="1" thickBot="1"/>
    <row r="15379" s="34" customFormat="1" ht="15" thickTop="1" thickBot="1"/>
    <row r="15380" s="34" customFormat="1" ht="15" thickTop="1" thickBot="1"/>
    <row r="15381" s="34" customFormat="1" ht="15" thickTop="1" thickBot="1"/>
    <row r="15382" s="34" customFormat="1" ht="15" thickTop="1" thickBot="1"/>
    <row r="15383" s="34" customFormat="1" ht="15" thickTop="1" thickBot="1"/>
    <row r="15384" s="34" customFormat="1" ht="15" thickTop="1" thickBot="1"/>
    <row r="15385" s="34" customFormat="1" ht="15" thickTop="1" thickBot="1"/>
    <row r="15386" s="34" customFormat="1" ht="15" thickTop="1" thickBot="1"/>
    <row r="15387" s="34" customFormat="1" ht="15" thickTop="1" thickBot="1"/>
    <row r="15388" s="34" customFormat="1" ht="15" thickTop="1" thickBot="1"/>
    <row r="15389" s="34" customFormat="1" ht="15" thickTop="1" thickBot="1"/>
    <row r="15390" s="34" customFormat="1" ht="15" thickTop="1" thickBot="1"/>
    <row r="15391" s="34" customFormat="1" ht="15" thickTop="1" thickBot="1"/>
    <row r="15392" s="34" customFormat="1" ht="15" thickTop="1" thickBot="1"/>
    <row r="15393" s="34" customFormat="1" ht="15" thickTop="1" thickBot="1"/>
    <row r="15394" s="34" customFormat="1" ht="15" thickTop="1" thickBot="1"/>
    <row r="15395" s="34" customFormat="1" ht="15" thickTop="1" thickBot="1"/>
    <row r="15396" s="34" customFormat="1" ht="15" thickTop="1" thickBot="1"/>
    <row r="15397" s="34" customFormat="1" ht="15" thickTop="1" thickBot="1"/>
    <row r="15398" s="34" customFormat="1" ht="14" thickTop="1"/>
    <row r="15399" s="34" customFormat="1"/>
    <row r="15400" s="34" customFormat="1"/>
    <row r="15401" s="34" customFormat="1"/>
    <row r="15402" s="34" customFormat="1"/>
    <row r="15403" s="34" customFormat="1"/>
    <row r="15404" s="34" customFormat="1"/>
    <row r="15405" s="34" customFormat="1"/>
    <row r="15406" s="34" customFormat="1"/>
    <row r="15407" s="34" customFormat="1"/>
    <row r="15408" s="34" customFormat="1"/>
    <row r="15409" s="34" customFormat="1"/>
    <row r="15410" s="34" customFormat="1"/>
    <row r="15411" s="34" customFormat="1" ht="14" thickBot="1"/>
    <row r="15412" s="34" customFormat="1" ht="15" thickTop="1" thickBot="1"/>
    <row r="15413" s="34" customFormat="1" ht="15" thickTop="1" thickBot="1"/>
    <row r="15414" s="34" customFormat="1" ht="15" thickTop="1" thickBot="1"/>
    <row r="15415" s="34" customFormat="1" ht="15" thickTop="1" thickBot="1"/>
    <row r="15416" s="34" customFormat="1" ht="15" thickTop="1" thickBot="1"/>
    <row r="15417" s="34" customFormat="1" ht="15" thickTop="1" thickBot="1"/>
    <row r="15418" s="34" customFormat="1" ht="15" thickTop="1" thickBot="1"/>
    <row r="15419" s="34" customFormat="1" ht="15" thickTop="1" thickBot="1"/>
    <row r="15420" s="34" customFormat="1" ht="15" thickTop="1" thickBot="1"/>
    <row r="15421" s="34" customFormat="1" ht="15" thickTop="1" thickBot="1"/>
    <row r="15422" s="34" customFormat="1" ht="15" thickTop="1" thickBot="1"/>
    <row r="15423" s="34" customFormat="1" ht="15" thickTop="1" thickBot="1"/>
    <row r="15424" s="34" customFormat="1" ht="15" thickTop="1" thickBot="1"/>
    <row r="15425" s="34" customFormat="1" ht="15" thickTop="1" thickBot="1"/>
    <row r="15426" s="34" customFormat="1" ht="15" thickTop="1" thickBot="1"/>
    <row r="15427" s="34" customFormat="1" ht="15" thickTop="1" thickBot="1"/>
    <row r="15428" s="34" customFormat="1" ht="15" thickTop="1" thickBot="1"/>
    <row r="15429" s="34" customFormat="1" ht="15" thickTop="1" thickBot="1"/>
    <row r="15430" s="34" customFormat="1" ht="15" thickTop="1" thickBot="1"/>
    <row r="15431" s="34" customFormat="1" ht="15" thickTop="1" thickBot="1"/>
    <row r="15432" s="34" customFormat="1" ht="15" thickTop="1" thickBot="1"/>
    <row r="15433" s="34" customFormat="1" ht="15" thickTop="1" thickBot="1"/>
    <row r="15434" s="34" customFormat="1" ht="15" thickTop="1" thickBot="1"/>
    <row r="15435" s="34" customFormat="1" ht="15" thickTop="1" thickBot="1"/>
    <row r="15436" s="34" customFormat="1" ht="15" thickTop="1" thickBot="1"/>
    <row r="15437" s="34" customFormat="1" ht="15" thickTop="1" thickBot="1"/>
    <row r="15438" s="34" customFormat="1" ht="15" thickTop="1" thickBot="1"/>
    <row r="15439" s="34" customFormat="1" ht="15" thickTop="1" thickBot="1"/>
    <row r="15440" s="34" customFormat="1" ht="15" thickTop="1" thickBot="1"/>
    <row r="15441" s="34" customFormat="1" ht="15" thickTop="1" thickBot="1"/>
    <row r="15442" s="34" customFormat="1" ht="15" thickTop="1" thickBot="1"/>
    <row r="15443" s="34" customFormat="1" ht="15" thickTop="1" thickBot="1"/>
    <row r="15444" s="34" customFormat="1" ht="15" thickTop="1" thickBot="1"/>
    <row r="15445" s="34" customFormat="1" ht="15" thickTop="1" thickBot="1"/>
    <row r="15446" s="34" customFormat="1" ht="15" thickTop="1" thickBot="1"/>
    <row r="15447" s="34" customFormat="1" ht="15" thickTop="1" thickBot="1"/>
    <row r="15448" s="34" customFormat="1" ht="15" thickTop="1" thickBot="1"/>
    <row r="15449" s="34" customFormat="1" ht="15" thickTop="1" thickBot="1"/>
    <row r="15450" s="34" customFormat="1" ht="15" thickTop="1" thickBot="1"/>
    <row r="15451" s="34" customFormat="1" ht="15" thickTop="1" thickBot="1"/>
    <row r="15452" s="34" customFormat="1" ht="15" thickTop="1" thickBot="1"/>
    <row r="15453" s="34" customFormat="1" ht="15" thickTop="1" thickBot="1"/>
    <row r="15454" s="34" customFormat="1" ht="15" thickTop="1" thickBot="1"/>
    <row r="15455" s="34" customFormat="1" ht="15" thickTop="1" thickBot="1"/>
    <row r="15456" s="34" customFormat="1" ht="15" thickTop="1" thickBot="1"/>
    <row r="15457" s="34" customFormat="1" ht="15" thickTop="1" thickBot="1"/>
    <row r="15458" s="34" customFormat="1" ht="15" thickTop="1" thickBot="1"/>
    <row r="15459" s="34" customFormat="1" ht="15" thickTop="1" thickBot="1"/>
    <row r="15460" s="34" customFormat="1" ht="15" thickTop="1" thickBot="1"/>
    <row r="15461" s="34" customFormat="1" ht="15" thickTop="1" thickBot="1"/>
    <row r="15462" s="34" customFormat="1" ht="15" thickTop="1" thickBot="1"/>
    <row r="15463" s="34" customFormat="1" ht="15" thickTop="1" thickBot="1"/>
    <row r="15464" s="34" customFormat="1" ht="15" thickTop="1" thickBot="1"/>
    <row r="15465" s="34" customFormat="1" ht="15" thickTop="1" thickBot="1"/>
    <row r="15466" s="34" customFormat="1" ht="15" thickTop="1" thickBot="1"/>
    <row r="15467" s="34" customFormat="1" ht="15" thickTop="1" thickBot="1"/>
    <row r="15468" s="34" customFormat="1" ht="14" thickTop="1"/>
    <row r="15469" s="34" customFormat="1"/>
    <row r="15470" s="34" customFormat="1"/>
    <row r="15471" s="34" customFormat="1"/>
    <row r="15472" s="34" customFormat="1"/>
    <row r="15473" s="34" customFormat="1"/>
    <row r="15474" s="34" customFormat="1"/>
    <row r="15475" s="34" customFormat="1"/>
    <row r="15476" s="34" customFormat="1"/>
    <row r="15477" s="34" customFormat="1"/>
    <row r="15478" s="34" customFormat="1"/>
    <row r="15479" s="34" customFormat="1"/>
    <row r="15480" s="34" customFormat="1"/>
    <row r="15481" s="34" customFormat="1" ht="14" thickBot="1"/>
    <row r="15482" s="34" customFormat="1" ht="15" thickTop="1" thickBot="1"/>
    <row r="15483" s="34" customFormat="1" ht="15" thickTop="1" thickBot="1"/>
    <row r="15484" s="34" customFormat="1" ht="15" thickTop="1" thickBot="1"/>
    <row r="15485" s="34" customFormat="1" ht="15" thickTop="1" thickBot="1"/>
    <row r="15486" s="34" customFormat="1" ht="15" thickTop="1" thickBot="1"/>
    <row r="15487" s="34" customFormat="1" ht="15" thickTop="1" thickBot="1"/>
    <row r="15488" s="34" customFormat="1" ht="15" thickTop="1" thickBot="1"/>
    <row r="15489" s="34" customFormat="1" ht="15" thickTop="1" thickBot="1"/>
    <row r="15490" s="34" customFormat="1" ht="15" thickTop="1" thickBot="1"/>
    <row r="15491" s="34" customFormat="1" ht="15" thickTop="1" thickBot="1"/>
    <row r="15492" s="34" customFormat="1" ht="15" thickTop="1" thickBot="1"/>
    <row r="15493" s="34" customFormat="1" ht="15" thickTop="1" thickBot="1"/>
    <row r="15494" s="34" customFormat="1" ht="15" thickTop="1" thickBot="1"/>
    <row r="15495" s="34" customFormat="1" ht="15" thickTop="1" thickBot="1"/>
    <row r="15496" s="34" customFormat="1" ht="15" thickTop="1" thickBot="1"/>
    <row r="15497" s="34" customFormat="1" ht="15" thickTop="1" thickBot="1"/>
    <row r="15498" s="34" customFormat="1" ht="15" thickTop="1" thickBot="1"/>
    <row r="15499" s="34" customFormat="1" ht="15" thickTop="1" thickBot="1"/>
    <row r="15500" s="34" customFormat="1" ht="15" thickTop="1" thickBot="1"/>
    <row r="15501" s="34" customFormat="1" ht="15" thickTop="1" thickBot="1"/>
    <row r="15502" s="34" customFormat="1" ht="15" thickTop="1" thickBot="1"/>
    <row r="15503" s="34" customFormat="1" ht="15" thickTop="1" thickBot="1"/>
    <row r="15504" s="34" customFormat="1" ht="15" thickTop="1" thickBot="1"/>
    <row r="15505" s="34" customFormat="1" ht="15" thickTop="1" thickBot="1"/>
    <row r="15506" s="34" customFormat="1" ht="15" thickTop="1" thickBot="1"/>
    <row r="15507" s="34" customFormat="1" ht="15" thickTop="1" thickBot="1"/>
    <row r="15508" s="34" customFormat="1" ht="15" thickTop="1" thickBot="1"/>
    <row r="15509" s="34" customFormat="1" ht="15" thickTop="1" thickBot="1"/>
    <row r="15510" s="34" customFormat="1" ht="15" thickTop="1" thickBot="1"/>
    <row r="15511" s="34" customFormat="1" ht="15" thickTop="1" thickBot="1"/>
    <row r="15512" s="34" customFormat="1" ht="15" thickTop="1" thickBot="1"/>
    <row r="15513" s="34" customFormat="1" ht="15" thickTop="1" thickBot="1"/>
    <row r="15514" s="34" customFormat="1" ht="15" thickTop="1" thickBot="1"/>
    <row r="15515" s="34" customFormat="1" ht="15" thickTop="1" thickBot="1"/>
    <row r="15516" s="34" customFormat="1" ht="15" thickTop="1" thickBot="1"/>
    <row r="15517" s="34" customFormat="1" ht="15" thickTop="1" thickBot="1"/>
    <row r="15518" s="34" customFormat="1" ht="15" thickTop="1" thickBot="1"/>
    <row r="15519" s="34" customFormat="1" ht="15" thickTop="1" thickBot="1"/>
    <row r="15520" s="34" customFormat="1" ht="15" thickTop="1" thickBot="1"/>
    <row r="15521" s="34" customFormat="1" ht="15" thickTop="1" thickBot="1"/>
    <row r="15522" s="34" customFormat="1" ht="15" thickTop="1" thickBot="1"/>
    <row r="15523" s="34" customFormat="1" ht="15" thickTop="1" thickBot="1"/>
    <row r="15524" s="34" customFormat="1" ht="15" thickTop="1" thickBot="1"/>
    <row r="15525" s="34" customFormat="1" ht="15" thickTop="1" thickBot="1"/>
    <row r="15526" s="34" customFormat="1" ht="15" thickTop="1" thickBot="1"/>
    <row r="15527" s="34" customFormat="1" ht="15" thickTop="1" thickBot="1"/>
    <row r="15528" s="34" customFormat="1" ht="15" thickTop="1" thickBot="1"/>
    <row r="15529" s="34" customFormat="1" ht="15" thickTop="1" thickBot="1"/>
    <row r="15530" s="34" customFormat="1" ht="15" thickTop="1" thickBot="1"/>
    <row r="15531" s="34" customFormat="1" ht="15" thickTop="1" thickBot="1"/>
    <row r="15532" s="34" customFormat="1" ht="15" thickTop="1" thickBot="1"/>
    <row r="15533" s="34" customFormat="1" ht="15" thickTop="1" thickBot="1"/>
    <row r="15534" s="34" customFormat="1" ht="15" thickTop="1" thickBot="1"/>
    <row r="15535" s="34" customFormat="1" ht="15" thickTop="1" thickBot="1"/>
    <row r="15536" s="34" customFormat="1" ht="15" thickTop="1" thickBot="1"/>
    <row r="15537" s="34" customFormat="1" ht="15" thickTop="1" thickBot="1"/>
    <row r="15538" s="34" customFormat="1" ht="14" thickTop="1"/>
    <row r="15539" s="34" customFormat="1"/>
    <row r="15540" s="34" customFormat="1"/>
    <row r="15541" s="34" customFormat="1"/>
    <row r="15542" s="34" customFormat="1"/>
    <row r="15543" s="34" customFormat="1"/>
    <row r="15544" s="34" customFormat="1"/>
    <row r="15545" s="34" customFormat="1"/>
    <row r="15546" s="34" customFormat="1"/>
    <row r="15547" s="34" customFormat="1"/>
    <row r="15548" s="34" customFormat="1"/>
    <row r="15549" s="34" customFormat="1"/>
    <row r="15550" s="34" customFormat="1"/>
    <row r="15551" s="34" customFormat="1" ht="14" thickBot="1"/>
    <row r="15552" s="34" customFormat="1" ht="15" thickTop="1" thickBot="1"/>
    <row r="15553" s="34" customFormat="1" ht="15" thickTop="1" thickBot="1"/>
    <row r="15554" s="34" customFormat="1" ht="15" thickTop="1" thickBot="1"/>
    <row r="15555" s="34" customFormat="1" ht="15" thickTop="1" thickBot="1"/>
    <row r="15556" s="34" customFormat="1" ht="15" thickTop="1" thickBot="1"/>
    <row r="15557" s="34" customFormat="1" ht="15" thickTop="1" thickBot="1"/>
    <row r="15558" s="34" customFormat="1" ht="15" thickTop="1" thickBot="1"/>
    <row r="15559" s="34" customFormat="1" ht="15" thickTop="1" thickBot="1"/>
    <row r="15560" s="34" customFormat="1" ht="15" thickTop="1" thickBot="1"/>
    <row r="15561" s="34" customFormat="1" ht="15" thickTop="1" thickBot="1"/>
    <row r="15562" s="34" customFormat="1" ht="15" thickTop="1" thickBot="1"/>
    <row r="15563" s="34" customFormat="1" ht="15" thickTop="1" thickBot="1"/>
    <row r="15564" s="34" customFormat="1" ht="15" thickTop="1" thickBot="1"/>
    <row r="15565" s="34" customFormat="1" ht="15" thickTop="1" thickBot="1"/>
    <row r="15566" s="34" customFormat="1" ht="15" thickTop="1" thickBot="1"/>
    <row r="15567" s="34" customFormat="1" ht="15" thickTop="1" thickBot="1"/>
    <row r="15568" s="34" customFormat="1" ht="15" thickTop="1" thickBot="1"/>
    <row r="15569" s="34" customFormat="1" ht="15" thickTop="1" thickBot="1"/>
    <row r="15570" s="34" customFormat="1" ht="15" thickTop="1" thickBot="1"/>
    <row r="15571" s="34" customFormat="1" ht="15" thickTop="1" thickBot="1"/>
    <row r="15572" s="34" customFormat="1" ht="15" thickTop="1" thickBot="1"/>
    <row r="15573" s="34" customFormat="1" ht="15" thickTop="1" thickBot="1"/>
    <row r="15574" s="34" customFormat="1" ht="15" thickTop="1" thickBot="1"/>
    <row r="15575" s="34" customFormat="1" ht="15" thickTop="1" thickBot="1"/>
    <row r="15576" s="34" customFormat="1" ht="15" thickTop="1" thickBot="1"/>
    <row r="15577" s="34" customFormat="1" ht="15" thickTop="1" thickBot="1"/>
    <row r="15578" s="34" customFormat="1" ht="15" thickTop="1" thickBot="1"/>
    <row r="15579" s="34" customFormat="1" ht="15" thickTop="1" thickBot="1"/>
    <row r="15580" s="34" customFormat="1" ht="15" thickTop="1" thickBot="1"/>
    <row r="15581" s="34" customFormat="1" ht="15" thickTop="1" thickBot="1"/>
    <row r="15582" s="34" customFormat="1" ht="15" thickTop="1" thickBot="1"/>
    <row r="15583" s="34" customFormat="1" ht="15" thickTop="1" thickBot="1"/>
    <row r="15584" s="34" customFormat="1" ht="15" thickTop="1" thickBot="1"/>
    <row r="15585" s="34" customFormat="1" ht="15" thickTop="1" thickBot="1"/>
    <row r="15586" s="34" customFormat="1" ht="15" thickTop="1" thickBot="1"/>
    <row r="15587" s="34" customFormat="1" ht="15" thickTop="1" thickBot="1"/>
    <row r="15588" s="34" customFormat="1" ht="15" thickTop="1" thickBot="1"/>
    <row r="15589" s="34" customFormat="1" ht="15" thickTop="1" thickBot="1"/>
    <row r="15590" s="34" customFormat="1" ht="15" thickTop="1" thickBot="1"/>
    <row r="15591" s="34" customFormat="1" ht="15" thickTop="1" thickBot="1"/>
    <row r="15592" s="34" customFormat="1" ht="15" thickTop="1" thickBot="1"/>
    <row r="15593" s="34" customFormat="1" ht="15" thickTop="1" thickBot="1"/>
    <row r="15594" s="34" customFormat="1" ht="15" thickTop="1" thickBot="1"/>
    <row r="15595" s="34" customFormat="1" ht="15" thickTop="1" thickBot="1"/>
    <row r="15596" s="34" customFormat="1" ht="15" thickTop="1" thickBot="1"/>
    <row r="15597" s="34" customFormat="1" ht="15" thickTop="1" thickBot="1"/>
    <row r="15598" s="34" customFormat="1" ht="15" thickTop="1" thickBot="1"/>
    <row r="15599" s="34" customFormat="1" ht="15" thickTop="1" thickBot="1"/>
    <row r="15600" s="34" customFormat="1" ht="15" thickTop="1" thickBot="1"/>
    <row r="15601" s="34" customFormat="1" ht="15" thickTop="1" thickBot="1"/>
    <row r="15602" s="34" customFormat="1" ht="15" thickTop="1" thickBot="1"/>
    <row r="15603" s="34" customFormat="1" ht="15" thickTop="1" thickBot="1"/>
    <row r="15604" s="34" customFormat="1" ht="15" thickTop="1" thickBot="1"/>
    <row r="15605" s="34" customFormat="1" ht="15" thickTop="1" thickBot="1"/>
    <row r="15606" s="34" customFormat="1" ht="15" thickTop="1" thickBot="1"/>
    <row r="15607" s="34" customFormat="1" ht="15" thickTop="1" thickBot="1"/>
    <row r="15608" s="34" customFormat="1" ht="14" thickTop="1"/>
    <row r="15609" s="34" customFormat="1"/>
    <row r="15610" s="34" customFormat="1"/>
    <row r="15611" s="34" customFormat="1"/>
    <row r="15612" s="34" customFormat="1"/>
    <row r="15613" s="34" customFormat="1"/>
    <row r="15614" s="34" customFormat="1"/>
    <row r="15615" s="34" customFormat="1"/>
    <row r="15616" s="34" customFormat="1"/>
    <row r="15617" s="34" customFormat="1"/>
    <row r="15618" s="34" customFormat="1"/>
    <row r="15619" s="34" customFormat="1"/>
    <row r="15620" s="34" customFormat="1"/>
    <row r="15621" s="34" customFormat="1" ht="14" thickBot="1"/>
    <row r="15622" s="34" customFormat="1" ht="15" thickTop="1" thickBot="1"/>
    <row r="15623" s="34" customFormat="1" ht="15" thickTop="1" thickBot="1"/>
    <row r="15624" s="34" customFormat="1" ht="15" thickTop="1" thickBot="1"/>
    <row r="15625" s="34" customFormat="1" ht="15" thickTop="1" thickBot="1"/>
    <row r="15626" s="34" customFormat="1" ht="15" thickTop="1" thickBot="1"/>
    <row r="15627" s="34" customFormat="1" ht="15" thickTop="1" thickBot="1"/>
    <row r="15628" s="34" customFormat="1" ht="15" thickTop="1" thickBot="1"/>
    <row r="15629" s="34" customFormat="1" ht="15" thickTop="1" thickBot="1"/>
    <row r="15630" s="34" customFormat="1" ht="15" thickTop="1" thickBot="1"/>
    <row r="15631" s="34" customFormat="1" ht="15" thickTop="1" thickBot="1"/>
    <row r="15632" s="34" customFormat="1" ht="15" thickTop="1" thickBot="1"/>
    <row r="15633" s="34" customFormat="1" ht="15" thickTop="1" thickBot="1"/>
    <row r="15634" s="34" customFormat="1" ht="15" thickTop="1" thickBot="1"/>
    <row r="15635" s="34" customFormat="1" ht="15" thickTop="1" thickBot="1"/>
    <row r="15636" s="34" customFormat="1" ht="15" thickTop="1" thickBot="1"/>
    <row r="15637" s="34" customFormat="1" ht="15" thickTop="1" thickBot="1"/>
    <row r="15638" s="34" customFormat="1" ht="15" thickTop="1" thickBot="1"/>
    <row r="15639" s="34" customFormat="1" ht="15" thickTop="1" thickBot="1"/>
    <row r="15640" s="34" customFormat="1" ht="15" thickTop="1" thickBot="1"/>
    <row r="15641" s="34" customFormat="1" ht="15" thickTop="1" thickBot="1"/>
    <row r="15642" s="34" customFormat="1" ht="15" thickTop="1" thickBot="1"/>
    <row r="15643" s="34" customFormat="1" ht="15" thickTop="1" thickBot="1"/>
    <row r="15644" s="34" customFormat="1" ht="15" thickTop="1" thickBot="1"/>
    <row r="15645" s="34" customFormat="1" ht="15" thickTop="1" thickBot="1"/>
    <row r="15646" s="34" customFormat="1" ht="15" thickTop="1" thickBot="1"/>
    <row r="15647" s="34" customFormat="1" ht="15" thickTop="1" thickBot="1"/>
    <row r="15648" s="34" customFormat="1" ht="15" thickTop="1" thickBot="1"/>
    <row r="15649" s="34" customFormat="1" ht="15" thickTop="1" thickBot="1"/>
    <row r="15650" s="34" customFormat="1" ht="15" thickTop="1" thickBot="1"/>
    <row r="15651" s="34" customFormat="1" ht="15" thickTop="1" thickBot="1"/>
    <row r="15652" s="34" customFormat="1" ht="15" thickTop="1" thickBot="1"/>
    <row r="15653" s="34" customFormat="1" ht="15" thickTop="1" thickBot="1"/>
    <row r="15654" s="34" customFormat="1" ht="15" thickTop="1" thickBot="1"/>
    <row r="15655" s="34" customFormat="1" ht="15" thickTop="1" thickBot="1"/>
    <row r="15656" s="34" customFormat="1" ht="15" thickTop="1" thickBot="1"/>
    <row r="15657" s="34" customFormat="1" ht="15" thickTop="1" thickBot="1"/>
    <row r="15658" s="34" customFormat="1" ht="15" thickTop="1" thickBot="1"/>
    <row r="15659" s="34" customFormat="1" ht="15" thickTop="1" thickBot="1"/>
    <row r="15660" s="34" customFormat="1" ht="15" thickTop="1" thickBot="1"/>
    <row r="15661" s="34" customFormat="1" ht="15" thickTop="1" thickBot="1"/>
    <row r="15662" s="34" customFormat="1" ht="15" thickTop="1" thickBot="1"/>
    <row r="15663" s="34" customFormat="1" ht="15" thickTop="1" thickBot="1"/>
    <row r="15664" s="34" customFormat="1" ht="15" thickTop="1" thickBot="1"/>
    <row r="15665" s="34" customFormat="1" ht="15" thickTop="1" thickBot="1"/>
    <row r="15666" s="34" customFormat="1" ht="15" thickTop="1" thickBot="1"/>
    <row r="15667" s="34" customFormat="1" ht="15" thickTop="1" thickBot="1"/>
    <row r="15668" s="34" customFormat="1" ht="15" thickTop="1" thickBot="1"/>
    <row r="15669" s="34" customFormat="1" ht="15" thickTop="1" thickBot="1"/>
    <row r="15670" s="34" customFormat="1" ht="15" thickTop="1" thickBot="1"/>
    <row r="15671" s="34" customFormat="1" ht="15" thickTop="1" thickBot="1"/>
    <row r="15672" s="34" customFormat="1" ht="15" thickTop="1" thickBot="1"/>
    <row r="15673" s="34" customFormat="1" ht="15" thickTop="1" thickBot="1"/>
    <row r="15674" s="34" customFormat="1" ht="15" thickTop="1" thickBot="1"/>
    <row r="15675" s="34" customFormat="1" ht="15" thickTop="1" thickBot="1"/>
    <row r="15676" s="34" customFormat="1" ht="15" thickTop="1" thickBot="1"/>
    <row r="15677" s="34" customFormat="1" ht="15" thickTop="1" thickBot="1"/>
    <row r="15678" s="34" customFormat="1" ht="14" thickTop="1"/>
    <row r="15679" s="34" customFormat="1"/>
    <row r="15680" s="34" customFormat="1"/>
    <row r="15681" s="34" customFormat="1"/>
    <row r="15682" s="34" customFormat="1"/>
    <row r="15683" s="34" customFormat="1"/>
    <row r="15684" s="34" customFormat="1"/>
    <row r="15685" s="34" customFormat="1"/>
    <row r="15686" s="34" customFormat="1"/>
    <row r="15687" s="34" customFormat="1"/>
    <row r="15688" s="34" customFormat="1"/>
    <row r="15689" s="34" customFormat="1"/>
    <row r="15690" s="34" customFormat="1"/>
    <row r="15691" s="34" customFormat="1" ht="14" thickBot="1"/>
    <row r="15692" s="34" customFormat="1" ht="15" thickTop="1" thickBot="1"/>
    <row r="15693" s="34" customFormat="1" ht="15" thickTop="1" thickBot="1"/>
    <row r="15694" s="34" customFormat="1" ht="15" thickTop="1" thickBot="1"/>
    <row r="15695" s="34" customFormat="1" ht="15" thickTop="1" thickBot="1"/>
    <row r="15696" s="34" customFormat="1" ht="15" thickTop="1" thickBot="1"/>
    <row r="15697" s="34" customFormat="1" ht="15" thickTop="1" thickBot="1"/>
    <row r="15698" s="34" customFormat="1" ht="15" thickTop="1" thickBot="1"/>
    <row r="15699" s="34" customFormat="1" ht="15" thickTop="1" thickBot="1"/>
    <row r="15700" s="34" customFormat="1" ht="15" thickTop="1" thickBot="1"/>
    <row r="15701" s="34" customFormat="1" ht="15" thickTop="1" thickBot="1"/>
    <row r="15702" s="34" customFormat="1" ht="15" thickTop="1" thickBot="1"/>
    <row r="15703" s="34" customFormat="1" ht="15" thickTop="1" thickBot="1"/>
    <row r="15704" s="34" customFormat="1" ht="15" thickTop="1" thickBot="1"/>
    <row r="15705" s="34" customFormat="1" ht="15" thickTop="1" thickBot="1"/>
    <row r="15706" s="34" customFormat="1" ht="15" thickTop="1" thickBot="1"/>
    <row r="15707" s="34" customFormat="1" ht="15" thickTop="1" thickBot="1"/>
    <row r="15708" s="34" customFormat="1" ht="15" thickTop="1" thickBot="1"/>
    <row r="15709" s="34" customFormat="1" ht="15" thickTop="1" thickBot="1"/>
    <row r="15710" s="34" customFormat="1" ht="15" thickTop="1" thickBot="1"/>
    <row r="15711" s="34" customFormat="1" ht="15" thickTop="1" thickBot="1"/>
    <row r="15712" s="34" customFormat="1" ht="15" thickTop="1" thickBot="1"/>
    <row r="15713" s="34" customFormat="1" ht="15" thickTop="1" thickBot="1"/>
    <row r="15714" s="34" customFormat="1" ht="15" thickTop="1" thickBot="1"/>
    <row r="15715" s="34" customFormat="1" ht="15" thickTop="1" thickBot="1"/>
    <row r="15716" s="34" customFormat="1" ht="15" thickTop="1" thickBot="1"/>
    <row r="15717" s="34" customFormat="1" ht="15" thickTop="1" thickBot="1"/>
    <row r="15718" s="34" customFormat="1" ht="15" thickTop="1" thickBot="1"/>
    <row r="15719" s="34" customFormat="1" ht="15" thickTop="1" thickBot="1"/>
    <row r="15720" s="34" customFormat="1" ht="15" thickTop="1" thickBot="1"/>
    <row r="15721" s="34" customFormat="1" ht="15" thickTop="1" thickBot="1"/>
    <row r="15722" s="34" customFormat="1" ht="15" thickTop="1" thickBot="1"/>
    <row r="15723" s="34" customFormat="1" ht="15" thickTop="1" thickBot="1"/>
    <row r="15724" s="34" customFormat="1" ht="15" thickTop="1" thickBot="1"/>
    <row r="15725" s="34" customFormat="1" ht="15" thickTop="1" thickBot="1"/>
    <row r="15726" s="34" customFormat="1" ht="15" thickTop="1" thickBot="1"/>
    <row r="15727" s="34" customFormat="1" ht="15" thickTop="1" thickBot="1"/>
    <row r="15728" s="34" customFormat="1" ht="15" thickTop="1" thickBot="1"/>
    <row r="15729" s="34" customFormat="1" ht="15" thickTop="1" thickBot="1"/>
    <row r="15730" s="34" customFormat="1" ht="15" thickTop="1" thickBot="1"/>
    <row r="15731" s="34" customFormat="1" ht="15" thickTop="1" thickBot="1"/>
    <row r="15732" s="34" customFormat="1" ht="15" thickTop="1" thickBot="1"/>
    <row r="15733" s="34" customFormat="1" ht="15" thickTop="1" thickBot="1"/>
    <row r="15734" s="34" customFormat="1" ht="15" thickTop="1" thickBot="1"/>
    <row r="15735" s="34" customFormat="1" ht="15" thickTop="1" thickBot="1"/>
    <row r="15736" s="34" customFormat="1" ht="15" thickTop="1" thickBot="1"/>
    <row r="15737" s="34" customFormat="1" ht="15" thickTop="1" thickBot="1"/>
    <row r="15738" s="34" customFormat="1" ht="15" thickTop="1" thickBot="1"/>
    <row r="15739" s="34" customFormat="1" ht="15" thickTop="1" thickBot="1"/>
    <row r="15740" s="34" customFormat="1" ht="15" thickTop="1" thickBot="1"/>
    <row r="15741" s="34" customFormat="1" ht="15" thickTop="1" thickBot="1"/>
    <row r="15742" s="34" customFormat="1" ht="15" thickTop="1" thickBot="1"/>
    <row r="15743" s="34" customFormat="1" ht="15" thickTop="1" thickBot="1"/>
    <row r="15744" s="34" customFormat="1" ht="15" thickTop="1" thickBot="1"/>
    <row r="15745" s="34" customFormat="1" ht="15" thickTop="1" thickBot="1"/>
    <row r="15746" s="34" customFormat="1" ht="15" thickTop="1" thickBot="1"/>
    <row r="15747" s="34" customFormat="1" ht="15" thickTop="1" thickBot="1"/>
    <row r="15748" s="34" customFormat="1" ht="14" thickTop="1"/>
    <row r="15749" s="34" customFormat="1"/>
    <row r="15750" s="34" customFormat="1"/>
    <row r="15751" s="34" customFormat="1"/>
    <row r="15752" s="34" customFormat="1"/>
    <row r="15753" s="34" customFormat="1"/>
    <row r="15754" s="34" customFormat="1"/>
    <row r="15755" s="34" customFormat="1"/>
    <row r="15756" s="34" customFormat="1"/>
    <row r="15757" s="34" customFormat="1"/>
    <row r="15758" s="34" customFormat="1"/>
    <row r="15759" s="34" customFormat="1"/>
    <row r="15760" s="34" customFormat="1"/>
    <row r="15761" s="34" customFormat="1" ht="14" thickBot="1"/>
    <row r="15762" s="34" customFormat="1" ht="15" thickTop="1" thickBot="1"/>
    <row r="15763" s="34" customFormat="1" ht="15" thickTop="1" thickBot="1"/>
    <row r="15764" s="34" customFormat="1" ht="15" thickTop="1" thickBot="1"/>
    <row r="15765" s="34" customFormat="1" ht="15" thickTop="1" thickBot="1"/>
    <row r="15766" s="34" customFormat="1" ht="15" thickTop="1" thickBot="1"/>
    <row r="15767" s="34" customFormat="1" ht="15" thickTop="1" thickBot="1"/>
    <row r="15768" s="34" customFormat="1" ht="15" thickTop="1" thickBot="1"/>
    <row r="15769" s="34" customFormat="1" ht="15" thickTop="1" thickBot="1"/>
    <row r="15770" s="34" customFormat="1" ht="15" thickTop="1" thickBot="1"/>
    <row r="15771" s="34" customFormat="1" ht="15" thickTop="1" thickBot="1"/>
    <row r="15772" s="34" customFormat="1" ht="15" thickTop="1" thickBot="1"/>
    <row r="15773" s="34" customFormat="1" ht="15" thickTop="1" thickBot="1"/>
    <row r="15774" s="34" customFormat="1" ht="15" thickTop="1" thickBot="1"/>
    <row r="15775" s="34" customFormat="1" ht="15" thickTop="1" thickBot="1"/>
    <row r="15776" s="34" customFormat="1" ht="15" thickTop="1" thickBot="1"/>
    <row r="15777" s="34" customFormat="1" ht="15" thickTop="1" thickBot="1"/>
    <row r="15778" s="34" customFormat="1" ht="15" thickTop="1" thickBot="1"/>
    <row r="15779" s="34" customFormat="1" ht="15" thickTop="1" thickBot="1"/>
    <row r="15780" s="34" customFormat="1" ht="15" thickTop="1" thickBot="1"/>
    <row r="15781" s="34" customFormat="1" ht="15" thickTop="1" thickBot="1"/>
    <row r="15782" s="34" customFormat="1" ht="15" thickTop="1" thickBot="1"/>
    <row r="15783" s="34" customFormat="1" ht="15" thickTop="1" thickBot="1"/>
    <row r="15784" s="34" customFormat="1" ht="15" thickTop="1" thickBot="1"/>
    <row r="15785" s="34" customFormat="1" ht="15" thickTop="1" thickBot="1"/>
    <row r="15786" s="34" customFormat="1" ht="15" thickTop="1" thickBot="1"/>
    <row r="15787" s="34" customFormat="1" ht="15" thickTop="1" thickBot="1"/>
    <row r="15788" s="34" customFormat="1" ht="15" thickTop="1" thickBot="1"/>
    <row r="15789" s="34" customFormat="1" ht="15" thickTop="1" thickBot="1"/>
    <row r="15790" s="34" customFormat="1" ht="15" thickTop="1" thickBot="1"/>
    <row r="15791" s="34" customFormat="1" ht="15" thickTop="1" thickBot="1"/>
    <row r="15792" s="34" customFormat="1" ht="15" thickTop="1" thickBot="1"/>
    <row r="15793" s="34" customFormat="1" ht="15" thickTop="1" thickBot="1"/>
    <row r="15794" s="34" customFormat="1" ht="15" thickTop="1" thickBot="1"/>
    <row r="15795" s="34" customFormat="1" ht="15" thickTop="1" thickBot="1"/>
    <row r="15796" s="34" customFormat="1" ht="15" thickTop="1" thickBot="1"/>
    <row r="15797" s="34" customFormat="1" ht="15" thickTop="1" thickBot="1"/>
    <row r="15798" s="34" customFormat="1" ht="15" thickTop="1" thickBot="1"/>
    <row r="15799" s="34" customFormat="1" ht="15" thickTop="1" thickBot="1"/>
    <row r="15800" s="34" customFormat="1" ht="15" thickTop="1" thickBot="1"/>
    <row r="15801" s="34" customFormat="1" ht="15" thickTop="1" thickBot="1"/>
    <row r="15802" s="34" customFormat="1" ht="15" thickTop="1" thickBot="1"/>
    <row r="15803" s="34" customFormat="1" ht="15" thickTop="1" thickBot="1"/>
    <row r="15804" s="34" customFormat="1" ht="15" thickTop="1" thickBot="1"/>
    <row r="15805" s="34" customFormat="1" ht="15" thickTop="1" thickBot="1"/>
    <row r="15806" s="34" customFormat="1" ht="15" thickTop="1" thickBot="1"/>
    <row r="15807" s="34" customFormat="1" ht="15" thickTop="1" thickBot="1"/>
    <row r="15808" s="34" customFormat="1" ht="15" thickTop="1" thickBot="1"/>
    <row r="15809" s="34" customFormat="1" ht="15" thickTop="1" thickBot="1"/>
    <row r="15810" s="34" customFormat="1" ht="15" thickTop="1" thickBot="1"/>
    <row r="15811" s="34" customFormat="1" ht="15" thickTop="1" thickBot="1"/>
    <row r="15812" s="34" customFormat="1" ht="15" thickTop="1" thickBot="1"/>
    <row r="15813" s="34" customFormat="1" ht="15" thickTop="1" thickBot="1"/>
    <row r="15814" s="34" customFormat="1" ht="15" thickTop="1" thickBot="1"/>
    <row r="15815" s="34" customFormat="1" ht="15" thickTop="1" thickBot="1"/>
    <row r="15816" s="34" customFormat="1" ht="15" thickTop="1" thickBot="1"/>
    <row r="15817" s="34" customFormat="1" ht="15" thickTop="1" thickBot="1"/>
    <row r="15818" s="34" customFormat="1" ht="14" thickTop="1"/>
    <row r="15819" s="34" customFormat="1"/>
    <row r="15820" s="34" customFormat="1"/>
    <row r="15821" s="34" customFormat="1"/>
    <row r="15822" s="34" customFormat="1"/>
    <row r="15823" s="34" customFormat="1"/>
    <row r="15824" s="34" customFormat="1"/>
    <row r="15825" s="34" customFormat="1"/>
    <row r="15826" s="34" customFormat="1"/>
    <row r="15827" s="34" customFormat="1"/>
    <row r="15828" s="34" customFormat="1"/>
    <row r="15829" s="34" customFormat="1"/>
    <row r="15830" s="34" customFormat="1"/>
    <row r="15831" s="34" customFormat="1" ht="14" thickBot="1"/>
    <row r="15832" s="34" customFormat="1" ht="15" thickTop="1" thickBot="1"/>
    <row r="15833" s="34" customFormat="1" ht="15" thickTop="1" thickBot="1"/>
    <row r="15834" s="34" customFormat="1" ht="15" thickTop="1" thickBot="1"/>
    <row r="15835" s="34" customFormat="1" ht="15" thickTop="1" thickBot="1"/>
    <row r="15836" s="34" customFormat="1" ht="15" thickTop="1" thickBot="1"/>
    <row r="15837" s="34" customFormat="1" ht="15" thickTop="1" thickBot="1"/>
    <row r="15838" s="34" customFormat="1" ht="15" thickTop="1" thickBot="1"/>
    <row r="15839" s="34" customFormat="1" ht="15" thickTop="1" thickBot="1"/>
    <row r="15840" s="34" customFormat="1" ht="15" thickTop="1" thickBot="1"/>
    <row r="15841" s="34" customFormat="1" ht="15" thickTop="1" thickBot="1"/>
    <row r="15842" s="34" customFormat="1" ht="15" thickTop="1" thickBot="1"/>
    <row r="15843" s="34" customFormat="1" ht="15" thickTop="1" thickBot="1"/>
    <row r="15844" s="34" customFormat="1" ht="15" thickTop="1" thickBot="1"/>
    <row r="15845" s="34" customFormat="1" ht="15" thickTop="1" thickBot="1"/>
    <row r="15846" s="34" customFormat="1" ht="15" thickTop="1" thickBot="1"/>
    <row r="15847" s="34" customFormat="1" ht="15" thickTop="1" thickBot="1"/>
    <row r="15848" s="34" customFormat="1" ht="15" thickTop="1" thickBot="1"/>
    <row r="15849" s="34" customFormat="1" ht="15" thickTop="1" thickBot="1"/>
    <row r="15850" s="34" customFormat="1" ht="15" thickTop="1" thickBot="1"/>
    <row r="15851" s="34" customFormat="1" ht="15" thickTop="1" thickBot="1"/>
    <row r="15852" s="34" customFormat="1" ht="15" thickTop="1" thickBot="1"/>
    <row r="15853" s="34" customFormat="1" ht="15" thickTop="1" thickBot="1"/>
    <row r="15854" s="34" customFormat="1" ht="15" thickTop="1" thickBot="1"/>
    <row r="15855" s="34" customFormat="1" ht="15" thickTop="1" thickBot="1"/>
    <row r="15856" s="34" customFormat="1" ht="15" thickTop="1" thickBot="1"/>
    <row r="15857" s="34" customFormat="1" ht="15" thickTop="1" thickBot="1"/>
    <row r="15858" s="34" customFormat="1" ht="15" thickTop="1" thickBot="1"/>
    <row r="15859" s="34" customFormat="1" ht="15" thickTop="1" thickBot="1"/>
    <row r="15860" s="34" customFormat="1" ht="15" thickTop="1" thickBot="1"/>
    <row r="15861" s="34" customFormat="1" ht="15" thickTop="1" thickBot="1"/>
    <row r="15862" s="34" customFormat="1" ht="15" thickTop="1" thickBot="1"/>
    <row r="15863" s="34" customFormat="1" ht="15" thickTop="1" thickBot="1"/>
    <row r="15864" s="34" customFormat="1" ht="15" thickTop="1" thickBot="1"/>
    <row r="15865" s="34" customFormat="1" ht="15" thickTop="1" thickBot="1"/>
    <row r="15866" s="34" customFormat="1" ht="15" thickTop="1" thickBot="1"/>
    <row r="15867" s="34" customFormat="1" ht="15" thickTop="1" thickBot="1"/>
    <row r="15868" s="34" customFormat="1" ht="15" thickTop="1" thickBot="1"/>
    <row r="15869" s="34" customFormat="1" ht="15" thickTop="1" thickBot="1"/>
    <row r="15870" s="34" customFormat="1" ht="15" thickTop="1" thickBot="1"/>
    <row r="15871" s="34" customFormat="1" ht="15" thickTop="1" thickBot="1"/>
    <row r="15872" s="34" customFormat="1" ht="15" thickTop="1" thickBot="1"/>
    <row r="15873" s="34" customFormat="1" ht="15" thickTop="1" thickBot="1"/>
    <row r="15874" s="34" customFormat="1" ht="15" thickTop="1" thickBot="1"/>
    <row r="15875" s="34" customFormat="1" ht="15" thickTop="1" thickBot="1"/>
    <row r="15876" s="34" customFormat="1" ht="15" thickTop="1" thickBot="1"/>
    <row r="15877" s="34" customFormat="1" ht="15" thickTop="1" thickBot="1"/>
    <row r="15878" s="34" customFormat="1" ht="15" thickTop="1" thickBot="1"/>
    <row r="15879" s="34" customFormat="1" ht="15" thickTop="1" thickBot="1"/>
    <row r="15880" s="34" customFormat="1" ht="15" thickTop="1" thickBot="1"/>
    <row r="15881" s="34" customFormat="1" ht="15" thickTop="1" thickBot="1"/>
    <row r="15882" s="34" customFormat="1" ht="15" thickTop="1" thickBot="1"/>
    <row r="15883" s="34" customFormat="1" ht="15" thickTop="1" thickBot="1"/>
    <row r="15884" s="34" customFormat="1" ht="15" thickTop="1" thickBot="1"/>
    <row r="15885" s="34" customFormat="1" ht="15" thickTop="1" thickBot="1"/>
    <row r="15886" s="34" customFormat="1" ht="15" thickTop="1" thickBot="1"/>
    <row r="15887" s="34" customFormat="1" ht="15" thickTop="1" thickBot="1"/>
    <row r="15888" s="34" customFormat="1" ht="14" thickTop="1"/>
    <row r="15889" s="34" customFormat="1"/>
    <row r="15890" s="34" customFormat="1"/>
    <row r="15891" s="34" customFormat="1"/>
    <row r="15892" s="34" customFormat="1"/>
    <row r="15893" s="34" customFormat="1"/>
    <row r="15894" s="34" customFormat="1"/>
    <row r="15895" s="34" customFormat="1"/>
    <row r="15896" s="34" customFormat="1"/>
    <row r="15897" s="34" customFormat="1"/>
    <row r="15898" s="34" customFormat="1"/>
    <row r="15899" s="34" customFormat="1"/>
    <row r="15900" s="34" customFormat="1"/>
    <row r="15901" s="34" customFormat="1" ht="14" thickBot="1"/>
    <row r="15902" s="34" customFormat="1" ht="15" thickTop="1" thickBot="1"/>
    <row r="15903" s="34" customFormat="1" ht="15" thickTop="1" thickBot="1"/>
    <row r="15904" s="34" customFormat="1" ht="15" thickTop="1" thickBot="1"/>
    <row r="15905" s="34" customFormat="1" ht="15" thickTop="1" thickBot="1"/>
    <row r="15906" s="34" customFormat="1" ht="15" thickTop="1" thickBot="1"/>
    <row r="15907" s="34" customFormat="1" ht="15" thickTop="1" thickBot="1"/>
    <row r="15908" s="34" customFormat="1" ht="15" thickTop="1" thickBot="1"/>
    <row r="15909" s="34" customFormat="1" ht="15" thickTop="1" thickBot="1"/>
    <row r="15910" s="34" customFormat="1" ht="15" thickTop="1" thickBot="1"/>
    <row r="15911" s="34" customFormat="1" ht="15" thickTop="1" thickBot="1"/>
    <row r="15912" s="34" customFormat="1" ht="15" thickTop="1" thickBot="1"/>
    <row r="15913" s="34" customFormat="1" ht="15" thickTop="1" thickBot="1"/>
    <row r="15914" s="34" customFormat="1" ht="15" thickTop="1" thickBot="1"/>
    <row r="15915" s="34" customFormat="1" ht="15" thickTop="1" thickBot="1"/>
    <row r="15916" s="34" customFormat="1" ht="15" thickTop="1" thickBot="1"/>
    <row r="15917" s="34" customFormat="1" ht="15" thickTop="1" thickBot="1"/>
    <row r="15918" s="34" customFormat="1" ht="15" thickTop="1" thickBot="1"/>
    <row r="15919" s="34" customFormat="1" ht="15" thickTop="1" thickBot="1"/>
    <row r="15920" s="34" customFormat="1" ht="15" thickTop="1" thickBot="1"/>
    <row r="15921" s="34" customFormat="1" ht="15" thickTop="1" thickBot="1"/>
    <row r="15922" s="34" customFormat="1" ht="15" thickTop="1" thickBot="1"/>
    <row r="15923" s="34" customFormat="1" ht="15" thickTop="1" thickBot="1"/>
    <row r="15924" s="34" customFormat="1" ht="15" thickTop="1" thickBot="1"/>
    <row r="15925" s="34" customFormat="1" ht="15" thickTop="1" thickBot="1"/>
    <row r="15926" s="34" customFormat="1" ht="15" thickTop="1" thickBot="1"/>
    <row r="15927" s="34" customFormat="1" ht="15" thickTop="1" thickBot="1"/>
    <row r="15928" s="34" customFormat="1" ht="15" thickTop="1" thickBot="1"/>
    <row r="15929" s="34" customFormat="1" ht="15" thickTop="1" thickBot="1"/>
    <row r="15930" s="34" customFormat="1" ht="15" thickTop="1" thickBot="1"/>
    <row r="15931" s="34" customFormat="1" ht="15" thickTop="1" thickBot="1"/>
    <row r="15932" s="34" customFormat="1" ht="15" thickTop="1" thickBot="1"/>
    <row r="15933" s="34" customFormat="1" ht="15" thickTop="1" thickBot="1"/>
    <row r="15934" s="34" customFormat="1" ht="15" thickTop="1" thickBot="1"/>
    <row r="15935" s="34" customFormat="1" ht="15" thickTop="1" thickBot="1"/>
    <row r="15936" s="34" customFormat="1" ht="15" thickTop="1" thickBot="1"/>
    <row r="15937" s="34" customFormat="1" ht="15" thickTop="1" thickBot="1"/>
    <row r="15938" s="34" customFormat="1" ht="15" thickTop="1" thickBot="1"/>
    <row r="15939" s="34" customFormat="1" ht="15" thickTop="1" thickBot="1"/>
    <row r="15940" s="34" customFormat="1" ht="15" thickTop="1" thickBot="1"/>
    <row r="15941" s="34" customFormat="1" ht="15" thickTop="1" thickBot="1"/>
    <row r="15942" s="34" customFormat="1" ht="15" thickTop="1" thickBot="1"/>
    <row r="15943" s="34" customFormat="1" ht="15" thickTop="1" thickBot="1"/>
    <row r="15944" s="34" customFormat="1" ht="15" thickTop="1" thickBot="1"/>
    <row r="15945" s="34" customFormat="1" ht="15" thickTop="1" thickBot="1"/>
    <row r="15946" s="34" customFormat="1" ht="15" thickTop="1" thickBot="1"/>
    <row r="15947" s="34" customFormat="1" ht="15" thickTop="1" thickBot="1"/>
    <row r="15948" s="34" customFormat="1" ht="15" thickTop="1" thickBot="1"/>
    <row r="15949" s="34" customFormat="1" ht="15" thickTop="1" thickBot="1"/>
    <row r="15950" s="34" customFormat="1" ht="15" thickTop="1" thickBot="1"/>
    <row r="15951" s="34" customFormat="1" ht="15" thickTop="1" thickBot="1"/>
    <row r="15952" s="34" customFormat="1" ht="15" thickTop="1" thickBot="1"/>
    <row r="15953" s="34" customFormat="1" ht="15" thickTop="1" thickBot="1"/>
    <row r="15954" s="34" customFormat="1" ht="15" thickTop="1" thickBot="1"/>
    <row r="15955" s="34" customFormat="1" ht="15" thickTop="1" thickBot="1"/>
    <row r="15956" s="34" customFormat="1" ht="15" thickTop="1" thickBot="1"/>
    <row r="15957" s="34" customFormat="1" ht="15" thickTop="1" thickBot="1"/>
    <row r="15958" s="34" customFormat="1" ht="14" thickTop="1"/>
    <row r="15959" s="34" customFormat="1"/>
    <row r="15960" s="34" customFormat="1"/>
    <row r="15961" s="34" customFormat="1"/>
    <row r="15962" s="34" customFormat="1"/>
    <row r="15963" s="34" customFormat="1"/>
    <row r="15964" s="34" customFormat="1"/>
    <row r="15965" s="34" customFormat="1"/>
    <row r="15966" s="34" customFormat="1"/>
    <row r="15967" s="34" customFormat="1"/>
    <row r="15968" s="34" customFormat="1"/>
    <row r="15969" s="34" customFormat="1"/>
    <row r="15970" s="34" customFormat="1"/>
    <row r="15971" s="34" customFormat="1" ht="14" thickBot="1"/>
    <row r="15972" s="34" customFormat="1" ht="15" thickTop="1" thickBot="1"/>
    <row r="15973" s="34" customFormat="1" ht="15" thickTop="1" thickBot="1"/>
    <row r="15974" s="34" customFormat="1" ht="15" thickTop="1" thickBot="1"/>
    <row r="15975" s="34" customFormat="1" ht="15" thickTop="1" thickBot="1"/>
    <row r="15976" s="34" customFormat="1" ht="15" thickTop="1" thickBot="1"/>
    <row r="15977" s="34" customFormat="1" ht="15" thickTop="1" thickBot="1"/>
    <row r="15978" s="34" customFormat="1" ht="15" thickTop="1" thickBot="1"/>
    <row r="15979" s="34" customFormat="1" ht="15" thickTop="1" thickBot="1"/>
    <row r="15980" s="34" customFormat="1" ht="15" thickTop="1" thickBot="1"/>
    <row r="15981" s="34" customFormat="1" ht="15" thickTop="1" thickBot="1"/>
    <row r="15982" s="34" customFormat="1" ht="15" thickTop="1" thickBot="1"/>
    <row r="15983" s="34" customFormat="1" ht="15" thickTop="1" thickBot="1"/>
    <row r="15984" s="34" customFormat="1" ht="15" thickTop="1" thickBot="1"/>
    <row r="15985" s="34" customFormat="1" ht="15" thickTop="1" thickBot="1"/>
    <row r="15986" s="34" customFormat="1" ht="15" thickTop="1" thickBot="1"/>
    <row r="15987" s="34" customFormat="1" ht="15" thickTop="1" thickBot="1"/>
    <row r="15988" s="34" customFormat="1" ht="15" thickTop="1" thickBot="1"/>
    <row r="15989" s="34" customFormat="1" ht="15" thickTop="1" thickBot="1"/>
    <row r="15990" s="34" customFormat="1" ht="15" thickTop="1" thickBot="1"/>
    <row r="15991" s="34" customFormat="1" ht="15" thickTop="1" thickBot="1"/>
    <row r="15992" s="34" customFormat="1" ht="15" thickTop="1" thickBot="1"/>
    <row r="15993" s="34" customFormat="1" ht="15" thickTop="1" thickBot="1"/>
    <row r="15994" s="34" customFormat="1" ht="15" thickTop="1" thickBot="1"/>
    <row r="15995" s="34" customFormat="1" ht="15" thickTop="1" thickBot="1"/>
    <row r="15996" s="34" customFormat="1" ht="15" thickTop="1" thickBot="1"/>
    <row r="15997" s="34" customFormat="1" ht="15" thickTop="1" thickBot="1"/>
    <row r="15998" s="34" customFormat="1" ht="15" thickTop="1" thickBot="1"/>
    <row r="15999" s="34" customFormat="1" ht="15" thickTop="1" thickBot="1"/>
    <row r="16000" s="34" customFormat="1" ht="15" thickTop="1" thickBot="1"/>
    <row r="16001" s="34" customFormat="1" ht="15" thickTop="1" thickBot="1"/>
    <row r="16002" s="34" customFormat="1" ht="15" thickTop="1" thickBot="1"/>
    <row r="16003" s="34" customFormat="1" ht="15" thickTop="1" thickBot="1"/>
    <row r="16004" s="34" customFormat="1" ht="15" thickTop="1" thickBot="1"/>
    <row r="16005" s="34" customFormat="1" ht="15" thickTop="1" thickBot="1"/>
    <row r="16006" s="34" customFormat="1" ht="15" thickTop="1" thickBot="1"/>
    <row r="16007" s="34" customFormat="1" ht="15" thickTop="1" thickBot="1"/>
    <row r="16008" s="34" customFormat="1" ht="15" thickTop="1" thickBot="1"/>
    <row r="16009" s="34" customFormat="1" ht="15" thickTop="1" thickBot="1"/>
    <row r="16010" s="34" customFormat="1" ht="15" thickTop="1" thickBot="1"/>
    <row r="16011" s="34" customFormat="1" ht="15" thickTop="1" thickBot="1"/>
    <row r="16012" s="34" customFormat="1" ht="15" thickTop="1" thickBot="1"/>
    <row r="16013" s="34" customFormat="1" ht="15" thickTop="1" thickBot="1"/>
    <row r="16014" s="34" customFormat="1" ht="15" thickTop="1" thickBot="1"/>
    <row r="16015" s="34" customFormat="1" ht="15" thickTop="1" thickBot="1"/>
    <row r="16016" s="34" customFormat="1" ht="15" thickTop="1" thickBot="1"/>
    <row r="16017" s="34" customFormat="1" ht="15" thickTop="1" thickBot="1"/>
    <row r="16018" s="34" customFormat="1" ht="15" thickTop="1" thickBot="1"/>
    <row r="16019" s="34" customFormat="1" ht="15" thickTop="1" thickBot="1"/>
    <row r="16020" s="34" customFormat="1" ht="15" thickTop="1" thickBot="1"/>
    <row r="16021" s="34" customFormat="1" ht="15" thickTop="1" thickBot="1"/>
    <row r="16022" s="34" customFormat="1" ht="15" thickTop="1" thickBot="1"/>
    <row r="16023" s="34" customFormat="1" ht="15" thickTop="1" thickBot="1"/>
    <row r="16024" s="34" customFormat="1" ht="15" thickTop="1" thickBot="1"/>
    <row r="16025" s="34" customFormat="1" ht="15" thickTop="1" thickBot="1"/>
    <row r="16026" s="34" customFormat="1" ht="15" thickTop="1" thickBot="1"/>
    <row r="16027" s="34" customFormat="1" ht="15" thickTop="1" thickBot="1"/>
    <row r="16028" s="34" customFormat="1" ht="14" thickTop="1"/>
    <row r="16029" s="34" customFormat="1"/>
    <row r="16030" s="34" customFormat="1"/>
    <row r="16031" s="34" customFormat="1"/>
    <row r="16032" s="34" customFormat="1"/>
    <row r="16033" s="34" customFormat="1"/>
    <row r="16034" s="34" customFormat="1"/>
    <row r="16035" s="34" customFormat="1"/>
    <row r="16036" s="34" customFormat="1"/>
    <row r="16037" s="34" customFormat="1"/>
    <row r="16038" s="34" customFormat="1"/>
    <row r="16039" s="34" customFormat="1"/>
    <row r="16040" s="34" customFormat="1"/>
    <row r="16041" s="34" customFormat="1" ht="14" thickBot="1"/>
    <row r="16042" s="34" customFormat="1" ht="15" thickTop="1" thickBot="1"/>
    <row r="16043" s="34" customFormat="1" ht="15" thickTop="1" thickBot="1"/>
    <row r="16044" s="34" customFormat="1" ht="15" thickTop="1" thickBot="1"/>
    <row r="16045" s="34" customFormat="1" ht="15" thickTop="1" thickBot="1"/>
    <row r="16046" s="34" customFormat="1" ht="15" thickTop="1" thickBot="1"/>
    <row r="16047" s="34" customFormat="1" ht="15" thickTop="1" thickBot="1"/>
    <row r="16048" s="34" customFormat="1" ht="15" thickTop="1" thickBot="1"/>
    <row r="16049" s="34" customFormat="1" ht="15" thickTop="1" thickBot="1"/>
    <row r="16050" s="34" customFormat="1" ht="15" thickTop="1" thickBot="1"/>
    <row r="16051" s="34" customFormat="1" ht="15" thickTop="1" thickBot="1"/>
    <row r="16052" s="34" customFormat="1" ht="15" thickTop="1" thickBot="1"/>
    <row r="16053" s="34" customFormat="1" ht="15" thickTop="1" thickBot="1"/>
    <row r="16054" s="34" customFormat="1" ht="15" thickTop="1" thickBot="1"/>
    <row r="16055" s="34" customFormat="1" ht="15" thickTop="1" thickBot="1"/>
    <row r="16056" s="34" customFormat="1" ht="15" thickTop="1" thickBot="1"/>
    <row r="16057" s="34" customFormat="1" ht="15" thickTop="1" thickBot="1"/>
    <row r="16058" s="34" customFormat="1" ht="15" thickTop="1" thickBot="1"/>
    <row r="16059" s="34" customFormat="1" ht="15" thickTop="1" thickBot="1"/>
    <row r="16060" s="34" customFormat="1" ht="15" thickTop="1" thickBot="1"/>
    <row r="16061" s="34" customFormat="1" ht="15" thickTop="1" thickBot="1"/>
    <row r="16062" s="34" customFormat="1" ht="15" thickTop="1" thickBot="1"/>
    <row r="16063" s="34" customFormat="1" ht="15" thickTop="1" thickBot="1"/>
    <row r="16064" s="34" customFormat="1" ht="15" thickTop="1" thickBot="1"/>
    <row r="16065" s="34" customFormat="1" ht="15" thickTop="1" thickBot="1"/>
    <row r="16066" s="34" customFormat="1" ht="15" thickTop="1" thickBot="1"/>
    <row r="16067" s="34" customFormat="1" ht="15" thickTop="1" thickBot="1"/>
    <row r="16068" s="34" customFormat="1" ht="15" thickTop="1" thickBot="1"/>
    <row r="16069" s="34" customFormat="1" ht="15" thickTop="1" thickBot="1"/>
    <row r="16070" s="34" customFormat="1" ht="15" thickTop="1" thickBot="1"/>
    <row r="16071" s="34" customFormat="1" ht="15" thickTop="1" thickBot="1"/>
    <row r="16072" s="34" customFormat="1" ht="15" thickTop="1" thickBot="1"/>
    <row r="16073" s="34" customFormat="1" ht="15" thickTop="1" thickBot="1"/>
    <row r="16074" s="34" customFormat="1" ht="15" thickTop="1" thickBot="1"/>
    <row r="16075" s="34" customFormat="1" ht="15" thickTop="1" thickBot="1"/>
    <row r="16076" s="34" customFormat="1" ht="15" thickTop="1" thickBot="1"/>
    <row r="16077" s="34" customFormat="1" ht="15" thickTop="1" thickBot="1"/>
    <row r="16078" s="34" customFormat="1" ht="15" thickTop="1" thickBot="1"/>
    <row r="16079" s="34" customFormat="1" ht="15" thickTop="1" thickBot="1"/>
    <row r="16080" s="34" customFormat="1" ht="15" thickTop="1" thickBot="1"/>
    <row r="16081" s="34" customFormat="1" ht="15" thickTop="1" thickBot="1"/>
    <row r="16082" s="34" customFormat="1" ht="15" thickTop="1" thickBot="1"/>
    <row r="16083" s="34" customFormat="1" ht="15" thickTop="1" thickBot="1"/>
    <row r="16084" s="34" customFormat="1" ht="15" thickTop="1" thickBot="1"/>
    <row r="16085" s="34" customFormat="1" ht="15" thickTop="1" thickBot="1"/>
    <row r="16086" s="34" customFormat="1" ht="15" thickTop="1" thickBot="1"/>
    <row r="16087" s="34" customFormat="1" ht="15" thickTop="1" thickBot="1"/>
    <row r="16088" s="34" customFormat="1" ht="15" thickTop="1" thickBot="1"/>
    <row r="16089" s="34" customFormat="1" ht="15" thickTop="1" thickBot="1"/>
    <row r="16090" s="34" customFormat="1" ht="15" thickTop="1" thickBot="1"/>
    <row r="16091" s="34" customFormat="1" ht="15" thickTop="1" thickBot="1"/>
    <row r="16092" s="34" customFormat="1" ht="15" thickTop="1" thickBot="1"/>
    <row r="16093" s="34" customFormat="1" ht="15" thickTop="1" thickBot="1"/>
    <row r="16094" s="34" customFormat="1" ht="15" thickTop="1" thickBot="1"/>
    <row r="16095" s="34" customFormat="1" ht="15" thickTop="1" thickBot="1"/>
    <row r="16096" s="34" customFormat="1" ht="15" thickTop="1" thickBot="1"/>
    <row r="16097" s="34" customFormat="1" ht="15" thickTop="1" thickBot="1"/>
    <row r="16098" s="34" customFormat="1" ht="14" thickTop="1"/>
    <row r="16099" s="34" customFormat="1"/>
    <row r="16100" s="34" customFormat="1"/>
    <row r="16101" s="34" customFormat="1"/>
    <row r="16102" s="34" customFormat="1"/>
    <row r="16103" s="34" customFormat="1"/>
    <row r="16104" s="34" customFormat="1"/>
    <row r="16105" s="34" customFormat="1"/>
    <row r="16106" s="34" customFormat="1"/>
    <row r="16107" s="34" customFormat="1"/>
    <row r="16108" s="34" customFormat="1"/>
    <row r="16109" s="34" customFormat="1"/>
    <row r="16110" s="34" customFormat="1"/>
    <row r="16111" s="34" customFormat="1" ht="14" thickBot="1"/>
    <row r="16112" s="34" customFormat="1" ht="15" thickTop="1" thickBot="1"/>
    <row r="16113" s="34" customFormat="1" ht="15" thickTop="1" thickBot="1"/>
    <row r="16114" s="34" customFormat="1" ht="15" thickTop="1" thickBot="1"/>
    <row r="16115" s="34" customFormat="1" ht="15" thickTop="1" thickBot="1"/>
    <row r="16116" s="34" customFormat="1" ht="15" thickTop="1" thickBot="1"/>
    <row r="16117" s="34" customFormat="1" ht="15" thickTop="1" thickBot="1"/>
    <row r="16118" s="34" customFormat="1" ht="15" thickTop="1" thickBot="1"/>
    <row r="16119" s="34" customFormat="1" ht="15" thickTop="1" thickBot="1"/>
    <row r="16120" s="34" customFormat="1" ht="15" thickTop="1" thickBot="1"/>
    <row r="16121" s="34" customFormat="1" ht="15" thickTop="1" thickBot="1"/>
    <row r="16122" s="34" customFormat="1" ht="15" thickTop="1" thickBot="1"/>
    <row r="16123" s="34" customFormat="1" ht="15" thickTop="1" thickBot="1"/>
    <row r="16124" s="34" customFormat="1" ht="15" thickTop="1" thickBot="1"/>
    <row r="16125" s="34" customFormat="1" ht="15" thickTop="1" thickBot="1"/>
    <row r="16126" s="34" customFormat="1" ht="15" thickTop="1" thickBot="1"/>
    <row r="16127" s="34" customFormat="1" ht="15" thickTop="1" thickBot="1"/>
    <row r="16128" s="34" customFormat="1" ht="15" thickTop="1" thickBot="1"/>
    <row r="16129" s="34" customFormat="1" ht="15" thickTop="1" thickBot="1"/>
    <row r="16130" s="34" customFormat="1" ht="15" thickTop="1" thickBot="1"/>
    <row r="16131" s="34" customFormat="1" ht="15" thickTop="1" thickBot="1"/>
    <row r="16132" s="34" customFormat="1" ht="15" thickTop="1" thickBot="1"/>
    <row r="16133" s="34" customFormat="1" ht="15" thickTop="1" thickBot="1"/>
    <row r="16134" s="34" customFormat="1" ht="15" thickTop="1" thickBot="1"/>
    <row r="16135" s="34" customFormat="1" ht="15" thickTop="1" thickBot="1"/>
    <row r="16136" s="34" customFormat="1" ht="15" thickTop="1" thickBot="1"/>
    <row r="16137" s="34" customFormat="1" ht="15" thickTop="1" thickBot="1"/>
    <row r="16138" s="34" customFormat="1" ht="15" thickTop="1" thickBot="1"/>
    <row r="16139" s="34" customFormat="1" ht="15" thickTop="1" thickBot="1"/>
    <row r="16140" s="34" customFormat="1" ht="15" thickTop="1" thickBot="1"/>
    <row r="16141" s="34" customFormat="1" ht="15" thickTop="1" thickBot="1"/>
    <row r="16142" s="34" customFormat="1" ht="15" thickTop="1" thickBot="1"/>
    <row r="16143" s="34" customFormat="1" ht="15" thickTop="1" thickBot="1"/>
    <row r="16144" s="34" customFormat="1" ht="15" thickTop="1" thickBot="1"/>
    <row r="16145" s="34" customFormat="1" ht="15" thickTop="1" thickBot="1"/>
    <row r="16146" s="34" customFormat="1" ht="15" thickTop="1" thickBot="1"/>
    <row r="16147" s="34" customFormat="1" ht="15" thickTop="1" thickBot="1"/>
    <row r="16148" s="34" customFormat="1" ht="15" thickTop="1" thickBot="1"/>
    <row r="16149" s="34" customFormat="1" ht="15" thickTop="1" thickBot="1"/>
    <row r="16150" s="34" customFormat="1" ht="15" thickTop="1" thickBot="1"/>
    <row r="16151" s="34" customFormat="1" ht="15" thickTop="1" thickBot="1"/>
    <row r="16152" s="34" customFormat="1" ht="15" thickTop="1" thickBot="1"/>
    <row r="16153" s="34" customFormat="1" ht="15" thickTop="1" thickBot="1"/>
    <row r="16154" s="34" customFormat="1" ht="15" thickTop="1" thickBot="1"/>
    <row r="16155" s="34" customFormat="1" ht="15" thickTop="1" thickBot="1"/>
    <row r="16156" s="34" customFormat="1" ht="15" thickTop="1" thickBot="1"/>
    <row r="16157" s="34" customFormat="1" ht="15" thickTop="1" thickBot="1"/>
    <row r="16158" s="34" customFormat="1" ht="15" thickTop="1" thickBot="1"/>
    <row r="16159" s="34" customFormat="1" ht="15" thickTop="1" thickBot="1"/>
    <row r="16160" s="34" customFormat="1" ht="15" thickTop="1" thickBot="1"/>
    <row r="16161" s="34" customFormat="1" ht="15" thickTop="1" thickBot="1"/>
    <row r="16162" s="34" customFormat="1" ht="15" thickTop="1" thickBot="1"/>
    <row r="16163" s="34" customFormat="1" ht="15" thickTop="1" thickBot="1"/>
    <row r="16164" s="34" customFormat="1" ht="15" thickTop="1" thickBot="1"/>
    <row r="16165" s="34" customFormat="1" ht="15" thickTop="1" thickBot="1"/>
    <row r="16166" s="34" customFormat="1" ht="15" thickTop="1" thickBot="1"/>
    <row r="16167" s="34" customFormat="1" ht="15" thickTop="1" thickBot="1"/>
    <row r="16168" s="34" customFormat="1" ht="14" thickTop="1"/>
    <row r="16169" s="34" customFormat="1"/>
    <row r="16170" s="34" customFormat="1"/>
    <row r="16171" s="34" customFormat="1"/>
    <row r="16172" s="34" customFormat="1"/>
    <row r="16173" s="34" customFormat="1"/>
    <row r="16174" s="34" customFormat="1"/>
    <row r="16175" s="34" customFormat="1"/>
    <row r="16176" s="34" customFormat="1"/>
    <row r="16177" s="34" customFormat="1"/>
    <row r="16178" s="34" customFormat="1"/>
    <row r="16179" s="34" customFormat="1"/>
    <row r="16180" s="34" customFormat="1"/>
    <row r="16181" s="34" customFormat="1" ht="14" thickBot="1"/>
    <row r="16182" s="34" customFormat="1" ht="15" thickTop="1" thickBot="1"/>
    <row r="16183" s="34" customFormat="1" ht="15" thickTop="1" thickBot="1"/>
    <row r="16184" s="34" customFormat="1" ht="15" thickTop="1" thickBot="1"/>
    <row r="16185" s="34" customFormat="1" ht="15" thickTop="1" thickBot="1"/>
    <row r="16186" s="34" customFormat="1" ht="15" thickTop="1" thickBot="1"/>
    <row r="16187" s="34" customFormat="1" ht="15" thickTop="1" thickBot="1"/>
    <row r="16188" s="34" customFormat="1" ht="15" thickTop="1" thickBot="1"/>
    <row r="16189" s="34" customFormat="1" ht="15" thickTop="1" thickBot="1"/>
    <row r="16190" s="34" customFormat="1" ht="15" thickTop="1" thickBot="1"/>
    <row r="16191" s="34" customFormat="1" ht="15" thickTop="1" thickBot="1"/>
    <row r="16192" s="34" customFormat="1" ht="15" thickTop="1" thickBot="1"/>
    <row r="16193" s="34" customFormat="1" ht="15" thickTop="1" thickBot="1"/>
    <row r="16194" s="34" customFormat="1" ht="15" thickTop="1" thickBot="1"/>
    <row r="16195" s="34" customFormat="1" ht="15" thickTop="1" thickBot="1"/>
    <row r="16196" s="34" customFormat="1" ht="15" thickTop="1" thickBot="1"/>
    <row r="16197" s="34" customFormat="1" ht="15" thickTop="1" thickBot="1"/>
    <row r="16198" s="34" customFormat="1" ht="15" thickTop="1" thickBot="1"/>
    <row r="16199" s="34" customFormat="1" ht="15" thickTop="1" thickBot="1"/>
    <row r="16200" s="34" customFormat="1" ht="15" thickTop="1" thickBot="1"/>
    <row r="16201" s="34" customFormat="1" ht="15" thickTop="1" thickBot="1"/>
    <row r="16202" s="34" customFormat="1" ht="15" thickTop="1" thickBot="1"/>
    <row r="16203" s="34" customFormat="1" ht="15" thickTop="1" thickBot="1"/>
    <row r="16204" s="34" customFormat="1" ht="15" thickTop="1" thickBot="1"/>
    <row r="16205" s="34" customFormat="1" ht="15" thickTop="1" thickBot="1"/>
    <row r="16206" s="34" customFormat="1" ht="15" thickTop="1" thickBot="1"/>
    <row r="16207" s="34" customFormat="1" ht="15" thickTop="1" thickBot="1"/>
    <row r="16208" s="34" customFormat="1" ht="15" thickTop="1" thickBot="1"/>
    <row r="16209" s="34" customFormat="1" ht="15" thickTop="1" thickBot="1"/>
    <row r="16210" s="34" customFormat="1" ht="15" thickTop="1" thickBot="1"/>
    <row r="16211" s="34" customFormat="1" ht="15" thickTop="1" thickBot="1"/>
    <row r="16212" s="34" customFormat="1" ht="15" thickTop="1" thickBot="1"/>
    <row r="16213" s="34" customFormat="1" ht="15" thickTop="1" thickBot="1"/>
    <row r="16214" s="34" customFormat="1" ht="15" thickTop="1" thickBot="1"/>
    <row r="16215" s="34" customFormat="1" ht="15" thickTop="1" thickBot="1"/>
    <row r="16216" s="34" customFormat="1" ht="15" thickTop="1" thickBot="1"/>
    <row r="16217" s="34" customFormat="1" ht="15" thickTop="1" thickBot="1"/>
    <row r="16218" s="34" customFormat="1" ht="15" thickTop="1" thickBot="1"/>
    <row r="16219" s="34" customFormat="1" ht="15" thickTop="1" thickBot="1"/>
    <row r="16220" s="34" customFormat="1" ht="15" thickTop="1" thickBot="1"/>
    <row r="16221" s="34" customFormat="1" ht="15" thickTop="1" thickBot="1"/>
    <row r="16222" s="34" customFormat="1" ht="15" thickTop="1" thickBot="1"/>
    <row r="16223" s="34" customFormat="1" ht="15" thickTop="1" thickBot="1"/>
    <row r="16224" s="34" customFormat="1" ht="15" thickTop="1" thickBot="1"/>
    <row r="16225" s="34" customFormat="1" ht="15" thickTop="1" thickBot="1"/>
    <row r="16226" s="34" customFormat="1" ht="15" thickTop="1" thickBot="1"/>
    <row r="16227" s="34" customFormat="1" ht="15" thickTop="1" thickBot="1"/>
    <row r="16228" s="34" customFormat="1" ht="15" thickTop="1" thickBot="1"/>
    <row r="16229" s="34" customFormat="1" ht="15" thickTop="1" thickBot="1"/>
    <row r="16230" s="34" customFormat="1" ht="15" thickTop="1" thickBot="1"/>
    <row r="16231" s="34" customFormat="1" ht="15" thickTop="1" thickBot="1"/>
    <row r="16232" s="34" customFormat="1" ht="15" thickTop="1" thickBot="1"/>
    <row r="16233" s="34" customFormat="1" ht="15" thickTop="1" thickBot="1"/>
    <row r="16234" s="34" customFormat="1" ht="15" thickTop="1" thickBot="1"/>
    <row r="16235" s="34" customFormat="1" ht="15" thickTop="1" thickBot="1"/>
    <row r="16236" s="34" customFormat="1" ht="15" thickTop="1" thickBot="1"/>
    <row r="16237" s="34" customFormat="1" ht="15" thickTop="1" thickBot="1"/>
    <row r="16238" s="34" customFormat="1" ht="14" thickTop="1"/>
    <row r="16239" s="34" customFormat="1"/>
    <row r="16240" s="34" customFormat="1"/>
    <row r="16241" s="34" customFormat="1"/>
    <row r="16242" s="34" customFormat="1"/>
    <row r="16243" s="34" customFormat="1"/>
    <row r="16244" s="34" customFormat="1"/>
    <row r="16245" s="34" customFormat="1"/>
    <row r="16246" s="34" customFormat="1"/>
    <row r="16247" s="34" customFormat="1"/>
    <row r="16248" s="34" customFormat="1"/>
    <row r="16249" s="34" customFormat="1"/>
    <row r="16250" s="34" customFormat="1"/>
    <row r="16251" s="34" customFormat="1" ht="14" thickBot="1"/>
    <row r="16252" s="34" customFormat="1" ht="15" thickTop="1" thickBot="1"/>
    <row r="16253" s="34" customFormat="1" ht="15" thickTop="1" thickBot="1"/>
    <row r="16254" s="34" customFormat="1" ht="15" thickTop="1" thickBot="1"/>
    <row r="16255" s="34" customFormat="1" ht="15" thickTop="1" thickBot="1"/>
    <row r="16256" s="34" customFormat="1" ht="15" thickTop="1" thickBot="1"/>
    <row r="16257" s="34" customFormat="1" ht="15" thickTop="1" thickBot="1"/>
    <row r="16258" s="34" customFormat="1" ht="15" thickTop="1" thickBot="1"/>
    <row r="16259" s="34" customFormat="1" ht="15" thickTop="1" thickBot="1"/>
    <row r="16260" s="34" customFormat="1" ht="15" thickTop="1" thickBot="1"/>
    <row r="16261" s="34" customFormat="1" ht="15" thickTop="1" thickBot="1"/>
    <row r="16262" s="34" customFormat="1" ht="15" thickTop="1" thickBot="1"/>
    <row r="16263" s="34" customFormat="1" ht="15" thickTop="1" thickBot="1"/>
    <row r="16264" s="34" customFormat="1" ht="15" thickTop="1" thickBot="1"/>
    <row r="16265" s="34" customFormat="1" ht="15" thickTop="1" thickBot="1"/>
    <row r="16266" s="34" customFormat="1" ht="15" thickTop="1" thickBot="1"/>
    <row r="16267" s="34" customFormat="1" ht="15" thickTop="1" thickBot="1"/>
    <row r="16268" s="34" customFormat="1" ht="15" thickTop="1" thickBot="1"/>
    <row r="16269" s="34" customFormat="1" ht="15" thickTop="1" thickBot="1"/>
    <row r="16270" s="34" customFormat="1" ht="15" thickTop="1" thickBot="1"/>
    <row r="16271" s="34" customFormat="1" ht="15" thickTop="1" thickBot="1"/>
    <row r="16272" s="34" customFormat="1" ht="15" thickTop="1" thickBot="1"/>
    <row r="16273" s="34" customFormat="1" ht="15" thickTop="1" thickBot="1"/>
    <row r="16274" s="34" customFormat="1" ht="15" thickTop="1" thickBot="1"/>
    <row r="16275" s="34" customFormat="1" ht="15" thickTop="1" thickBot="1"/>
    <row r="16276" s="34" customFormat="1" ht="15" thickTop="1" thickBot="1"/>
    <row r="16277" s="34" customFormat="1" ht="15" thickTop="1" thickBot="1"/>
    <row r="16278" s="34" customFormat="1" ht="15" thickTop="1" thickBot="1"/>
    <row r="16279" s="34" customFormat="1" ht="15" thickTop="1" thickBot="1"/>
    <row r="16280" s="34" customFormat="1" ht="15" thickTop="1" thickBot="1"/>
    <row r="16281" s="34" customFormat="1" ht="15" thickTop="1" thickBot="1"/>
    <row r="16282" s="34" customFormat="1" ht="15" thickTop="1" thickBot="1"/>
    <row r="16283" s="34" customFormat="1" ht="15" thickTop="1" thickBot="1"/>
    <row r="16284" s="34" customFormat="1" ht="15" thickTop="1" thickBot="1"/>
    <row r="16285" s="34" customFormat="1" ht="15" thickTop="1" thickBot="1"/>
    <row r="16286" s="34" customFormat="1" ht="15" thickTop="1" thickBot="1"/>
    <row r="16287" s="34" customFormat="1" ht="15" thickTop="1" thickBot="1"/>
    <row r="16288" s="34" customFormat="1" ht="15" thickTop="1" thickBot="1"/>
    <row r="16289" s="34" customFormat="1" ht="15" thickTop="1" thickBot="1"/>
    <row r="16290" s="34" customFormat="1" ht="15" thickTop="1" thickBot="1"/>
    <row r="16291" s="34" customFormat="1" ht="15" thickTop="1" thickBot="1"/>
    <row r="16292" s="34" customFormat="1" ht="15" thickTop="1" thickBot="1"/>
    <row r="16293" s="34" customFormat="1" ht="15" thickTop="1" thickBot="1"/>
    <row r="16294" s="34" customFormat="1" ht="15" thickTop="1" thickBot="1"/>
    <row r="16295" s="34" customFormat="1" ht="15" thickTop="1" thickBot="1"/>
    <row r="16296" s="34" customFormat="1" ht="15" thickTop="1" thickBot="1"/>
    <row r="16297" s="34" customFormat="1" ht="15" thickTop="1" thickBot="1"/>
    <row r="16298" s="34" customFormat="1" ht="15" thickTop="1" thickBot="1"/>
    <row r="16299" s="34" customFormat="1" ht="15" thickTop="1" thickBot="1"/>
    <row r="16300" s="34" customFormat="1" ht="15" thickTop="1" thickBot="1"/>
    <row r="16301" s="34" customFormat="1" ht="15" thickTop="1" thickBot="1"/>
    <row r="16302" s="34" customFormat="1" ht="15" thickTop="1" thickBot="1"/>
    <row r="16303" s="34" customFormat="1" ht="15" thickTop="1" thickBot="1"/>
    <row r="16304" s="34" customFormat="1" ht="15" thickTop="1" thickBot="1"/>
    <row r="16305" s="34" customFormat="1" ht="15" thickTop="1" thickBot="1"/>
    <row r="16306" s="34" customFormat="1" ht="15" thickTop="1" thickBot="1"/>
    <row r="16307" s="34" customFormat="1" ht="15" thickTop="1" thickBot="1"/>
    <row r="16308" s="34" customFormat="1" ht="14" thickTop="1"/>
    <row r="16309" s="34" customFormat="1"/>
    <row r="16310" s="34" customFormat="1"/>
    <row r="16311" s="34" customFormat="1"/>
    <row r="16312" s="34" customFormat="1"/>
    <row r="16313" s="34" customFormat="1"/>
    <row r="16314" s="34" customFormat="1"/>
    <row r="16315" s="34" customFormat="1"/>
    <row r="16316" s="34" customFormat="1"/>
    <row r="16317" s="34" customFormat="1"/>
    <row r="16318" s="34" customFormat="1"/>
    <row r="16319" s="34" customFormat="1"/>
    <row r="16320" s="34" customFormat="1"/>
    <row r="16321" s="34" customFormat="1" ht="14" thickBot="1"/>
    <row r="16322" s="34" customFormat="1" ht="15" thickTop="1" thickBot="1"/>
    <row r="16323" s="34" customFormat="1" ht="15" thickTop="1" thickBot="1"/>
    <row r="16324" s="34" customFormat="1" ht="15" thickTop="1" thickBot="1"/>
    <row r="16325" s="34" customFormat="1" ht="15" thickTop="1" thickBot="1"/>
    <row r="16326" s="34" customFormat="1" ht="15" thickTop="1" thickBot="1"/>
    <row r="16327" s="34" customFormat="1" ht="15" thickTop="1" thickBot="1"/>
    <row r="16328" s="34" customFormat="1" ht="15" thickTop="1" thickBot="1"/>
    <row r="16329" s="34" customFormat="1" ht="15" thickTop="1" thickBot="1"/>
    <row r="16330" s="34" customFormat="1" ht="15" thickTop="1" thickBot="1"/>
    <row r="16331" s="34" customFormat="1" ht="15" thickTop="1" thickBot="1"/>
    <row r="16332" s="34" customFormat="1" ht="15" thickTop="1" thickBot="1"/>
    <row r="16333" s="34" customFormat="1" ht="15" thickTop="1" thickBot="1"/>
    <row r="16334" s="34" customFormat="1" ht="15" thickTop="1" thickBot="1"/>
    <row r="16335" s="34" customFormat="1" ht="15" thickTop="1" thickBot="1"/>
    <row r="16336" s="34" customFormat="1" ht="15" thickTop="1" thickBot="1"/>
    <row r="16337" s="34" customFormat="1" ht="15" thickTop="1" thickBot="1"/>
    <row r="16338" s="34" customFormat="1" ht="15" thickTop="1" thickBot="1"/>
    <row r="16339" s="34" customFormat="1" ht="15" thickTop="1" thickBot="1"/>
    <row r="16340" s="34" customFormat="1" ht="15" thickTop="1" thickBot="1"/>
    <row r="16341" s="34" customFormat="1" ht="15" thickTop="1" thickBot="1"/>
    <row r="16342" s="34" customFormat="1" ht="15" thickTop="1" thickBot="1"/>
    <row r="16343" s="34" customFormat="1" ht="15" thickTop="1" thickBot="1"/>
    <row r="16344" s="34" customFormat="1" ht="15" thickTop="1" thickBot="1"/>
    <row r="16345" s="34" customFormat="1" ht="15" thickTop="1" thickBot="1"/>
    <row r="16346" s="34" customFormat="1" ht="15" thickTop="1" thickBot="1"/>
    <row r="16347" s="34" customFormat="1" ht="15" thickTop="1" thickBot="1"/>
    <row r="16348" s="34" customFormat="1" ht="15" thickTop="1" thickBot="1"/>
    <row r="16349" s="34" customFormat="1" ht="15" thickTop="1" thickBot="1"/>
    <row r="16350" s="34" customFormat="1" ht="15" thickTop="1" thickBot="1"/>
    <row r="16351" s="34" customFormat="1" ht="15" thickTop="1" thickBot="1"/>
    <row r="16352" s="34" customFormat="1" ht="15" thickTop="1" thickBot="1"/>
    <row r="16353" s="34" customFormat="1" ht="15" thickTop="1" thickBot="1"/>
    <row r="16354" s="34" customFormat="1" ht="15" thickTop="1" thickBot="1"/>
    <row r="16355" s="34" customFormat="1" ht="15" thickTop="1" thickBot="1"/>
    <row r="16356" s="34" customFormat="1" ht="15" thickTop="1" thickBot="1"/>
    <row r="16357" s="34" customFormat="1" ht="15" thickTop="1" thickBot="1"/>
    <row r="16358" s="34" customFormat="1" ht="15" thickTop="1" thickBot="1"/>
    <row r="16359" s="34" customFormat="1" ht="15" thickTop="1" thickBot="1"/>
    <row r="16360" s="34" customFormat="1" ht="15" thickTop="1" thickBot="1"/>
    <row r="16361" s="34" customFormat="1" ht="15" thickTop="1" thickBot="1"/>
    <row r="16362" s="34" customFormat="1" ht="15" thickTop="1" thickBot="1"/>
    <row r="16363" s="34" customFormat="1" ht="15" thickTop="1" thickBot="1"/>
    <row r="16364" s="34" customFormat="1" ht="15" thickTop="1" thickBot="1"/>
    <row r="16365" s="34" customFormat="1" ht="15" thickTop="1" thickBot="1"/>
    <row r="16366" s="34" customFormat="1" ht="15" thickTop="1" thickBot="1"/>
    <row r="16367" s="34" customFormat="1" ht="15" thickTop="1" thickBot="1"/>
    <row r="16368" s="34" customFormat="1" ht="15" thickTop="1" thickBot="1"/>
    <row r="16369" s="34" customFormat="1" ht="15" thickTop="1" thickBot="1"/>
    <row r="16370" s="34" customFormat="1" ht="15" thickTop="1" thickBot="1"/>
    <row r="16371" s="34" customFormat="1" ht="15" thickTop="1" thickBot="1"/>
    <row r="16372" s="34" customFormat="1" ht="15" thickTop="1" thickBot="1"/>
    <row r="16373" s="34" customFormat="1" ht="15" thickTop="1" thickBot="1"/>
    <row r="16374" s="34" customFormat="1" ht="15" thickTop="1" thickBot="1"/>
    <row r="16375" s="34" customFormat="1" ht="15" thickTop="1" thickBot="1"/>
    <row r="16376" s="34" customFormat="1" ht="15" thickTop="1" thickBot="1"/>
    <row r="16377" s="34" customFormat="1" ht="15" thickTop="1" thickBot="1"/>
    <row r="16378" s="34" customFormat="1" ht="14" thickTop="1"/>
    <row r="16379" s="34" customFormat="1"/>
    <row r="16380" s="34" customFormat="1"/>
    <row r="16381" s="34" customFormat="1"/>
    <row r="16382" s="34" customFormat="1"/>
    <row r="16383" s="34" customFormat="1"/>
    <row r="16384" s="34" customFormat="1"/>
    <row r="16385" s="34" customFormat="1"/>
    <row r="16386" s="34" customFormat="1"/>
    <row r="16387" s="34" customFormat="1"/>
    <row r="16388" s="34" customFormat="1"/>
    <row r="16389" s="34" customFormat="1"/>
    <row r="16390" s="34" customFormat="1"/>
    <row r="16391" s="34" customFormat="1" ht="14" thickBot="1"/>
    <row r="16392" s="34" customFormat="1" ht="15" thickTop="1" thickBot="1"/>
    <row r="16393" s="34" customFormat="1" ht="15" thickTop="1" thickBot="1"/>
    <row r="16394" s="34" customFormat="1" ht="15" thickTop="1" thickBot="1"/>
    <row r="16395" s="34" customFormat="1" ht="15" thickTop="1" thickBot="1"/>
    <row r="16396" s="34" customFormat="1" ht="15" thickTop="1" thickBot="1"/>
    <row r="16397" s="34" customFormat="1" ht="15" thickTop="1" thickBot="1"/>
    <row r="16398" s="34" customFormat="1" ht="15" thickTop="1" thickBot="1"/>
    <row r="16399" s="34" customFormat="1" ht="15" thickTop="1" thickBot="1"/>
    <row r="16400" s="34" customFormat="1" ht="15" thickTop="1" thickBot="1"/>
    <row r="16401" s="34" customFormat="1" ht="15" thickTop="1" thickBot="1"/>
    <row r="16402" s="34" customFormat="1" ht="15" thickTop="1" thickBot="1"/>
    <row r="16403" s="34" customFormat="1" ht="15" thickTop="1" thickBot="1"/>
    <row r="16404" s="34" customFormat="1" ht="15" thickTop="1" thickBot="1"/>
    <row r="16405" s="34" customFormat="1" ht="15" thickTop="1" thickBot="1"/>
    <row r="16406" s="34" customFormat="1" ht="15" thickTop="1" thickBot="1"/>
    <row r="16407" s="34" customFormat="1" ht="15" thickTop="1" thickBot="1"/>
    <row r="16408" s="34" customFormat="1" ht="15" thickTop="1" thickBot="1"/>
    <row r="16409" s="34" customFormat="1" ht="15" thickTop="1" thickBot="1"/>
    <row r="16410" s="34" customFormat="1" ht="15" thickTop="1" thickBot="1"/>
    <row r="16411" s="34" customFormat="1" ht="15" thickTop="1" thickBot="1"/>
    <row r="16412" s="34" customFormat="1" ht="15" thickTop="1" thickBot="1"/>
    <row r="16413" s="34" customFormat="1" ht="15" thickTop="1" thickBot="1"/>
    <row r="16414" s="34" customFormat="1" ht="15" thickTop="1" thickBot="1"/>
    <row r="16415" s="34" customFormat="1" ht="15" thickTop="1" thickBot="1"/>
    <row r="16416" s="34" customFormat="1" ht="15" thickTop="1" thickBot="1"/>
    <row r="16417" s="34" customFormat="1" ht="15" thickTop="1" thickBot="1"/>
    <row r="16418" s="34" customFormat="1" ht="15" thickTop="1" thickBot="1"/>
    <row r="16419" s="34" customFormat="1" ht="15" thickTop="1" thickBot="1"/>
    <row r="16420" s="34" customFormat="1" ht="15" thickTop="1" thickBot="1"/>
    <row r="16421" s="34" customFormat="1" ht="15" thickTop="1" thickBot="1"/>
    <row r="16422" s="34" customFormat="1" ht="15" thickTop="1" thickBot="1"/>
    <row r="16423" s="34" customFormat="1" ht="15" thickTop="1" thickBot="1"/>
    <row r="16424" s="34" customFormat="1" ht="15" thickTop="1" thickBot="1"/>
    <row r="16425" s="34" customFormat="1" ht="15" thickTop="1" thickBot="1"/>
    <row r="16426" s="34" customFormat="1" ht="15" thickTop="1" thickBot="1"/>
    <row r="16427" s="34" customFormat="1" ht="15" thickTop="1" thickBot="1"/>
    <row r="16428" s="34" customFormat="1" ht="15" thickTop="1" thickBot="1"/>
    <row r="16429" s="34" customFormat="1" ht="15" thickTop="1" thickBot="1"/>
    <row r="16430" s="34" customFormat="1" ht="15" thickTop="1" thickBot="1"/>
    <row r="16431" s="34" customFormat="1" ht="15" thickTop="1" thickBot="1"/>
    <row r="16432" s="34" customFormat="1" ht="15" thickTop="1" thickBot="1"/>
    <row r="16433" s="34" customFormat="1" ht="15" thickTop="1" thickBot="1"/>
    <row r="16434" s="34" customFormat="1" ht="15" thickTop="1" thickBot="1"/>
    <row r="16435" s="34" customFormat="1" ht="15" thickTop="1" thickBot="1"/>
    <row r="16436" s="34" customFormat="1" ht="15" thickTop="1" thickBot="1"/>
    <row r="16437" s="34" customFormat="1" ht="15" thickTop="1" thickBot="1"/>
    <row r="16438" s="34" customFormat="1" ht="15" thickTop="1" thickBot="1"/>
    <row r="16439" s="34" customFormat="1" ht="15" thickTop="1" thickBot="1"/>
    <row r="16440" s="34" customFormat="1" ht="15" thickTop="1" thickBot="1"/>
    <row r="16441" s="34" customFormat="1" ht="15" thickTop="1" thickBot="1"/>
    <row r="16442" s="34" customFormat="1" ht="15" thickTop="1" thickBot="1"/>
    <row r="16443" s="34" customFormat="1" ht="15" thickTop="1" thickBot="1"/>
    <row r="16444" s="34" customFormat="1" ht="15" thickTop="1" thickBot="1"/>
    <row r="16445" s="34" customFormat="1" ht="15" thickTop="1" thickBot="1"/>
    <row r="16446" s="34" customFormat="1" ht="15" thickTop="1" thickBot="1"/>
    <row r="16447" s="34" customFormat="1" ht="15" thickTop="1" thickBot="1"/>
    <row r="16448" s="34" customFormat="1" ht="14" thickTop="1"/>
    <row r="16449" s="34" customFormat="1"/>
    <row r="16450" s="34" customFormat="1"/>
    <row r="16451" s="34" customFormat="1"/>
    <row r="16452" s="34" customFormat="1"/>
    <row r="16453" s="34" customFormat="1"/>
    <row r="16454" s="34" customFormat="1"/>
    <row r="16455" s="34" customFormat="1"/>
    <row r="16456" s="34" customFormat="1"/>
    <row r="16457" s="34" customFormat="1"/>
    <row r="16458" s="34" customFormat="1"/>
    <row r="16459" s="34" customFormat="1"/>
    <row r="16460" s="34" customFormat="1"/>
    <row r="16461" s="34" customFormat="1" ht="14" thickBot="1"/>
    <row r="16462" s="34" customFormat="1" ht="15" thickTop="1" thickBot="1"/>
    <row r="16463" s="34" customFormat="1" ht="15" thickTop="1" thickBot="1"/>
    <row r="16464" s="34" customFormat="1" ht="15" thickTop="1" thickBot="1"/>
    <row r="16465" s="34" customFormat="1" ht="15" thickTop="1" thickBot="1"/>
    <row r="16466" s="34" customFormat="1" ht="15" thickTop="1" thickBot="1"/>
    <row r="16467" s="34" customFormat="1" ht="15" thickTop="1" thickBot="1"/>
    <row r="16468" s="34" customFormat="1" ht="15" thickTop="1" thickBot="1"/>
    <row r="16469" s="34" customFormat="1" ht="15" thickTop="1" thickBot="1"/>
    <row r="16470" s="34" customFormat="1" ht="15" thickTop="1" thickBot="1"/>
    <row r="16471" s="34" customFormat="1" ht="15" thickTop="1" thickBot="1"/>
    <row r="16472" s="34" customFormat="1" ht="15" thickTop="1" thickBot="1"/>
    <row r="16473" s="34" customFormat="1" ht="15" thickTop="1" thickBot="1"/>
    <row r="16474" s="34" customFormat="1" ht="15" thickTop="1" thickBot="1"/>
    <row r="16475" s="34" customFormat="1" ht="15" thickTop="1" thickBot="1"/>
    <row r="16476" s="34" customFormat="1" ht="15" thickTop="1" thickBot="1"/>
    <row r="16477" s="34" customFormat="1" ht="15" thickTop="1" thickBot="1"/>
    <row r="16478" s="34" customFormat="1" ht="15" thickTop="1" thickBot="1"/>
    <row r="16479" s="34" customFormat="1" ht="15" thickTop="1" thickBot="1"/>
    <row r="16480" s="34" customFormat="1" ht="15" thickTop="1" thickBot="1"/>
    <row r="16481" s="34" customFormat="1" ht="15" thickTop="1" thickBot="1"/>
    <row r="16482" s="34" customFormat="1" ht="15" thickTop="1" thickBot="1"/>
    <row r="16483" s="34" customFormat="1" ht="15" thickTop="1" thickBot="1"/>
    <row r="16484" s="34" customFormat="1" ht="15" thickTop="1" thickBot="1"/>
    <row r="16485" s="34" customFormat="1" ht="15" thickTop="1" thickBot="1"/>
    <row r="16486" s="34" customFormat="1" ht="15" thickTop="1" thickBot="1"/>
    <row r="16487" s="34" customFormat="1" ht="15" thickTop="1" thickBot="1"/>
    <row r="16488" s="34" customFormat="1" ht="15" thickTop="1" thickBot="1"/>
    <row r="16489" s="34" customFormat="1" ht="15" thickTop="1" thickBot="1"/>
    <row r="16490" s="34" customFormat="1" ht="15" thickTop="1" thickBot="1"/>
    <row r="16491" s="34" customFormat="1" ht="15" thickTop="1" thickBot="1"/>
    <row r="16492" s="34" customFormat="1" ht="15" thickTop="1" thickBot="1"/>
    <row r="16493" s="34" customFormat="1" ht="15" thickTop="1" thickBot="1"/>
    <row r="16494" s="34" customFormat="1" ht="15" thickTop="1" thickBot="1"/>
    <row r="16495" s="34" customFormat="1" ht="15" thickTop="1" thickBot="1"/>
    <row r="16496" s="34" customFormat="1" ht="15" thickTop="1" thickBot="1"/>
    <row r="16497" s="34" customFormat="1" ht="15" thickTop="1" thickBot="1"/>
    <row r="16498" s="34" customFormat="1" ht="15" thickTop="1" thickBot="1"/>
    <row r="16499" s="34" customFormat="1" ht="15" thickTop="1" thickBot="1"/>
    <row r="16500" s="34" customFormat="1" ht="15" thickTop="1" thickBot="1"/>
    <row r="16501" s="34" customFormat="1" ht="15" thickTop="1" thickBot="1"/>
    <row r="16502" s="34" customFormat="1" ht="15" thickTop="1" thickBot="1"/>
    <row r="16503" s="34" customFormat="1" ht="15" thickTop="1" thickBot="1"/>
    <row r="16504" s="34" customFormat="1" ht="15" thickTop="1" thickBot="1"/>
    <row r="16505" s="34" customFormat="1" ht="15" thickTop="1" thickBot="1"/>
    <row r="16506" s="34" customFormat="1" ht="15" thickTop="1" thickBot="1"/>
    <row r="16507" s="34" customFormat="1" ht="15" thickTop="1" thickBot="1"/>
    <row r="16508" s="34" customFormat="1" ht="15" thickTop="1" thickBot="1"/>
    <row r="16509" s="34" customFormat="1" ht="15" thickTop="1" thickBot="1"/>
    <row r="16510" s="34" customFormat="1" ht="15" thickTop="1" thickBot="1"/>
    <row r="16511" s="34" customFormat="1" ht="15" thickTop="1" thickBot="1"/>
    <row r="16512" s="34" customFormat="1" ht="15" thickTop="1" thickBot="1"/>
    <row r="16513" s="34" customFormat="1" ht="15" thickTop="1" thickBot="1"/>
    <row r="16514" s="34" customFormat="1" ht="15" thickTop="1" thickBot="1"/>
    <row r="16515" s="34" customFormat="1" ht="15" thickTop="1" thickBot="1"/>
    <row r="16516" s="34" customFormat="1" ht="15" thickTop="1" thickBot="1"/>
    <row r="16517" s="34" customFormat="1" ht="15" thickTop="1" thickBot="1"/>
    <row r="16518" s="34" customFormat="1" ht="14" thickTop="1"/>
    <row r="16519" s="34" customFormat="1"/>
    <row r="16520" s="34" customFormat="1"/>
    <row r="16521" s="34" customFormat="1"/>
    <row r="16522" s="34" customFormat="1"/>
    <row r="16523" s="34" customFormat="1"/>
    <row r="16524" s="34" customFormat="1"/>
    <row r="16525" s="34" customFormat="1"/>
    <row r="16526" s="34" customFormat="1"/>
    <row r="16527" s="34" customFormat="1"/>
    <row r="16528" s="34" customFormat="1"/>
    <row r="16529" s="34" customFormat="1"/>
    <row r="16530" s="34" customFormat="1"/>
    <row r="16531" s="34" customFormat="1" ht="14" thickBot="1"/>
    <row r="16532" s="34" customFormat="1" ht="15" thickTop="1" thickBot="1"/>
    <row r="16533" s="34" customFormat="1" ht="15" thickTop="1" thickBot="1"/>
    <row r="16534" s="34" customFormat="1" ht="15" thickTop="1" thickBot="1"/>
    <row r="16535" s="34" customFormat="1" ht="15" thickTop="1" thickBot="1"/>
    <row r="16536" s="34" customFormat="1" ht="15" thickTop="1" thickBot="1"/>
    <row r="16537" s="34" customFormat="1" ht="15" thickTop="1" thickBot="1"/>
    <row r="16538" s="34" customFormat="1" ht="15" thickTop="1" thickBot="1"/>
    <row r="16539" s="34" customFormat="1" ht="15" thickTop="1" thickBot="1"/>
    <row r="16540" s="34" customFormat="1" ht="15" thickTop="1" thickBot="1"/>
    <row r="16541" s="34" customFormat="1" ht="15" thickTop="1" thickBot="1"/>
    <row r="16542" s="34" customFormat="1" ht="15" thickTop="1" thickBot="1"/>
    <row r="16543" s="34" customFormat="1" ht="15" thickTop="1" thickBot="1"/>
    <row r="16544" s="34" customFormat="1" ht="15" thickTop="1" thickBot="1"/>
    <row r="16545" s="34" customFormat="1" ht="15" thickTop="1" thickBot="1"/>
    <row r="16546" s="34" customFormat="1" ht="15" thickTop="1" thickBot="1"/>
    <row r="16547" s="34" customFormat="1" ht="15" thickTop="1" thickBot="1"/>
    <row r="16548" s="34" customFormat="1" ht="15" thickTop="1" thickBot="1"/>
    <row r="16549" s="34" customFormat="1" ht="15" thickTop="1" thickBot="1"/>
    <row r="16550" s="34" customFormat="1" ht="15" thickTop="1" thickBot="1"/>
    <row r="16551" s="34" customFormat="1" ht="15" thickTop="1" thickBot="1"/>
    <row r="16552" s="34" customFormat="1" ht="15" thickTop="1" thickBot="1"/>
    <row r="16553" s="34" customFormat="1" ht="15" thickTop="1" thickBot="1"/>
    <row r="16554" s="34" customFormat="1" ht="15" thickTop="1" thickBot="1"/>
    <row r="16555" s="34" customFormat="1" ht="15" thickTop="1" thickBot="1"/>
    <row r="16556" s="34" customFormat="1" ht="15" thickTop="1" thickBot="1"/>
    <row r="16557" s="34" customFormat="1" ht="15" thickTop="1" thickBot="1"/>
    <row r="16558" s="34" customFormat="1" ht="15" thickTop="1" thickBot="1"/>
    <row r="16559" s="34" customFormat="1" ht="15" thickTop="1" thickBot="1"/>
    <row r="16560" s="34" customFormat="1" ht="15" thickTop="1" thickBot="1"/>
    <row r="16561" s="34" customFormat="1" ht="15" thickTop="1" thickBot="1"/>
    <row r="16562" s="34" customFormat="1" ht="15" thickTop="1" thickBot="1"/>
    <row r="16563" s="34" customFormat="1" ht="15" thickTop="1" thickBot="1"/>
    <row r="16564" s="34" customFormat="1" ht="15" thickTop="1" thickBot="1"/>
    <row r="16565" s="34" customFormat="1" ht="15" thickTop="1" thickBot="1"/>
    <row r="16566" s="34" customFormat="1" ht="15" thickTop="1" thickBot="1"/>
    <row r="16567" s="34" customFormat="1" ht="15" thickTop="1" thickBot="1"/>
    <row r="16568" s="34" customFormat="1" ht="15" thickTop="1" thickBot="1"/>
    <row r="16569" s="34" customFormat="1" ht="15" thickTop="1" thickBot="1"/>
    <row r="16570" s="34" customFormat="1" ht="15" thickTop="1" thickBot="1"/>
    <row r="16571" s="34" customFormat="1" ht="15" thickTop="1" thickBot="1"/>
    <row r="16572" s="34" customFormat="1" ht="15" thickTop="1" thickBot="1"/>
    <row r="16573" s="34" customFormat="1" ht="15" thickTop="1" thickBot="1"/>
    <row r="16574" s="34" customFormat="1" ht="15" thickTop="1" thickBot="1"/>
    <row r="16575" s="34" customFormat="1" ht="15" thickTop="1" thickBot="1"/>
    <row r="16576" s="34" customFormat="1" ht="15" thickTop="1" thickBot="1"/>
    <row r="16577" s="34" customFormat="1" ht="15" thickTop="1" thickBot="1"/>
    <row r="16578" s="34" customFormat="1" ht="15" thickTop="1" thickBot="1"/>
    <row r="16579" s="34" customFormat="1" ht="15" thickTop="1" thickBot="1"/>
    <row r="16580" s="34" customFormat="1" ht="15" thickTop="1" thickBot="1"/>
    <row r="16581" s="34" customFormat="1" ht="15" thickTop="1" thickBot="1"/>
    <row r="16582" s="34" customFormat="1" ht="15" thickTop="1" thickBot="1"/>
    <row r="16583" s="34" customFormat="1" ht="15" thickTop="1" thickBot="1"/>
    <row r="16584" s="34" customFormat="1" ht="15" thickTop="1" thickBot="1"/>
    <row r="16585" s="34" customFormat="1" ht="15" thickTop="1" thickBot="1"/>
    <row r="16586" s="34" customFormat="1" ht="15" thickTop="1" thickBot="1"/>
    <row r="16587" s="34" customFormat="1" ht="15" thickTop="1" thickBot="1"/>
    <row r="16588" s="34" customFormat="1" ht="14" thickTop="1"/>
    <row r="16589" s="34" customFormat="1"/>
    <row r="16590" s="34" customFormat="1"/>
    <row r="16591" s="34" customFormat="1"/>
    <row r="16592" s="34" customFormat="1"/>
    <row r="16593" s="34" customFormat="1"/>
    <row r="16594" s="34" customFormat="1"/>
    <row r="16595" s="34" customFormat="1"/>
    <row r="16596" s="34" customFormat="1"/>
    <row r="16597" s="34" customFormat="1"/>
    <row r="16598" s="34" customFormat="1"/>
    <row r="16599" s="34" customFormat="1"/>
    <row r="16600" s="34" customFormat="1"/>
    <row r="16601" s="34" customFormat="1" ht="14" thickBot="1"/>
    <row r="16602" s="34" customFormat="1" ht="15" thickTop="1" thickBot="1"/>
    <row r="16603" s="34" customFormat="1" ht="15" thickTop="1" thickBot="1"/>
    <row r="16604" s="34" customFormat="1" ht="15" thickTop="1" thickBot="1"/>
    <row r="16605" s="34" customFormat="1" ht="15" thickTop="1" thickBot="1"/>
    <row r="16606" s="34" customFormat="1" ht="15" thickTop="1" thickBot="1"/>
    <row r="16607" s="34" customFormat="1" ht="15" thickTop="1" thickBot="1"/>
    <row r="16608" s="34" customFormat="1" ht="15" thickTop="1" thickBot="1"/>
    <row r="16609" s="34" customFormat="1" ht="15" thickTop="1" thickBot="1"/>
    <row r="16610" s="34" customFormat="1" ht="15" thickTop="1" thickBot="1"/>
    <row r="16611" s="34" customFormat="1" ht="15" thickTop="1" thickBot="1"/>
    <row r="16612" s="34" customFormat="1" ht="15" thickTop="1" thickBot="1"/>
    <row r="16613" s="34" customFormat="1" ht="15" thickTop="1" thickBot="1"/>
    <row r="16614" s="34" customFormat="1" ht="15" thickTop="1" thickBot="1"/>
    <row r="16615" s="34" customFormat="1" ht="15" thickTop="1" thickBot="1"/>
    <row r="16616" s="34" customFormat="1" ht="15" thickTop="1" thickBot="1"/>
    <row r="16617" s="34" customFormat="1" ht="15" thickTop="1" thickBot="1"/>
    <row r="16618" s="34" customFormat="1" ht="15" thickTop="1" thickBot="1"/>
    <row r="16619" s="34" customFormat="1" ht="15" thickTop="1" thickBot="1"/>
    <row r="16620" s="34" customFormat="1" ht="15" thickTop="1" thickBot="1"/>
    <row r="16621" s="34" customFormat="1" ht="15" thickTop="1" thickBot="1"/>
    <row r="16622" s="34" customFormat="1" ht="15" thickTop="1" thickBot="1"/>
    <row r="16623" s="34" customFormat="1" ht="15" thickTop="1" thickBot="1"/>
    <row r="16624" s="34" customFormat="1" ht="15" thickTop="1" thickBot="1"/>
    <row r="16625" s="34" customFormat="1" ht="15" thickTop="1" thickBot="1"/>
    <row r="16626" s="34" customFormat="1" ht="15" thickTop="1" thickBot="1"/>
    <row r="16627" s="34" customFormat="1" ht="15" thickTop="1" thickBot="1"/>
    <row r="16628" s="34" customFormat="1" ht="15" thickTop="1" thickBot="1"/>
    <row r="16629" s="34" customFormat="1" ht="15" thickTop="1" thickBot="1"/>
    <row r="16630" s="34" customFormat="1" ht="15" thickTop="1" thickBot="1"/>
    <row r="16631" s="34" customFormat="1" ht="15" thickTop="1" thickBot="1"/>
    <row r="16632" s="34" customFormat="1" ht="15" thickTop="1" thickBot="1"/>
    <row r="16633" s="34" customFormat="1" ht="15" thickTop="1" thickBot="1"/>
    <row r="16634" s="34" customFormat="1" ht="15" thickTop="1" thickBot="1"/>
    <row r="16635" s="34" customFormat="1" ht="15" thickTop="1" thickBot="1"/>
    <row r="16636" s="34" customFormat="1" ht="15" thickTop="1" thickBot="1"/>
    <row r="16637" s="34" customFormat="1" ht="15" thickTop="1" thickBot="1"/>
    <row r="16638" s="34" customFormat="1" ht="15" thickTop="1" thickBot="1"/>
    <row r="16639" s="34" customFormat="1" ht="15" thickTop="1" thickBot="1"/>
    <row r="16640" s="34" customFormat="1" ht="15" thickTop="1" thickBot="1"/>
    <row r="16641" s="34" customFormat="1" ht="15" thickTop="1" thickBot="1"/>
    <row r="16642" s="34" customFormat="1" ht="15" thickTop="1" thickBot="1"/>
    <row r="16643" s="34" customFormat="1" ht="15" thickTop="1" thickBot="1"/>
    <row r="16644" s="34" customFormat="1" ht="15" thickTop="1" thickBot="1"/>
    <row r="16645" s="34" customFormat="1" ht="15" thickTop="1" thickBot="1"/>
    <row r="16646" s="34" customFormat="1" ht="15" thickTop="1" thickBot="1"/>
    <row r="16647" s="34" customFormat="1" ht="15" thickTop="1" thickBot="1"/>
    <row r="16648" s="34" customFormat="1" ht="15" thickTop="1" thickBot="1"/>
    <row r="16649" s="34" customFormat="1" ht="15" thickTop="1" thickBot="1"/>
    <row r="16650" s="34" customFormat="1" ht="15" thickTop="1" thickBot="1"/>
    <row r="16651" s="34" customFormat="1" ht="15" thickTop="1" thickBot="1"/>
    <row r="16652" s="34" customFormat="1" ht="15" thickTop="1" thickBot="1"/>
    <row r="16653" s="34" customFormat="1" ht="15" thickTop="1" thickBot="1"/>
    <row r="16654" s="34" customFormat="1" ht="15" thickTop="1" thickBot="1"/>
    <row r="16655" s="34" customFormat="1" ht="15" thickTop="1" thickBot="1"/>
    <row r="16656" s="34" customFormat="1" ht="15" thickTop="1" thickBot="1"/>
    <row r="16657" s="34" customFormat="1" ht="15" thickTop="1" thickBot="1"/>
    <row r="16658" s="34" customFormat="1" ht="14" thickTop="1"/>
    <row r="16659" s="34" customFormat="1"/>
    <row r="16660" s="34" customFormat="1"/>
    <row r="16661" s="34" customFormat="1"/>
    <row r="16662" s="34" customFormat="1"/>
    <row r="16663" s="34" customFormat="1"/>
    <row r="16664" s="34" customFormat="1"/>
    <row r="16665" s="34" customFormat="1"/>
    <row r="16666" s="34" customFormat="1"/>
    <row r="16667" s="34" customFormat="1"/>
    <row r="16668" s="34" customFormat="1"/>
    <row r="16669" s="34" customFormat="1"/>
    <row r="16670" s="34" customFormat="1"/>
    <row r="16671" s="34" customFormat="1" ht="14" thickBot="1"/>
    <row r="16672" s="34" customFormat="1" ht="15" thickTop="1" thickBot="1"/>
    <row r="16673" s="34" customFormat="1" ht="15" thickTop="1" thickBot="1"/>
    <row r="16674" s="34" customFormat="1" ht="15" thickTop="1" thickBot="1"/>
    <row r="16675" s="34" customFormat="1" ht="15" thickTop="1" thickBot="1"/>
    <row r="16676" s="34" customFormat="1" ht="15" thickTop="1" thickBot="1"/>
    <row r="16677" s="34" customFormat="1" ht="15" thickTop="1" thickBot="1"/>
    <row r="16678" s="34" customFormat="1" ht="15" thickTop="1" thickBot="1"/>
    <row r="16679" s="34" customFormat="1" ht="15" thickTop="1" thickBot="1"/>
    <row r="16680" s="34" customFormat="1" ht="15" thickTop="1" thickBot="1"/>
    <row r="16681" s="34" customFormat="1" ht="15" thickTop="1" thickBot="1"/>
    <row r="16682" s="34" customFormat="1" ht="15" thickTop="1" thickBot="1"/>
    <row r="16683" s="34" customFormat="1" ht="15" thickTop="1" thickBot="1"/>
    <row r="16684" s="34" customFormat="1" ht="15" thickTop="1" thickBot="1"/>
    <row r="16685" s="34" customFormat="1" ht="15" thickTop="1" thickBot="1"/>
    <row r="16686" s="34" customFormat="1" ht="15" thickTop="1" thickBot="1"/>
    <row r="16687" s="34" customFormat="1" ht="15" thickTop="1" thickBot="1"/>
    <row r="16688" s="34" customFormat="1" ht="15" thickTop="1" thickBot="1"/>
    <row r="16689" s="34" customFormat="1" ht="15" thickTop="1" thickBot="1"/>
    <row r="16690" s="34" customFormat="1" ht="15" thickTop="1" thickBot="1"/>
    <row r="16691" s="34" customFormat="1" ht="15" thickTop="1" thickBot="1"/>
    <row r="16692" s="34" customFormat="1" ht="15" thickTop="1" thickBot="1"/>
    <row r="16693" s="34" customFormat="1" ht="15" thickTop="1" thickBot="1"/>
    <row r="16694" s="34" customFormat="1" ht="15" thickTop="1" thickBot="1"/>
    <row r="16695" s="34" customFormat="1" ht="15" thickTop="1" thickBot="1"/>
    <row r="16696" s="34" customFormat="1" ht="15" thickTop="1" thickBot="1"/>
    <row r="16697" s="34" customFormat="1" ht="15" thickTop="1" thickBot="1"/>
    <row r="16698" s="34" customFormat="1" ht="15" thickTop="1" thickBot="1"/>
    <row r="16699" s="34" customFormat="1" ht="15" thickTop="1" thickBot="1"/>
    <row r="16700" s="34" customFormat="1" ht="15" thickTop="1" thickBot="1"/>
    <row r="16701" s="34" customFormat="1" ht="15" thickTop="1" thickBot="1"/>
    <row r="16702" s="34" customFormat="1" ht="15" thickTop="1" thickBot="1"/>
    <row r="16703" s="34" customFormat="1" ht="15" thickTop="1" thickBot="1"/>
    <row r="16704" s="34" customFormat="1" ht="15" thickTop="1" thickBot="1"/>
    <row r="16705" s="34" customFormat="1" ht="15" thickTop="1" thickBot="1"/>
    <row r="16706" s="34" customFormat="1" ht="15" thickTop="1" thickBot="1"/>
    <row r="16707" s="34" customFormat="1" ht="15" thickTop="1" thickBot="1"/>
    <row r="16708" s="34" customFormat="1" ht="15" thickTop="1" thickBot="1"/>
    <row r="16709" s="34" customFormat="1" ht="15" thickTop="1" thickBot="1"/>
    <row r="16710" s="34" customFormat="1" ht="15" thickTop="1" thickBot="1"/>
    <row r="16711" s="34" customFormat="1" ht="15" thickTop="1" thickBot="1"/>
    <row r="16712" s="34" customFormat="1" ht="15" thickTop="1" thickBot="1"/>
    <row r="16713" s="34" customFormat="1" ht="15" thickTop="1" thickBot="1"/>
    <row r="16714" s="34" customFormat="1" ht="15" thickTop="1" thickBot="1"/>
    <row r="16715" s="34" customFormat="1" ht="15" thickTop="1" thickBot="1"/>
    <row r="16716" s="34" customFormat="1" ht="15" thickTop="1" thickBot="1"/>
    <row r="16717" s="34" customFormat="1" ht="15" thickTop="1" thickBot="1"/>
    <row r="16718" s="34" customFormat="1" ht="15" thickTop="1" thickBot="1"/>
    <row r="16719" s="34" customFormat="1" ht="15" thickTop="1" thickBot="1"/>
    <row r="16720" s="34" customFormat="1" ht="15" thickTop="1" thickBot="1"/>
    <row r="16721" s="34" customFormat="1" ht="15" thickTop="1" thickBot="1"/>
    <row r="16722" s="34" customFormat="1" ht="15" thickTop="1" thickBot="1"/>
    <row r="16723" s="34" customFormat="1" ht="15" thickTop="1" thickBot="1"/>
    <row r="16724" s="34" customFormat="1" ht="15" thickTop="1" thickBot="1"/>
    <row r="16725" s="34" customFormat="1" ht="15" thickTop="1" thickBot="1"/>
    <row r="16726" s="34" customFormat="1" ht="15" thickTop="1" thickBot="1"/>
    <row r="16727" s="34" customFormat="1" ht="15" thickTop="1" thickBot="1"/>
    <row r="16728" s="34" customFormat="1" ht="14" thickTop="1"/>
    <row r="16729" s="34" customFormat="1"/>
    <row r="16730" s="34" customFormat="1"/>
    <row r="16731" s="34" customFormat="1"/>
    <row r="16732" s="34" customFormat="1"/>
    <row r="16733" s="34" customFormat="1"/>
    <row r="16734" s="34" customFormat="1"/>
    <row r="16735" s="34" customFormat="1"/>
    <row r="16736" s="34" customFormat="1"/>
    <row r="16737" s="34" customFormat="1"/>
    <row r="16738" s="34" customFormat="1"/>
    <row r="16739" s="34" customFormat="1"/>
    <row r="16740" s="34" customFormat="1"/>
    <row r="16741" s="34" customFormat="1" ht="14" thickBot="1"/>
    <row r="16742" s="34" customFormat="1" ht="15" thickTop="1" thickBot="1"/>
    <row r="16743" s="34" customFormat="1" ht="15" thickTop="1" thickBot="1"/>
    <row r="16744" s="34" customFormat="1" ht="15" thickTop="1" thickBot="1"/>
    <row r="16745" s="34" customFormat="1" ht="15" thickTop="1" thickBot="1"/>
    <row r="16746" s="34" customFormat="1" ht="15" thickTop="1" thickBot="1"/>
    <row r="16747" s="34" customFormat="1" ht="15" thickTop="1" thickBot="1"/>
    <row r="16748" s="34" customFormat="1" ht="15" thickTop="1" thickBot="1"/>
    <row r="16749" s="34" customFormat="1" ht="15" thickTop="1" thickBot="1"/>
    <row r="16750" s="34" customFormat="1" ht="15" thickTop="1" thickBot="1"/>
    <row r="16751" s="34" customFormat="1" ht="15" thickTop="1" thickBot="1"/>
    <row r="16752" s="34" customFormat="1" ht="15" thickTop="1" thickBot="1"/>
    <row r="16753" s="34" customFormat="1" ht="15" thickTop="1" thickBot="1"/>
    <row r="16754" s="34" customFormat="1" ht="15" thickTop="1" thickBot="1"/>
    <row r="16755" s="34" customFormat="1" ht="15" thickTop="1" thickBot="1"/>
    <row r="16756" s="34" customFormat="1" ht="15" thickTop="1" thickBot="1"/>
    <row r="16757" s="34" customFormat="1" ht="15" thickTop="1" thickBot="1"/>
    <row r="16758" s="34" customFormat="1" ht="15" thickTop="1" thickBot="1"/>
    <row r="16759" s="34" customFormat="1" ht="15" thickTop="1" thickBot="1"/>
    <row r="16760" s="34" customFormat="1" ht="15" thickTop="1" thickBot="1"/>
    <row r="16761" s="34" customFormat="1" ht="15" thickTop="1" thickBot="1"/>
    <row r="16762" s="34" customFormat="1" ht="15" thickTop="1" thickBot="1"/>
    <row r="16763" s="34" customFormat="1" ht="15" thickTop="1" thickBot="1"/>
    <row r="16764" s="34" customFormat="1" ht="15" thickTop="1" thickBot="1"/>
    <row r="16765" s="34" customFormat="1" ht="15" thickTop="1" thickBot="1"/>
    <row r="16766" s="34" customFormat="1" ht="15" thickTop="1" thickBot="1"/>
    <row r="16767" s="34" customFormat="1" ht="15" thickTop="1" thickBot="1"/>
    <row r="16768" s="34" customFormat="1" ht="15" thickTop="1" thickBot="1"/>
    <row r="16769" s="34" customFormat="1" ht="15" thickTop="1" thickBot="1"/>
    <row r="16770" s="34" customFormat="1" ht="15" thickTop="1" thickBot="1"/>
    <row r="16771" s="34" customFormat="1" ht="15" thickTop="1" thickBot="1"/>
    <row r="16772" s="34" customFormat="1" ht="15" thickTop="1" thickBot="1"/>
    <row r="16773" s="34" customFormat="1" ht="15" thickTop="1" thickBot="1"/>
    <row r="16774" s="34" customFormat="1" ht="15" thickTop="1" thickBot="1"/>
    <row r="16775" s="34" customFormat="1" ht="15" thickTop="1" thickBot="1"/>
    <row r="16776" s="34" customFormat="1" ht="15" thickTop="1" thickBot="1"/>
    <row r="16777" s="34" customFormat="1" ht="15" thickTop="1" thickBot="1"/>
    <row r="16778" s="34" customFormat="1" ht="15" thickTop="1" thickBot="1"/>
    <row r="16779" s="34" customFormat="1" ht="15" thickTop="1" thickBot="1"/>
    <row r="16780" s="34" customFormat="1" ht="15" thickTop="1" thickBot="1"/>
    <row r="16781" s="34" customFormat="1" ht="15" thickTop="1" thickBot="1"/>
    <row r="16782" s="34" customFormat="1" ht="15" thickTop="1" thickBot="1"/>
    <row r="16783" s="34" customFormat="1" ht="15" thickTop="1" thickBot="1"/>
    <row r="16784" s="34" customFormat="1" ht="15" thickTop="1" thickBot="1"/>
    <row r="16785" s="34" customFormat="1" ht="15" thickTop="1" thickBot="1"/>
    <row r="16786" s="34" customFormat="1" ht="15" thickTop="1" thickBot="1"/>
    <row r="16787" s="34" customFormat="1" ht="15" thickTop="1" thickBot="1"/>
    <row r="16788" s="34" customFormat="1" ht="15" thickTop="1" thickBot="1"/>
    <row r="16789" s="34" customFormat="1" ht="15" thickTop="1" thickBot="1"/>
    <row r="16790" s="34" customFormat="1" ht="15" thickTop="1" thickBot="1"/>
    <row r="16791" s="34" customFormat="1" ht="15" thickTop="1" thickBot="1"/>
    <row r="16792" s="34" customFormat="1" ht="15" thickTop="1" thickBot="1"/>
    <row r="16793" s="34" customFormat="1" ht="15" thickTop="1" thickBot="1"/>
    <row r="16794" s="34" customFormat="1" ht="15" thickTop="1" thickBot="1"/>
    <row r="16795" s="34" customFormat="1" ht="15" thickTop="1" thickBot="1"/>
    <row r="16796" s="34" customFormat="1" ht="15" thickTop="1" thickBot="1"/>
    <row r="16797" s="34" customFormat="1" ht="15" thickTop="1" thickBot="1"/>
    <row r="16798" s="34" customFormat="1" ht="14" thickTop="1"/>
    <row r="16799" s="34" customFormat="1"/>
    <row r="16800" s="34" customFormat="1"/>
    <row r="16801" s="34" customFormat="1"/>
    <row r="16802" s="34" customFormat="1"/>
    <row r="16803" s="34" customFormat="1"/>
    <row r="16804" s="34" customFormat="1"/>
    <row r="16805" s="34" customFormat="1"/>
    <row r="16806" s="34" customFormat="1"/>
    <row r="16807" s="34" customFormat="1"/>
    <row r="16808" s="34" customFormat="1"/>
    <row r="16809" s="34" customFormat="1"/>
    <row r="16810" s="34" customFormat="1"/>
    <row r="16811" s="34" customFormat="1" ht="14" thickBot="1"/>
    <row r="16812" s="34" customFormat="1" ht="15" thickTop="1" thickBot="1"/>
    <row r="16813" s="34" customFormat="1" ht="15" thickTop="1" thickBot="1"/>
    <row r="16814" s="34" customFormat="1" ht="15" thickTop="1" thickBot="1"/>
    <row r="16815" s="34" customFormat="1" ht="15" thickTop="1" thickBot="1"/>
    <row r="16816" s="34" customFormat="1" ht="15" thickTop="1" thickBot="1"/>
    <row r="16817" s="34" customFormat="1" ht="15" thickTop="1" thickBot="1"/>
    <row r="16818" s="34" customFormat="1" ht="15" thickTop="1" thickBot="1"/>
    <row r="16819" s="34" customFormat="1" ht="15" thickTop="1" thickBot="1"/>
    <row r="16820" s="34" customFormat="1" ht="15" thickTop="1" thickBot="1"/>
    <row r="16821" s="34" customFormat="1" ht="15" thickTop="1" thickBot="1"/>
    <row r="16822" s="34" customFormat="1" ht="15" thickTop="1" thickBot="1"/>
    <row r="16823" s="34" customFormat="1" ht="15" thickTop="1" thickBot="1"/>
    <row r="16824" s="34" customFormat="1" ht="15" thickTop="1" thickBot="1"/>
    <row r="16825" s="34" customFormat="1" ht="15" thickTop="1" thickBot="1"/>
    <row r="16826" s="34" customFormat="1" ht="15" thickTop="1" thickBot="1"/>
    <row r="16827" s="34" customFormat="1" ht="15" thickTop="1" thickBot="1"/>
    <row r="16828" s="34" customFormat="1" ht="15" thickTop="1" thickBot="1"/>
    <row r="16829" s="34" customFormat="1" ht="15" thickTop="1" thickBot="1"/>
    <row r="16830" s="34" customFormat="1" ht="15" thickTop="1" thickBot="1"/>
    <row r="16831" s="34" customFormat="1" ht="15" thickTop="1" thickBot="1"/>
    <row r="16832" s="34" customFormat="1" ht="15" thickTop="1" thickBot="1"/>
    <row r="16833" s="34" customFormat="1" ht="15" thickTop="1" thickBot="1"/>
    <row r="16834" s="34" customFormat="1" ht="15" thickTop="1" thickBot="1"/>
    <row r="16835" s="34" customFormat="1" ht="15" thickTop="1" thickBot="1"/>
    <row r="16836" s="34" customFormat="1" ht="15" thickTop="1" thickBot="1"/>
    <row r="16837" s="34" customFormat="1" ht="15" thickTop="1" thickBot="1"/>
    <row r="16838" s="34" customFormat="1" ht="15" thickTop="1" thickBot="1"/>
    <row r="16839" s="34" customFormat="1" ht="15" thickTop="1" thickBot="1"/>
    <row r="16840" s="34" customFormat="1" ht="15" thickTop="1" thickBot="1"/>
    <row r="16841" s="34" customFormat="1" ht="15" thickTop="1" thickBot="1"/>
    <row r="16842" s="34" customFormat="1" ht="15" thickTop="1" thickBot="1"/>
    <row r="16843" s="34" customFormat="1" ht="15" thickTop="1" thickBot="1"/>
    <row r="16844" s="34" customFormat="1" ht="15" thickTop="1" thickBot="1"/>
    <row r="16845" s="34" customFormat="1" ht="15" thickTop="1" thickBot="1"/>
    <row r="16846" s="34" customFormat="1" ht="15" thickTop="1" thickBot="1"/>
    <row r="16847" s="34" customFormat="1" ht="15" thickTop="1" thickBot="1"/>
    <row r="16848" s="34" customFormat="1" ht="15" thickTop="1" thickBot="1"/>
    <row r="16849" s="34" customFormat="1" ht="15" thickTop="1" thickBot="1"/>
    <row r="16850" s="34" customFormat="1" ht="15" thickTop="1" thickBot="1"/>
    <row r="16851" s="34" customFormat="1" ht="15" thickTop="1" thickBot="1"/>
    <row r="16852" s="34" customFormat="1" ht="15" thickTop="1" thickBot="1"/>
    <row r="16853" s="34" customFormat="1" ht="15" thickTop="1" thickBot="1"/>
    <row r="16854" s="34" customFormat="1" ht="15" thickTop="1" thickBot="1"/>
    <row r="16855" s="34" customFormat="1" ht="15" thickTop="1" thickBot="1"/>
    <row r="16856" s="34" customFormat="1" ht="15" thickTop="1" thickBot="1"/>
    <row r="16857" s="34" customFormat="1" ht="15" thickTop="1" thickBot="1"/>
    <row r="16858" s="34" customFormat="1" ht="15" thickTop="1" thickBot="1"/>
    <row r="16859" s="34" customFormat="1" ht="15" thickTop="1" thickBot="1"/>
    <row r="16860" s="34" customFormat="1" ht="15" thickTop="1" thickBot="1"/>
    <row r="16861" s="34" customFormat="1" ht="15" thickTop="1" thickBot="1"/>
    <row r="16862" s="34" customFormat="1" ht="15" thickTop="1" thickBot="1"/>
    <row r="16863" s="34" customFormat="1" ht="15" thickTop="1" thickBot="1"/>
    <row r="16864" s="34" customFormat="1" ht="15" thickTop="1" thickBot="1"/>
    <row r="16865" s="34" customFormat="1" ht="15" thickTop="1" thickBot="1"/>
    <row r="16866" s="34" customFormat="1" ht="15" thickTop="1" thickBot="1"/>
    <row r="16867" s="34" customFormat="1" ht="15" thickTop="1" thickBot="1"/>
    <row r="16868" s="34" customFormat="1" ht="14" thickTop="1"/>
    <row r="16869" s="34" customFormat="1"/>
    <row r="16870" s="34" customFormat="1"/>
    <row r="16871" s="34" customFormat="1"/>
    <row r="16872" s="34" customFormat="1"/>
    <row r="16873" s="34" customFormat="1"/>
    <row r="16874" s="34" customFormat="1"/>
    <row r="16875" s="34" customFormat="1"/>
    <row r="16876" s="34" customFormat="1"/>
    <row r="16877" s="34" customFormat="1"/>
    <row r="16878" s="34" customFormat="1"/>
    <row r="16879" s="34" customFormat="1"/>
    <row r="16880" s="34" customFormat="1"/>
    <row r="16881" s="34" customFormat="1" ht="14" thickBot="1"/>
    <row r="16882" s="34" customFormat="1" ht="15" thickTop="1" thickBot="1"/>
    <row r="16883" s="34" customFormat="1" ht="15" thickTop="1" thickBot="1"/>
    <row r="16884" s="34" customFormat="1" ht="15" thickTop="1" thickBot="1"/>
    <row r="16885" s="34" customFormat="1" ht="15" thickTop="1" thickBot="1"/>
    <row r="16886" s="34" customFormat="1" ht="15" thickTop="1" thickBot="1"/>
    <row r="16887" s="34" customFormat="1" ht="15" thickTop="1" thickBot="1"/>
    <row r="16888" s="34" customFormat="1" ht="15" thickTop="1" thickBot="1"/>
    <row r="16889" s="34" customFormat="1" ht="15" thickTop="1" thickBot="1"/>
    <row r="16890" s="34" customFormat="1" ht="15" thickTop="1" thickBot="1"/>
    <row r="16891" s="34" customFormat="1" ht="15" thickTop="1" thickBot="1"/>
    <row r="16892" s="34" customFormat="1" ht="15" thickTop="1" thickBot="1"/>
    <row r="16893" s="34" customFormat="1" ht="15" thickTop="1" thickBot="1"/>
    <row r="16894" s="34" customFormat="1" ht="15" thickTop="1" thickBot="1"/>
    <row r="16895" s="34" customFormat="1" ht="15" thickTop="1" thickBot="1"/>
    <row r="16896" s="34" customFormat="1" ht="15" thickTop="1" thickBot="1"/>
    <row r="16897" s="34" customFormat="1" ht="15" thickTop="1" thickBot="1"/>
    <row r="16898" s="34" customFormat="1" ht="15" thickTop="1" thickBot="1"/>
    <row r="16899" s="34" customFormat="1" ht="15" thickTop="1" thickBot="1"/>
    <row r="16900" s="34" customFormat="1" ht="15" thickTop="1" thickBot="1"/>
    <row r="16901" s="34" customFormat="1" ht="15" thickTop="1" thickBot="1"/>
    <row r="16902" s="34" customFormat="1" ht="15" thickTop="1" thickBot="1"/>
    <row r="16903" s="34" customFormat="1" ht="15" thickTop="1" thickBot="1"/>
    <row r="16904" s="34" customFormat="1" ht="15" thickTop="1" thickBot="1"/>
    <row r="16905" s="34" customFormat="1" ht="15" thickTop="1" thickBot="1"/>
    <row r="16906" s="34" customFormat="1" ht="15" thickTop="1" thickBot="1"/>
    <row r="16907" s="34" customFormat="1" ht="15" thickTop="1" thickBot="1"/>
    <row r="16908" s="34" customFormat="1" ht="15" thickTop="1" thickBot="1"/>
    <row r="16909" s="34" customFormat="1" ht="15" thickTop="1" thickBot="1"/>
    <row r="16910" s="34" customFormat="1" ht="15" thickTop="1" thickBot="1"/>
    <row r="16911" s="34" customFormat="1" ht="15" thickTop="1" thickBot="1"/>
    <row r="16912" s="34" customFormat="1" ht="15" thickTop="1" thickBot="1"/>
    <row r="16913" s="34" customFormat="1" ht="15" thickTop="1" thickBot="1"/>
    <row r="16914" s="34" customFormat="1" ht="15" thickTop="1" thickBot="1"/>
    <row r="16915" s="34" customFormat="1" ht="15" thickTop="1" thickBot="1"/>
    <row r="16916" s="34" customFormat="1" ht="15" thickTop="1" thickBot="1"/>
    <row r="16917" s="34" customFormat="1" ht="15" thickTop="1" thickBot="1"/>
    <row r="16918" s="34" customFormat="1" ht="15" thickTop="1" thickBot="1"/>
    <row r="16919" s="34" customFormat="1" ht="15" thickTop="1" thickBot="1"/>
    <row r="16920" s="34" customFormat="1" ht="15" thickTop="1" thickBot="1"/>
    <row r="16921" s="34" customFormat="1" ht="15" thickTop="1" thickBot="1"/>
    <row r="16922" s="34" customFormat="1" ht="15" thickTop="1" thickBot="1"/>
    <row r="16923" s="34" customFormat="1" ht="15" thickTop="1" thickBot="1"/>
    <row r="16924" s="34" customFormat="1" ht="15" thickTop="1" thickBot="1"/>
    <row r="16925" s="34" customFormat="1" ht="15" thickTop="1" thickBot="1"/>
    <row r="16926" s="34" customFormat="1" ht="15" thickTop="1" thickBot="1"/>
    <row r="16927" s="34" customFormat="1" ht="15" thickTop="1" thickBot="1"/>
    <row r="16928" s="34" customFormat="1" ht="15" thickTop="1" thickBot="1"/>
    <row r="16929" s="34" customFormat="1" ht="15" thickTop="1" thickBot="1"/>
    <row r="16930" s="34" customFormat="1" ht="15" thickTop="1" thickBot="1"/>
    <row r="16931" s="34" customFormat="1" ht="15" thickTop="1" thickBot="1"/>
    <row r="16932" s="34" customFormat="1" ht="15" thickTop="1" thickBot="1"/>
    <row r="16933" s="34" customFormat="1" ht="15" thickTop="1" thickBot="1"/>
    <row r="16934" s="34" customFormat="1" ht="15" thickTop="1" thickBot="1"/>
    <row r="16935" s="34" customFormat="1" ht="15" thickTop="1" thickBot="1"/>
    <row r="16936" s="34" customFormat="1" ht="15" thickTop="1" thickBot="1"/>
    <row r="16937" s="34" customFormat="1" ht="15" thickTop="1" thickBot="1"/>
    <row r="16938" s="34" customFormat="1" ht="14" thickTop="1"/>
    <row r="16939" s="34" customFormat="1"/>
    <row r="16940" s="34" customFormat="1"/>
    <row r="16941" s="34" customFormat="1"/>
    <row r="16942" s="34" customFormat="1"/>
    <row r="16943" s="34" customFormat="1"/>
    <row r="16944" s="34" customFormat="1"/>
    <row r="16945" s="34" customFormat="1"/>
    <row r="16946" s="34" customFormat="1"/>
    <row r="16947" s="34" customFormat="1"/>
    <row r="16948" s="34" customFormat="1"/>
    <row r="16949" s="34" customFormat="1"/>
    <row r="16950" s="34" customFormat="1"/>
    <row r="16951" s="34" customFormat="1" ht="14" thickBot="1"/>
    <row r="16952" s="34" customFormat="1" ht="15" thickTop="1" thickBot="1"/>
    <row r="16953" s="34" customFormat="1" ht="15" thickTop="1" thickBot="1"/>
    <row r="16954" s="34" customFormat="1" ht="15" thickTop="1" thickBot="1"/>
    <row r="16955" s="34" customFormat="1" ht="15" thickTop="1" thickBot="1"/>
    <row r="16956" s="34" customFormat="1" ht="15" thickTop="1" thickBot="1"/>
    <row r="16957" s="34" customFormat="1" ht="15" thickTop="1" thickBot="1"/>
    <row r="16958" s="34" customFormat="1" ht="15" thickTop="1" thickBot="1"/>
    <row r="16959" s="34" customFormat="1" ht="15" thickTop="1" thickBot="1"/>
    <row r="16960" s="34" customFormat="1" ht="15" thickTop="1" thickBot="1"/>
    <row r="16961" s="34" customFormat="1" ht="15" thickTop="1" thickBot="1"/>
    <row r="16962" s="34" customFormat="1" ht="15" thickTop="1" thickBot="1"/>
    <row r="16963" s="34" customFormat="1" ht="15" thickTop="1" thickBot="1"/>
    <row r="16964" s="34" customFormat="1" ht="15" thickTop="1" thickBot="1"/>
    <row r="16965" s="34" customFormat="1" ht="15" thickTop="1" thickBot="1"/>
    <row r="16966" s="34" customFormat="1" ht="15" thickTop="1" thickBot="1"/>
    <row r="16967" s="34" customFormat="1" ht="15" thickTop="1" thickBot="1"/>
    <row r="16968" s="34" customFormat="1" ht="15" thickTop="1" thickBot="1"/>
    <row r="16969" s="34" customFormat="1" ht="15" thickTop="1" thickBot="1"/>
    <row r="16970" s="34" customFormat="1" ht="15" thickTop="1" thickBot="1"/>
    <row r="16971" s="34" customFormat="1" ht="15" thickTop="1" thickBot="1"/>
    <row r="16972" s="34" customFormat="1" ht="15" thickTop="1" thickBot="1"/>
    <row r="16973" s="34" customFormat="1" ht="15" thickTop="1" thickBot="1"/>
    <row r="16974" s="34" customFormat="1" ht="15" thickTop="1" thickBot="1"/>
    <row r="16975" s="34" customFormat="1" ht="15" thickTop="1" thickBot="1"/>
    <row r="16976" s="34" customFormat="1" ht="15" thickTop="1" thickBot="1"/>
    <row r="16977" s="34" customFormat="1" ht="15" thickTop="1" thickBot="1"/>
    <row r="16978" s="34" customFormat="1" ht="15" thickTop="1" thickBot="1"/>
    <row r="16979" s="34" customFormat="1" ht="15" thickTop="1" thickBot="1"/>
    <row r="16980" s="34" customFormat="1" ht="15" thickTop="1" thickBot="1"/>
    <row r="16981" s="34" customFormat="1" ht="15" thickTop="1" thickBot="1"/>
    <row r="16982" s="34" customFormat="1" ht="15" thickTop="1" thickBot="1"/>
    <row r="16983" s="34" customFormat="1" ht="15" thickTop="1" thickBot="1"/>
    <row r="16984" s="34" customFormat="1" ht="15" thickTop="1" thickBot="1"/>
    <row r="16985" s="34" customFormat="1" ht="15" thickTop="1" thickBot="1"/>
    <row r="16986" s="34" customFormat="1" ht="15" thickTop="1" thickBot="1"/>
    <row r="16987" s="34" customFormat="1" ht="15" thickTop="1" thickBot="1"/>
    <row r="16988" s="34" customFormat="1" ht="15" thickTop="1" thickBot="1"/>
    <row r="16989" s="34" customFormat="1" ht="15" thickTop="1" thickBot="1"/>
    <row r="16990" s="34" customFormat="1" ht="15" thickTop="1" thickBot="1"/>
    <row r="16991" s="34" customFormat="1" ht="15" thickTop="1" thickBot="1"/>
    <row r="16992" s="34" customFormat="1" ht="15" thickTop="1" thickBot="1"/>
    <row r="16993" s="34" customFormat="1" ht="15" thickTop="1" thickBot="1"/>
    <row r="16994" s="34" customFormat="1" ht="15" thickTop="1" thickBot="1"/>
    <row r="16995" s="34" customFormat="1" ht="15" thickTop="1" thickBot="1"/>
    <row r="16996" s="34" customFormat="1" ht="15" thickTop="1" thickBot="1"/>
    <row r="16997" s="34" customFormat="1" ht="15" thickTop="1" thickBot="1"/>
    <row r="16998" s="34" customFormat="1" ht="15" thickTop="1" thickBot="1"/>
    <row r="16999" s="34" customFormat="1" ht="15" thickTop="1" thickBot="1"/>
    <row r="17000" s="34" customFormat="1" ht="15" thickTop="1" thickBot="1"/>
    <row r="17001" s="34" customFormat="1" ht="15" thickTop="1" thickBot="1"/>
    <row r="17002" s="34" customFormat="1" ht="15" thickTop="1" thickBot="1"/>
    <row r="17003" s="34" customFormat="1" ht="15" thickTop="1" thickBot="1"/>
    <row r="17004" s="34" customFormat="1" ht="15" thickTop="1" thickBot="1"/>
    <row r="17005" s="34" customFormat="1" ht="15" thickTop="1" thickBot="1"/>
    <row r="17006" s="34" customFormat="1" ht="15" thickTop="1" thickBot="1"/>
    <row r="17007" s="34" customFormat="1" ht="15" thickTop="1" thickBot="1"/>
    <row r="17008" s="34" customFormat="1" ht="14" thickTop="1"/>
    <row r="17009" s="34" customFormat="1"/>
    <row r="17010" s="34" customFormat="1"/>
    <row r="17011" s="34" customFormat="1"/>
    <row r="17012" s="34" customFormat="1"/>
    <row r="17013" s="34" customFormat="1"/>
    <row r="17014" s="34" customFormat="1"/>
    <row r="17015" s="34" customFormat="1"/>
    <row r="17016" s="34" customFormat="1"/>
    <row r="17017" s="34" customFormat="1"/>
    <row r="17018" s="34" customFormat="1"/>
    <row r="17019" s="34" customFormat="1"/>
    <row r="17020" s="34" customFormat="1"/>
    <row r="17021" s="34" customFormat="1" ht="14" thickBot="1"/>
    <row r="17022" s="34" customFormat="1" ht="15" thickTop="1" thickBot="1"/>
    <row r="17023" s="34" customFormat="1" ht="15" thickTop="1" thickBot="1"/>
    <row r="17024" s="34" customFormat="1" ht="15" thickTop="1" thickBot="1"/>
    <row r="17025" s="34" customFormat="1" ht="15" thickTop="1" thickBot="1"/>
    <row r="17026" s="34" customFormat="1" ht="15" thickTop="1" thickBot="1"/>
    <row r="17027" s="34" customFormat="1" ht="15" thickTop="1" thickBot="1"/>
    <row r="17028" s="34" customFormat="1" ht="15" thickTop="1" thickBot="1"/>
    <row r="17029" s="34" customFormat="1" ht="15" thickTop="1" thickBot="1"/>
    <row r="17030" s="34" customFormat="1" ht="15" thickTop="1" thickBot="1"/>
    <row r="17031" s="34" customFormat="1" ht="15" thickTop="1" thickBot="1"/>
    <row r="17032" s="34" customFormat="1" ht="15" thickTop="1" thickBot="1"/>
    <row r="17033" s="34" customFormat="1" ht="15" thickTop="1" thickBot="1"/>
    <row r="17034" s="34" customFormat="1" ht="15" thickTop="1" thickBot="1"/>
    <row r="17035" s="34" customFormat="1" ht="15" thickTop="1" thickBot="1"/>
    <row r="17036" s="34" customFormat="1" ht="15" thickTop="1" thickBot="1"/>
    <row r="17037" s="34" customFormat="1" ht="15" thickTop="1" thickBot="1"/>
    <row r="17038" s="34" customFormat="1" ht="15" thickTop="1" thickBot="1"/>
    <row r="17039" s="34" customFormat="1" ht="15" thickTop="1" thickBot="1"/>
    <row r="17040" s="34" customFormat="1" ht="15" thickTop="1" thickBot="1"/>
    <row r="17041" s="34" customFormat="1" ht="15" thickTop="1" thickBot="1"/>
    <row r="17042" s="34" customFormat="1" ht="15" thickTop="1" thickBot="1"/>
    <row r="17043" s="34" customFormat="1" ht="15" thickTop="1" thickBot="1"/>
    <row r="17044" s="34" customFormat="1" ht="15" thickTop="1" thickBot="1"/>
    <row r="17045" s="34" customFormat="1" ht="15" thickTop="1" thickBot="1"/>
    <row r="17046" s="34" customFormat="1" ht="15" thickTop="1" thickBot="1"/>
    <row r="17047" s="34" customFormat="1" ht="15" thickTop="1" thickBot="1"/>
    <row r="17048" s="34" customFormat="1" ht="15" thickTop="1" thickBot="1"/>
    <row r="17049" s="34" customFormat="1" ht="15" thickTop="1" thickBot="1"/>
    <row r="17050" s="34" customFormat="1" ht="15" thickTop="1" thickBot="1"/>
    <row r="17051" s="34" customFormat="1" ht="15" thickTop="1" thickBot="1"/>
    <row r="17052" s="34" customFormat="1" ht="15" thickTop="1" thickBot="1"/>
    <row r="17053" s="34" customFormat="1" ht="15" thickTop="1" thickBot="1"/>
    <row r="17054" s="34" customFormat="1" ht="15" thickTop="1" thickBot="1"/>
    <row r="17055" s="34" customFormat="1" ht="15" thickTop="1" thickBot="1"/>
    <row r="17056" s="34" customFormat="1" ht="15" thickTop="1" thickBot="1"/>
    <row r="17057" s="34" customFormat="1" ht="15" thickTop="1" thickBot="1"/>
    <row r="17058" s="34" customFormat="1" ht="15" thickTop="1" thickBot="1"/>
    <row r="17059" s="34" customFormat="1" ht="15" thickTop="1" thickBot="1"/>
    <row r="17060" s="34" customFormat="1" ht="15" thickTop="1" thickBot="1"/>
    <row r="17061" s="34" customFormat="1" ht="15" thickTop="1" thickBot="1"/>
    <row r="17062" s="34" customFormat="1" ht="15" thickTop="1" thickBot="1"/>
    <row r="17063" s="34" customFormat="1" ht="15" thickTop="1" thickBot="1"/>
    <row r="17064" s="34" customFormat="1" ht="15" thickTop="1" thickBot="1"/>
    <row r="17065" s="34" customFormat="1" ht="15" thickTop="1" thickBot="1"/>
    <row r="17066" s="34" customFormat="1" ht="15" thickTop="1" thickBot="1"/>
    <row r="17067" s="34" customFormat="1" ht="15" thickTop="1" thickBot="1"/>
    <row r="17068" s="34" customFormat="1" ht="15" thickTop="1" thickBot="1"/>
    <row r="17069" s="34" customFormat="1" ht="15" thickTop="1" thickBot="1"/>
    <row r="17070" s="34" customFormat="1" ht="15" thickTop="1" thickBot="1"/>
    <row r="17071" s="34" customFormat="1" ht="15" thickTop="1" thickBot="1"/>
    <row r="17072" s="34" customFormat="1" ht="15" thickTop="1" thickBot="1"/>
    <row r="17073" s="34" customFormat="1" ht="15" thickTop="1" thickBot="1"/>
    <row r="17074" s="34" customFormat="1" ht="15" thickTop="1" thickBot="1"/>
    <row r="17075" s="34" customFormat="1" ht="15" thickTop="1" thickBot="1"/>
    <row r="17076" s="34" customFormat="1" ht="15" thickTop="1" thickBot="1"/>
    <row r="17077" s="34" customFormat="1" ht="15" thickTop="1" thickBot="1"/>
    <row r="17078" s="34" customFormat="1" ht="14" thickTop="1"/>
    <row r="17079" s="34" customFormat="1"/>
    <row r="17080" s="34" customFormat="1"/>
    <row r="17081" s="34" customFormat="1"/>
    <row r="17082" s="34" customFormat="1"/>
    <row r="17083" s="34" customFormat="1"/>
    <row r="17084" s="34" customFormat="1"/>
    <row r="17085" s="34" customFormat="1"/>
    <row r="17086" s="34" customFormat="1"/>
    <row r="17087" s="34" customFormat="1"/>
    <row r="17088" s="34" customFormat="1"/>
    <row r="17089" s="34" customFormat="1"/>
    <row r="17090" s="34" customFormat="1"/>
    <row r="17091" s="34" customFormat="1" ht="14" thickBot="1"/>
    <row r="17092" s="34" customFormat="1" ht="15" thickTop="1" thickBot="1"/>
    <row r="17093" s="34" customFormat="1" ht="15" thickTop="1" thickBot="1"/>
    <row r="17094" s="34" customFormat="1" ht="15" thickTop="1" thickBot="1"/>
    <row r="17095" s="34" customFormat="1" ht="15" thickTop="1" thickBot="1"/>
    <row r="17096" s="34" customFormat="1" ht="15" thickTop="1" thickBot="1"/>
    <row r="17097" s="34" customFormat="1" ht="15" thickTop="1" thickBot="1"/>
    <row r="17098" s="34" customFormat="1" ht="15" thickTop="1" thickBot="1"/>
    <row r="17099" s="34" customFormat="1" ht="15" thickTop="1" thickBot="1"/>
    <row r="17100" s="34" customFormat="1" ht="15" thickTop="1" thickBot="1"/>
    <row r="17101" s="34" customFormat="1" ht="15" thickTop="1" thickBot="1"/>
    <row r="17102" s="34" customFormat="1" ht="15" thickTop="1" thickBot="1"/>
    <row r="17103" s="34" customFormat="1" ht="15" thickTop="1" thickBot="1"/>
    <row r="17104" s="34" customFormat="1" ht="15" thickTop="1" thickBot="1"/>
    <row r="17105" s="34" customFormat="1" ht="15" thickTop="1" thickBot="1"/>
    <row r="17106" s="34" customFormat="1" ht="15" thickTop="1" thickBot="1"/>
    <row r="17107" s="34" customFormat="1" ht="15" thickTop="1" thickBot="1"/>
    <row r="17108" s="34" customFormat="1" ht="15" thickTop="1" thickBot="1"/>
    <row r="17109" s="34" customFormat="1" ht="15" thickTop="1" thickBot="1"/>
    <row r="17110" s="34" customFormat="1" ht="15" thickTop="1" thickBot="1"/>
    <row r="17111" s="34" customFormat="1" ht="15" thickTop="1" thickBot="1"/>
    <row r="17112" s="34" customFormat="1" ht="15" thickTop="1" thickBot="1"/>
    <row r="17113" s="34" customFormat="1" ht="15" thickTop="1" thickBot="1"/>
    <row r="17114" s="34" customFormat="1" ht="15" thickTop="1" thickBot="1"/>
    <row r="17115" s="34" customFormat="1" ht="15" thickTop="1" thickBot="1"/>
    <row r="17116" s="34" customFormat="1" ht="15" thickTop="1" thickBot="1"/>
    <row r="17117" s="34" customFormat="1" ht="15" thickTop="1" thickBot="1"/>
    <row r="17118" s="34" customFormat="1" ht="15" thickTop="1" thickBot="1"/>
    <row r="17119" s="34" customFormat="1" ht="15" thickTop="1" thickBot="1"/>
    <row r="17120" s="34" customFormat="1" ht="15" thickTop="1" thickBot="1"/>
    <row r="17121" s="34" customFormat="1" ht="15" thickTop="1" thickBot="1"/>
    <row r="17122" s="34" customFormat="1" ht="15" thickTop="1" thickBot="1"/>
    <row r="17123" s="34" customFormat="1" ht="15" thickTop="1" thickBot="1"/>
    <row r="17124" s="34" customFormat="1" ht="15" thickTop="1" thickBot="1"/>
    <row r="17125" s="34" customFormat="1" ht="15" thickTop="1" thickBot="1"/>
    <row r="17126" s="34" customFormat="1" ht="15" thickTop="1" thickBot="1"/>
    <row r="17127" s="34" customFormat="1" ht="15" thickTop="1" thickBot="1"/>
    <row r="17128" s="34" customFormat="1" ht="15" thickTop="1" thickBot="1"/>
    <row r="17129" s="34" customFormat="1" ht="15" thickTop="1" thickBot="1"/>
    <row r="17130" s="34" customFormat="1" ht="15" thickTop="1" thickBot="1"/>
    <row r="17131" s="34" customFormat="1" ht="15" thickTop="1" thickBot="1"/>
    <row r="17132" s="34" customFormat="1" ht="15" thickTop="1" thickBot="1"/>
    <row r="17133" s="34" customFormat="1" ht="15" thickTop="1" thickBot="1"/>
    <row r="17134" s="34" customFormat="1" ht="15" thickTop="1" thickBot="1"/>
    <row r="17135" s="34" customFormat="1" ht="15" thickTop="1" thickBot="1"/>
    <row r="17136" s="34" customFormat="1" ht="15" thickTop="1" thickBot="1"/>
    <row r="17137" s="34" customFormat="1" ht="15" thickTop="1" thickBot="1"/>
    <row r="17138" s="34" customFormat="1" ht="15" thickTop="1" thickBot="1"/>
    <row r="17139" s="34" customFormat="1" ht="15" thickTop="1" thickBot="1"/>
    <row r="17140" s="34" customFormat="1" ht="15" thickTop="1" thickBot="1"/>
    <row r="17141" s="34" customFormat="1" ht="15" thickTop="1" thickBot="1"/>
    <row r="17142" s="34" customFormat="1" ht="15" thickTop="1" thickBot="1"/>
    <row r="17143" s="34" customFormat="1" ht="15" thickTop="1" thickBot="1"/>
    <row r="17144" s="34" customFormat="1" ht="15" thickTop="1" thickBot="1"/>
    <row r="17145" s="34" customFormat="1" ht="15" thickTop="1" thickBot="1"/>
    <row r="17146" s="34" customFormat="1" ht="15" thickTop="1" thickBot="1"/>
    <row r="17147" s="34" customFormat="1" ht="15" thickTop="1" thickBot="1"/>
    <row r="17148" s="34" customFormat="1" ht="14" thickTop="1"/>
    <row r="17149" s="34" customFormat="1"/>
    <row r="17150" s="34" customFormat="1"/>
    <row r="17151" s="34" customFormat="1"/>
    <row r="17152" s="34" customFormat="1"/>
    <row r="17153" s="34" customFormat="1"/>
    <row r="17154" s="34" customFormat="1"/>
    <row r="17155" s="34" customFormat="1"/>
    <row r="17156" s="34" customFormat="1"/>
    <row r="17157" s="34" customFormat="1"/>
    <row r="17158" s="34" customFormat="1"/>
    <row r="17159" s="34" customFormat="1"/>
    <row r="17160" s="34" customFormat="1"/>
    <row r="17161" s="34" customFormat="1" ht="14" thickBot="1"/>
    <row r="17162" s="34" customFormat="1" ht="15" thickTop="1" thickBot="1"/>
    <row r="17163" s="34" customFormat="1" ht="15" thickTop="1" thickBot="1"/>
    <row r="17164" s="34" customFormat="1" ht="15" thickTop="1" thickBot="1"/>
    <row r="17165" s="34" customFormat="1" ht="15" thickTop="1" thickBot="1"/>
    <row r="17166" s="34" customFormat="1" ht="15" thickTop="1" thickBot="1"/>
    <row r="17167" s="34" customFormat="1" ht="15" thickTop="1" thickBot="1"/>
    <row r="17168" s="34" customFormat="1" ht="15" thickTop="1" thickBot="1"/>
    <row r="17169" s="34" customFormat="1" ht="15" thickTop="1" thickBot="1"/>
    <row r="17170" s="34" customFormat="1" ht="15" thickTop="1" thickBot="1"/>
    <row r="17171" s="34" customFormat="1" ht="15" thickTop="1" thickBot="1"/>
    <row r="17172" s="34" customFormat="1" ht="15" thickTop="1" thickBot="1"/>
    <row r="17173" s="34" customFormat="1" ht="15" thickTop="1" thickBot="1"/>
    <row r="17174" s="34" customFormat="1" ht="15" thickTop="1" thickBot="1"/>
    <row r="17175" s="34" customFormat="1" ht="15" thickTop="1" thickBot="1"/>
    <row r="17176" s="34" customFormat="1" ht="15" thickTop="1" thickBot="1"/>
    <row r="17177" s="34" customFormat="1" ht="15" thickTop="1" thickBot="1"/>
    <row r="17178" s="34" customFormat="1" ht="15" thickTop="1" thickBot="1"/>
    <row r="17179" s="34" customFormat="1" ht="15" thickTop="1" thickBot="1"/>
    <row r="17180" s="34" customFormat="1" ht="15" thickTop="1" thickBot="1"/>
    <row r="17181" s="34" customFormat="1" ht="15" thickTop="1" thickBot="1"/>
    <row r="17182" s="34" customFormat="1" ht="15" thickTop="1" thickBot="1"/>
    <row r="17183" s="34" customFormat="1" ht="15" thickTop="1" thickBot="1"/>
    <row r="17184" s="34" customFormat="1" ht="15" thickTop="1" thickBot="1"/>
    <row r="17185" s="34" customFormat="1" ht="15" thickTop="1" thickBot="1"/>
    <row r="17186" s="34" customFormat="1" ht="15" thickTop="1" thickBot="1"/>
    <row r="17187" s="34" customFormat="1" ht="15" thickTop="1" thickBot="1"/>
    <row r="17188" s="34" customFormat="1" ht="15" thickTop="1" thickBot="1"/>
    <row r="17189" s="34" customFormat="1" ht="15" thickTop="1" thickBot="1"/>
    <row r="17190" s="34" customFormat="1" ht="15" thickTop="1" thickBot="1"/>
    <row r="17191" s="34" customFormat="1" ht="15" thickTop="1" thickBot="1"/>
    <row r="17192" s="34" customFormat="1" ht="15" thickTop="1" thickBot="1"/>
    <row r="17193" s="34" customFormat="1" ht="15" thickTop="1" thickBot="1"/>
    <row r="17194" s="34" customFormat="1" ht="15" thickTop="1" thickBot="1"/>
    <row r="17195" s="34" customFormat="1" ht="15" thickTop="1" thickBot="1"/>
    <row r="17196" s="34" customFormat="1" ht="15" thickTop="1" thickBot="1"/>
    <row r="17197" s="34" customFormat="1" ht="15" thickTop="1" thickBot="1"/>
    <row r="17198" s="34" customFormat="1" ht="15" thickTop="1" thickBot="1"/>
    <row r="17199" s="34" customFormat="1" ht="15" thickTop="1" thickBot="1"/>
    <row r="17200" s="34" customFormat="1" ht="15" thickTop="1" thickBot="1"/>
    <row r="17201" s="34" customFormat="1" ht="15" thickTop="1" thickBot="1"/>
    <row r="17202" s="34" customFormat="1" ht="15" thickTop="1" thickBot="1"/>
    <row r="17203" s="34" customFormat="1" ht="15" thickTop="1" thickBot="1"/>
    <row r="17204" s="34" customFormat="1" ht="15" thickTop="1" thickBot="1"/>
    <row r="17205" s="34" customFormat="1" ht="15" thickTop="1" thickBot="1"/>
    <row r="17206" s="34" customFormat="1" ht="15" thickTop="1" thickBot="1"/>
    <row r="17207" s="34" customFormat="1" ht="15" thickTop="1" thickBot="1"/>
    <row r="17208" s="34" customFormat="1" ht="15" thickTop="1" thickBot="1"/>
    <row r="17209" s="34" customFormat="1" ht="15" thickTop="1" thickBot="1"/>
    <row r="17210" s="34" customFormat="1" ht="15" thickTop="1" thickBot="1"/>
    <row r="17211" s="34" customFormat="1" ht="15" thickTop="1" thickBot="1"/>
    <row r="17212" s="34" customFormat="1" ht="15" thickTop="1" thickBot="1"/>
    <row r="17213" s="34" customFormat="1" ht="15" thickTop="1" thickBot="1"/>
    <row r="17214" s="34" customFormat="1" ht="15" thickTop="1" thickBot="1"/>
    <row r="17215" s="34" customFormat="1" ht="15" thickTop="1" thickBot="1"/>
    <row r="17216" s="34" customFormat="1" ht="15" thickTop="1" thickBot="1"/>
    <row r="17217" s="34" customFormat="1" ht="15" thickTop="1" thickBot="1"/>
    <row r="17218" s="34" customFormat="1" ht="14" thickTop="1"/>
    <row r="17219" s="34" customFormat="1"/>
    <row r="17220" s="34" customFormat="1"/>
    <row r="17221" s="34" customFormat="1"/>
    <row r="17222" s="34" customFormat="1"/>
    <row r="17223" s="34" customFormat="1"/>
    <row r="17224" s="34" customFormat="1"/>
    <row r="17225" s="34" customFormat="1"/>
    <row r="17226" s="34" customFormat="1"/>
    <row r="17227" s="34" customFormat="1"/>
    <row r="17228" s="34" customFormat="1"/>
    <row r="17229" s="34" customFormat="1"/>
    <row r="17230" s="34" customFormat="1"/>
    <row r="17231" s="34" customFormat="1" ht="14" thickBot="1"/>
    <row r="17232" s="34" customFormat="1" ht="15" thickTop="1" thickBot="1"/>
    <row r="17233" s="34" customFormat="1" ht="15" thickTop="1" thickBot="1"/>
    <row r="17234" s="34" customFormat="1" ht="15" thickTop="1" thickBot="1"/>
    <row r="17235" s="34" customFormat="1" ht="15" thickTop="1" thickBot="1"/>
    <row r="17236" s="34" customFormat="1" ht="15" thickTop="1" thickBot="1"/>
    <row r="17237" s="34" customFormat="1" ht="15" thickTop="1" thickBot="1"/>
    <row r="17238" s="34" customFormat="1" ht="15" thickTop="1" thickBot="1"/>
    <row r="17239" s="34" customFormat="1" ht="15" thickTop="1" thickBot="1"/>
    <row r="17240" s="34" customFormat="1" ht="15" thickTop="1" thickBot="1"/>
    <row r="17241" s="34" customFormat="1" ht="15" thickTop="1" thickBot="1"/>
    <row r="17242" s="34" customFormat="1" ht="15" thickTop="1" thickBot="1"/>
    <row r="17243" s="34" customFormat="1" ht="15" thickTop="1" thickBot="1"/>
    <row r="17244" s="34" customFormat="1" ht="15" thickTop="1" thickBot="1"/>
    <row r="17245" s="34" customFormat="1" ht="15" thickTop="1" thickBot="1"/>
    <row r="17246" s="34" customFormat="1" ht="15" thickTop="1" thickBot="1"/>
    <row r="17247" s="34" customFormat="1" ht="15" thickTop="1" thickBot="1"/>
    <row r="17248" s="34" customFormat="1" ht="15" thickTop="1" thickBot="1"/>
    <row r="17249" s="34" customFormat="1" ht="15" thickTop="1" thickBot="1"/>
    <row r="17250" s="34" customFormat="1" ht="15" thickTop="1" thickBot="1"/>
    <row r="17251" s="34" customFormat="1" ht="15" thickTop="1" thickBot="1"/>
    <row r="17252" s="34" customFormat="1" ht="15" thickTop="1" thickBot="1"/>
    <row r="17253" s="34" customFormat="1" ht="15" thickTop="1" thickBot="1"/>
    <row r="17254" s="34" customFormat="1" ht="15" thickTop="1" thickBot="1"/>
    <row r="17255" s="34" customFormat="1" ht="15" thickTop="1" thickBot="1"/>
    <row r="17256" s="34" customFormat="1" ht="15" thickTop="1" thickBot="1"/>
    <row r="17257" s="34" customFormat="1" ht="15" thickTop="1" thickBot="1"/>
    <row r="17258" s="34" customFormat="1" ht="15" thickTop="1" thickBot="1"/>
    <row r="17259" s="34" customFormat="1" ht="15" thickTop="1" thickBot="1"/>
    <row r="17260" s="34" customFormat="1" ht="15" thickTop="1" thickBot="1"/>
    <row r="17261" s="34" customFormat="1" ht="15" thickTop="1" thickBot="1"/>
    <row r="17262" s="34" customFormat="1" ht="15" thickTop="1" thickBot="1"/>
    <row r="17263" s="34" customFormat="1" ht="15" thickTop="1" thickBot="1"/>
    <row r="17264" s="34" customFormat="1" ht="15" thickTop="1" thickBot="1"/>
    <row r="17265" s="34" customFormat="1" ht="15" thickTop="1" thickBot="1"/>
    <row r="17266" s="34" customFormat="1" ht="15" thickTop="1" thickBot="1"/>
    <row r="17267" s="34" customFormat="1" ht="15" thickTop="1" thickBot="1"/>
    <row r="17268" s="34" customFormat="1" ht="15" thickTop="1" thickBot="1"/>
    <row r="17269" s="34" customFormat="1" ht="15" thickTop="1" thickBot="1"/>
    <row r="17270" s="34" customFormat="1" ht="15" thickTop="1" thickBot="1"/>
    <row r="17271" s="34" customFormat="1" ht="15" thickTop="1" thickBot="1"/>
    <row r="17272" s="34" customFormat="1" ht="15" thickTop="1" thickBot="1"/>
    <row r="17273" s="34" customFormat="1" ht="15" thickTop="1" thickBot="1"/>
    <row r="17274" s="34" customFormat="1" ht="15" thickTop="1" thickBot="1"/>
    <row r="17275" s="34" customFormat="1" ht="15" thickTop="1" thickBot="1"/>
    <row r="17276" s="34" customFormat="1" ht="15" thickTop="1" thickBot="1"/>
    <row r="17277" s="34" customFormat="1" ht="15" thickTop="1" thickBot="1"/>
    <row r="17278" s="34" customFormat="1" ht="15" thickTop="1" thickBot="1"/>
    <row r="17279" s="34" customFormat="1" ht="15" thickTop="1" thickBot="1"/>
    <row r="17280" s="34" customFormat="1" ht="15" thickTop="1" thickBot="1"/>
    <row r="17281" s="34" customFormat="1" ht="15" thickTop="1" thickBot="1"/>
    <row r="17282" s="34" customFormat="1" ht="15" thickTop="1" thickBot="1"/>
    <row r="17283" s="34" customFormat="1" ht="15" thickTop="1" thickBot="1"/>
    <row r="17284" s="34" customFormat="1" ht="15" thickTop="1" thickBot="1"/>
    <row r="17285" s="34" customFormat="1" ht="15" thickTop="1" thickBot="1"/>
    <row r="17286" s="34" customFormat="1" ht="15" thickTop="1" thickBot="1"/>
    <row r="17287" s="34" customFormat="1" ht="15" thickTop="1" thickBot="1"/>
    <row r="17288" s="34" customFormat="1" ht="14" thickTop="1"/>
    <row r="17289" s="34" customFormat="1"/>
    <row r="17290" s="34" customFormat="1"/>
    <row r="17291" s="34" customFormat="1"/>
    <row r="17292" s="34" customFormat="1"/>
    <row r="17293" s="34" customFormat="1"/>
    <row r="17294" s="34" customFormat="1"/>
    <row r="17295" s="34" customFormat="1"/>
    <row r="17296" s="34" customFormat="1"/>
    <row r="17297" s="34" customFormat="1"/>
    <row r="17298" s="34" customFormat="1"/>
    <row r="17299" s="34" customFormat="1"/>
    <row r="17300" s="34" customFormat="1"/>
    <row r="17301" s="34" customFormat="1" ht="14" thickBot="1"/>
    <row r="17302" s="34" customFormat="1" ht="15" thickTop="1" thickBot="1"/>
    <row r="17303" s="34" customFormat="1" ht="15" thickTop="1" thickBot="1"/>
    <row r="17304" s="34" customFormat="1" ht="15" thickTop="1" thickBot="1"/>
    <row r="17305" s="34" customFormat="1" ht="15" thickTop="1" thickBot="1"/>
    <row r="17306" s="34" customFormat="1" ht="15" thickTop="1" thickBot="1"/>
    <row r="17307" s="34" customFormat="1" ht="15" thickTop="1" thickBot="1"/>
    <row r="17308" s="34" customFormat="1" ht="15" thickTop="1" thickBot="1"/>
    <row r="17309" s="34" customFormat="1" ht="15" thickTop="1" thickBot="1"/>
    <row r="17310" s="34" customFormat="1" ht="15" thickTop="1" thickBot="1"/>
    <row r="17311" s="34" customFormat="1" ht="15" thickTop="1" thickBot="1"/>
    <row r="17312" s="34" customFormat="1" ht="15" thickTop="1" thickBot="1"/>
    <row r="17313" s="34" customFormat="1" ht="15" thickTop="1" thickBot="1"/>
    <row r="17314" s="34" customFormat="1" ht="15" thickTop="1" thickBot="1"/>
    <row r="17315" s="34" customFormat="1" ht="15" thickTop="1" thickBot="1"/>
    <row r="17316" s="34" customFormat="1" ht="15" thickTop="1" thickBot="1"/>
    <row r="17317" s="34" customFormat="1" ht="15" thickTop="1" thickBot="1"/>
    <row r="17318" s="34" customFormat="1" ht="15" thickTop="1" thickBot="1"/>
    <row r="17319" s="34" customFormat="1" ht="15" thickTop="1" thickBot="1"/>
    <row r="17320" s="34" customFormat="1" ht="15" thickTop="1" thickBot="1"/>
    <row r="17321" s="34" customFormat="1" ht="15" thickTop="1" thickBot="1"/>
    <row r="17322" s="34" customFormat="1" ht="15" thickTop="1" thickBot="1"/>
    <row r="17323" s="34" customFormat="1" ht="15" thickTop="1" thickBot="1"/>
    <row r="17324" s="34" customFormat="1" ht="15" thickTop="1" thickBot="1"/>
    <row r="17325" s="34" customFormat="1" ht="15" thickTop="1" thickBot="1"/>
    <row r="17326" s="34" customFormat="1" ht="15" thickTop="1" thickBot="1"/>
    <row r="17327" s="34" customFormat="1" ht="15" thickTop="1" thickBot="1"/>
    <row r="17328" s="34" customFormat="1" ht="15" thickTop="1" thickBot="1"/>
    <row r="17329" s="34" customFormat="1" ht="15" thickTop="1" thickBot="1"/>
    <row r="17330" s="34" customFormat="1" ht="15" thickTop="1" thickBot="1"/>
    <row r="17331" s="34" customFormat="1" ht="15" thickTop="1" thickBot="1"/>
    <row r="17332" s="34" customFormat="1" ht="15" thickTop="1" thickBot="1"/>
    <row r="17333" s="34" customFormat="1" ht="15" thickTop="1" thickBot="1"/>
    <row r="17334" s="34" customFormat="1" ht="15" thickTop="1" thickBot="1"/>
    <row r="17335" s="34" customFormat="1" ht="15" thickTop="1" thickBot="1"/>
    <row r="17336" s="34" customFormat="1" ht="15" thickTop="1" thickBot="1"/>
    <row r="17337" s="34" customFormat="1" ht="15" thickTop="1" thickBot="1"/>
    <row r="17338" s="34" customFormat="1" ht="15" thickTop="1" thickBot="1"/>
    <row r="17339" s="34" customFormat="1" ht="15" thickTop="1" thickBot="1"/>
    <row r="17340" s="34" customFormat="1" ht="15" thickTop="1" thickBot="1"/>
    <row r="17341" s="34" customFormat="1" ht="15" thickTop="1" thickBot="1"/>
    <row r="17342" s="34" customFormat="1" ht="15" thickTop="1" thickBot="1"/>
    <row r="17343" s="34" customFormat="1" ht="15" thickTop="1" thickBot="1"/>
    <row r="17344" s="34" customFormat="1" ht="15" thickTop="1" thickBot="1"/>
    <row r="17345" s="34" customFormat="1" ht="15" thickTop="1" thickBot="1"/>
    <row r="17346" s="34" customFormat="1" ht="15" thickTop="1" thickBot="1"/>
    <row r="17347" s="34" customFormat="1" ht="15" thickTop="1" thickBot="1"/>
    <row r="17348" s="34" customFormat="1" ht="15" thickTop="1" thickBot="1"/>
    <row r="17349" s="34" customFormat="1" ht="15" thickTop="1" thickBot="1"/>
    <row r="17350" s="34" customFormat="1" ht="15" thickTop="1" thickBot="1"/>
    <row r="17351" s="34" customFormat="1" ht="15" thickTop="1" thickBot="1"/>
    <row r="17352" s="34" customFormat="1" ht="15" thickTop="1" thickBot="1"/>
    <row r="17353" s="34" customFormat="1" ht="15" thickTop="1" thickBot="1"/>
    <row r="17354" s="34" customFormat="1" ht="15" thickTop="1" thickBot="1"/>
    <row r="17355" s="34" customFormat="1" ht="15" thickTop="1" thickBot="1"/>
    <row r="17356" s="34" customFormat="1" ht="15" thickTop="1" thickBot="1"/>
    <row r="17357" s="34" customFormat="1" ht="15" thickTop="1" thickBot="1"/>
    <row r="17358" s="34" customFormat="1" ht="14" thickTop="1"/>
    <row r="17359" s="34" customFormat="1"/>
    <row r="17360" s="34" customFormat="1"/>
    <row r="17361" s="34" customFormat="1"/>
    <row r="17362" s="34" customFormat="1"/>
    <row r="17363" s="34" customFormat="1"/>
    <row r="17364" s="34" customFormat="1"/>
    <row r="17365" s="34" customFormat="1"/>
    <row r="17366" s="34" customFormat="1"/>
    <row r="17367" s="34" customFormat="1"/>
    <row r="17368" s="34" customFormat="1"/>
    <row r="17369" s="34" customFormat="1"/>
    <row r="17370" s="34" customFormat="1"/>
    <row r="17371" s="34" customFormat="1" ht="14" thickBot="1"/>
    <row r="17372" s="34" customFormat="1" ht="15" thickTop="1" thickBot="1"/>
    <row r="17373" s="34" customFormat="1" ht="15" thickTop="1" thickBot="1"/>
    <row r="17374" s="34" customFormat="1" ht="15" thickTop="1" thickBot="1"/>
    <row r="17375" s="34" customFormat="1" ht="15" thickTop="1" thickBot="1"/>
    <row r="17376" s="34" customFormat="1" ht="15" thickTop="1" thickBot="1"/>
    <row r="17377" s="34" customFormat="1" ht="15" thickTop="1" thickBot="1"/>
    <row r="17378" s="34" customFormat="1" ht="15" thickTop="1" thickBot="1"/>
    <row r="17379" s="34" customFormat="1" ht="15" thickTop="1" thickBot="1"/>
    <row r="17380" s="34" customFormat="1" ht="15" thickTop="1" thickBot="1"/>
    <row r="17381" s="34" customFormat="1" ht="15" thickTop="1" thickBot="1"/>
    <row r="17382" s="34" customFormat="1" ht="15" thickTop="1" thickBot="1"/>
    <row r="17383" s="34" customFormat="1" ht="15" thickTop="1" thickBot="1"/>
    <row r="17384" s="34" customFormat="1" ht="15" thickTop="1" thickBot="1"/>
    <row r="17385" s="34" customFormat="1" ht="15" thickTop="1" thickBot="1"/>
    <row r="17386" s="34" customFormat="1" ht="15" thickTop="1" thickBot="1"/>
    <row r="17387" s="34" customFormat="1" ht="15" thickTop="1" thickBot="1"/>
    <row r="17388" s="34" customFormat="1" ht="15" thickTop="1" thickBot="1"/>
    <row r="17389" s="34" customFormat="1" ht="15" thickTop="1" thickBot="1"/>
    <row r="17390" s="34" customFormat="1" ht="15" thickTop="1" thickBot="1"/>
    <row r="17391" s="34" customFormat="1" ht="15" thickTop="1" thickBot="1"/>
    <row r="17392" s="34" customFormat="1" ht="15" thickTop="1" thickBot="1"/>
    <row r="17393" s="34" customFormat="1" ht="15" thickTop="1" thickBot="1"/>
    <row r="17394" s="34" customFormat="1" ht="15" thickTop="1" thickBot="1"/>
    <row r="17395" s="34" customFormat="1" ht="15" thickTop="1" thickBot="1"/>
    <row r="17396" s="34" customFormat="1" ht="15" thickTop="1" thickBot="1"/>
    <row r="17397" s="34" customFormat="1" ht="15" thickTop="1" thickBot="1"/>
    <row r="17398" s="34" customFormat="1" ht="15" thickTop="1" thickBot="1"/>
    <row r="17399" s="34" customFormat="1" ht="15" thickTop="1" thickBot="1"/>
    <row r="17400" s="34" customFormat="1" ht="15" thickTop="1" thickBot="1"/>
    <row r="17401" s="34" customFormat="1" ht="15" thickTop="1" thickBot="1"/>
    <row r="17402" s="34" customFormat="1" ht="15" thickTop="1" thickBot="1"/>
    <row r="17403" s="34" customFormat="1" ht="15" thickTop="1" thickBot="1"/>
    <row r="17404" s="34" customFormat="1" ht="15" thickTop="1" thickBot="1"/>
    <row r="17405" s="34" customFormat="1" ht="15" thickTop="1" thickBot="1"/>
    <row r="17406" s="34" customFormat="1" ht="15" thickTop="1" thickBot="1"/>
    <row r="17407" s="34" customFormat="1" ht="15" thickTop="1" thickBot="1"/>
    <row r="17408" s="34" customFormat="1" ht="15" thickTop="1" thickBot="1"/>
    <row r="17409" s="34" customFormat="1" ht="15" thickTop="1" thickBot="1"/>
    <row r="17410" s="34" customFormat="1" ht="15" thickTop="1" thickBot="1"/>
    <row r="17411" s="34" customFormat="1" ht="15" thickTop="1" thickBot="1"/>
    <row r="17412" s="34" customFormat="1" ht="15" thickTop="1" thickBot="1"/>
    <row r="17413" s="34" customFormat="1" ht="15" thickTop="1" thickBot="1"/>
    <row r="17414" s="34" customFormat="1" ht="15" thickTop="1" thickBot="1"/>
    <row r="17415" s="34" customFormat="1" ht="15" thickTop="1" thickBot="1"/>
    <row r="17416" s="34" customFormat="1" ht="15" thickTop="1" thickBot="1"/>
    <row r="17417" s="34" customFormat="1" ht="15" thickTop="1" thickBot="1"/>
    <row r="17418" s="34" customFormat="1" ht="15" thickTop="1" thickBot="1"/>
    <row r="17419" s="34" customFormat="1" ht="15" thickTop="1" thickBot="1"/>
    <row r="17420" s="34" customFormat="1" ht="15" thickTop="1" thickBot="1"/>
    <row r="17421" s="34" customFormat="1" ht="15" thickTop="1" thickBot="1"/>
    <row r="17422" s="34" customFormat="1" ht="15" thickTop="1" thickBot="1"/>
    <row r="17423" s="34" customFormat="1" ht="15" thickTop="1" thickBot="1"/>
    <row r="17424" s="34" customFormat="1" ht="15" thickTop="1" thickBot="1"/>
    <row r="17425" s="34" customFormat="1" ht="15" thickTop="1" thickBot="1"/>
    <row r="17426" s="34" customFormat="1" ht="15" thickTop="1" thickBot="1"/>
    <row r="17427" s="34" customFormat="1" ht="15" thickTop="1" thickBot="1"/>
    <row r="17428" s="34" customFormat="1" ht="14" thickTop="1"/>
    <row r="17429" s="34" customFormat="1"/>
    <row r="17430" s="34" customFormat="1"/>
    <row r="17431" s="34" customFormat="1"/>
    <row r="17432" s="34" customFormat="1"/>
    <row r="17433" s="34" customFormat="1"/>
    <row r="17434" s="34" customFormat="1"/>
    <row r="17435" s="34" customFormat="1"/>
    <row r="17436" s="34" customFormat="1"/>
    <row r="17437" s="34" customFormat="1"/>
    <row r="17438" s="34" customFormat="1"/>
    <row r="17439" s="34" customFormat="1"/>
    <row r="17440" s="34" customFormat="1"/>
    <row r="17441" s="34" customFormat="1" ht="14" thickBot="1"/>
    <row r="17442" s="34" customFormat="1" ht="15" thickTop="1" thickBot="1"/>
    <row r="17443" s="34" customFormat="1" ht="15" thickTop="1" thickBot="1"/>
    <row r="17444" s="34" customFormat="1" ht="15" thickTop="1" thickBot="1"/>
    <row r="17445" s="34" customFormat="1" ht="15" thickTop="1" thickBot="1"/>
    <row r="17446" s="34" customFormat="1" ht="15" thickTop="1" thickBot="1"/>
    <row r="17447" s="34" customFormat="1" ht="15" thickTop="1" thickBot="1"/>
    <row r="17448" s="34" customFormat="1" ht="15" thickTop="1" thickBot="1"/>
    <row r="17449" s="34" customFormat="1" ht="15" thickTop="1" thickBot="1"/>
    <row r="17450" s="34" customFormat="1" ht="15" thickTop="1" thickBot="1"/>
    <row r="17451" s="34" customFormat="1" ht="15" thickTop="1" thickBot="1"/>
    <row r="17452" s="34" customFormat="1" ht="15" thickTop="1" thickBot="1"/>
    <row r="17453" s="34" customFormat="1" ht="15" thickTop="1" thickBot="1"/>
    <row r="17454" s="34" customFormat="1" ht="15" thickTop="1" thickBot="1"/>
    <row r="17455" s="34" customFormat="1" ht="15" thickTop="1" thickBot="1"/>
    <row r="17456" s="34" customFormat="1" ht="15" thickTop="1" thickBot="1"/>
    <row r="17457" s="34" customFormat="1" ht="15" thickTop="1" thickBot="1"/>
    <row r="17458" s="34" customFormat="1" ht="15" thickTop="1" thickBot="1"/>
    <row r="17459" s="34" customFormat="1" ht="15" thickTop="1" thickBot="1"/>
    <row r="17460" s="34" customFormat="1" ht="15" thickTop="1" thickBot="1"/>
    <row r="17461" s="34" customFormat="1" ht="15" thickTop="1" thickBot="1"/>
    <row r="17462" s="34" customFormat="1" ht="15" thickTop="1" thickBot="1"/>
    <row r="17463" s="34" customFormat="1" ht="15" thickTop="1" thickBot="1"/>
    <row r="17464" s="34" customFormat="1" ht="15" thickTop="1" thickBot="1"/>
    <row r="17465" s="34" customFormat="1" ht="15" thickTop="1" thickBot="1"/>
    <row r="17466" s="34" customFormat="1" ht="15" thickTop="1" thickBot="1"/>
    <row r="17467" s="34" customFormat="1" ht="15" thickTop="1" thickBot="1"/>
    <row r="17468" s="34" customFormat="1" ht="15" thickTop="1" thickBot="1"/>
    <row r="17469" s="34" customFormat="1" ht="15" thickTop="1" thickBot="1"/>
    <row r="17470" s="34" customFormat="1" ht="15" thickTop="1" thickBot="1"/>
    <row r="17471" s="34" customFormat="1" ht="15" thickTop="1" thickBot="1"/>
    <row r="17472" s="34" customFormat="1" ht="15" thickTop="1" thickBot="1"/>
    <row r="17473" s="34" customFormat="1" ht="15" thickTop="1" thickBot="1"/>
    <row r="17474" s="34" customFormat="1" ht="15" thickTop="1" thickBot="1"/>
    <row r="17475" s="34" customFormat="1" ht="15" thickTop="1" thickBot="1"/>
    <row r="17476" s="34" customFormat="1" ht="15" thickTop="1" thickBot="1"/>
    <row r="17477" s="34" customFormat="1" ht="15" thickTop="1" thickBot="1"/>
    <row r="17478" s="34" customFormat="1" ht="15" thickTop="1" thickBot="1"/>
    <row r="17479" s="34" customFormat="1" ht="15" thickTop="1" thickBot="1"/>
    <row r="17480" s="34" customFormat="1" ht="15" thickTop="1" thickBot="1"/>
    <row r="17481" s="34" customFormat="1" ht="15" thickTop="1" thickBot="1"/>
    <row r="17482" s="34" customFormat="1" ht="15" thickTop="1" thickBot="1"/>
    <row r="17483" s="34" customFormat="1" ht="15" thickTop="1" thickBot="1"/>
    <row r="17484" s="34" customFormat="1" ht="15" thickTop="1" thickBot="1"/>
    <row r="17485" s="34" customFormat="1" ht="15" thickTop="1" thickBot="1"/>
    <row r="17486" s="34" customFormat="1" ht="15" thickTop="1" thickBot="1"/>
    <row r="17487" s="34" customFormat="1" ht="15" thickTop="1" thickBot="1"/>
    <row r="17488" s="34" customFormat="1" ht="15" thickTop="1" thickBot="1"/>
    <row r="17489" s="34" customFormat="1" ht="15" thickTop="1" thickBot="1"/>
    <row r="17490" s="34" customFormat="1" ht="15" thickTop="1" thickBot="1"/>
    <row r="17491" s="34" customFormat="1" ht="15" thickTop="1" thickBot="1"/>
    <row r="17492" s="34" customFormat="1" ht="15" thickTop="1" thickBot="1"/>
    <row r="17493" s="34" customFormat="1" ht="15" thickTop="1" thickBot="1"/>
    <row r="17494" s="34" customFormat="1" ht="15" thickTop="1" thickBot="1"/>
    <row r="17495" s="34" customFormat="1" ht="15" thickTop="1" thickBot="1"/>
    <row r="17496" s="34" customFormat="1" ht="15" thickTop="1" thickBot="1"/>
    <row r="17497" s="34" customFormat="1" ht="15" thickTop="1" thickBot="1"/>
    <row r="17498" s="34" customFormat="1" ht="14" thickTop="1"/>
    <row r="17499" s="34" customFormat="1"/>
    <row r="17500" s="34" customFormat="1"/>
    <row r="17501" s="34" customFormat="1"/>
    <row r="17502" s="34" customFormat="1"/>
    <row r="17503" s="34" customFormat="1"/>
    <row r="17504" s="34" customFormat="1"/>
    <row r="17505" s="34" customFormat="1"/>
    <row r="17506" s="34" customFormat="1"/>
    <row r="17507" s="34" customFormat="1"/>
    <row r="17508" s="34" customFormat="1"/>
    <row r="17509" s="34" customFormat="1"/>
    <row r="17510" s="34" customFormat="1"/>
    <row r="17511" s="34" customFormat="1" ht="14" thickBot="1"/>
    <row r="17512" s="34" customFormat="1" ht="15" thickTop="1" thickBot="1"/>
    <row r="17513" s="34" customFormat="1" ht="15" thickTop="1" thickBot="1"/>
    <row r="17514" s="34" customFormat="1" ht="15" thickTop="1" thickBot="1"/>
    <row r="17515" s="34" customFormat="1" ht="15" thickTop="1" thickBot="1"/>
    <row r="17516" s="34" customFormat="1" ht="15" thickTop="1" thickBot="1"/>
    <row r="17517" s="34" customFormat="1" ht="15" thickTop="1" thickBot="1"/>
    <row r="17518" s="34" customFormat="1" ht="15" thickTop="1" thickBot="1"/>
    <row r="17519" s="34" customFormat="1" ht="15" thickTop="1" thickBot="1"/>
    <row r="17520" s="34" customFormat="1" ht="15" thickTop="1" thickBot="1"/>
    <row r="17521" s="34" customFormat="1" ht="15" thickTop="1" thickBot="1"/>
    <row r="17522" s="34" customFormat="1" ht="15" thickTop="1" thickBot="1"/>
    <row r="17523" s="34" customFormat="1" ht="15" thickTop="1" thickBot="1"/>
    <row r="17524" s="34" customFormat="1" ht="15" thickTop="1" thickBot="1"/>
    <row r="17525" s="34" customFormat="1" ht="15" thickTop="1" thickBot="1"/>
    <row r="17526" s="34" customFormat="1" ht="15" thickTop="1" thickBot="1"/>
    <row r="17527" s="34" customFormat="1" ht="15" thickTop="1" thickBot="1"/>
    <row r="17528" s="34" customFormat="1" ht="15" thickTop="1" thickBot="1"/>
    <row r="17529" s="34" customFormat="1" ht="15" thickTop="1" thickBot="1"/>
    <row r="17530" s="34" customFormat="1" ht="15" thickTop="1" thickBot="1"/>
    <row r="17531" s="34" customFormat="1" ht="15" thickTop="1" thickBot="1"/>
    <row r="17532" s="34" customFormat="1" ht="15" thickTop="1" thickBot="1"/>
    <row r="17533" s="34" customFormat="1" ht="15" thickTop="1" thickBot="1"/>
    <row r="17534" s="34" customFormat="1" ht="15" thickTop="1" thickBot="1"/>
    <row r="17535" s="34" customFormat="1" ht="15" thickTop="1" thickBot="1"/>
    <row r="17536" s="34" customFormat="1" ht="15" thickTop="1" thickBot="1"/>
    <row r="17537" s="34" customFormat="1" ht="15" thickTop="1" thickBot="1"/>
    <row r="17538" s="34" customFormat="1" ht="15" thickTop="1" thickBot="1"/>
    <row r="17539" s="34" customFormat="1" ht="15" thickTop="1" thickBot="1"/>
    <row r="17540" s="34" customFormat="1" ht="15" thickTop="1" thickBot="1"/>
    <row r="17541" s="34" customFormat="1" ht="15" thickTop="1" thickBot="1"/>
    <row r="17542" s="34" customFormat="1" ht="15" thickTop="1" thickBot="1"/>
    <row r="17543" s="34" customFormat="1" ht="15" thickTop="1" thickBot="1"/>
    <row r="17544" s="34" customFormat="1" ht="15" thickTop="1" thickBot="1"/>
    <row r="17545" s="34" customFormat="1" ht="15" thickTop="1" thickBot="1"/>
    <row r="17546" s="34" customFormat="1" ht="15" thickTop="1" thickBot="1"/>
    <row r="17547" s="34" customFormat="1" ht="15" thickTop="1" thickBot="1"/>
    <row r="17548" s="34" customFormat="1" ht="15" thickTop="1" thickBot="1"/>
    <row r="17549" s="34" customFormat="1" ht="15" thickTop="1" thickBot="1"/>
    <row r="17550" s="34" customFormat="1" ht="15" thickTop="1" thickBot="1"/>
    <row r="17551" s="34" customFormat="1" ht="15" thickTop="1" thickBot="1"/>
    <row r="17552" s="34" customFormat="1" ht="15" thickTop="1" thickBot="1"/>
    <row r="17553" s="34" customFormat="1" ht="15" thickTop="1" thickBot="1"/>
    <row r="17554" s="34" customFormat="1" ht="15" thickTop="1" thickBot="1"/>
    <row r="17555" s="34" customFormat="1" ht="15" thickTop="1" thickBot="1"/>
    <row r="17556" s="34" customFormat="1" ht="15" thickTop="1" thickBot="1"/>
    <row r="17557" s="34" customFormat="1" ht="15" thickTop="1" thickBot="1"/>
    <row r="17558" s="34" customFormat="1" ht="15" thickTop="1" thickBot="1"/>
    <row r="17559" s="34" customFormat="1" ht="15" thickTop="1" thickBot="1"/>
    <row r="17560" s="34" customFormat="1" ht="15" thickTop="1" thickBot="1"/>
    <row r="17561" s="34" customFormat="1" ht="15" thickTop="1" thickBot="1"/>
    <row r="17562" s="34" customFormat="1" ht="15" thickTop="1" thickBot="1"/>
    <row r="17563" s="34" customFormat="1" ht="15" thickTop="1" thickBot="1"/>
    <row r="17564" s="34" customFormat="1" ht="15" thickTop="1" thickBot="1"/>
    <row r="17565" s="34" customFormat="1" ht="15" thickTop="1" thickBot="1"/>
    <row r="17566" s="34" customFormat="1" ht="15" thickTop="1" thickBot="1"/>
    <row r="17567" s="34" customFormat="1" ht="15" thickTop="1" thickBot="1"/>
    <row r="17568" s="34" customFormat="1" ht="14" thickTop="1"/>
    <row r="17569" s="34" customFormat="1"/>
    <row r="17570" s="34" customFormat="1"/>
    <row r="17571" s="34" customFormat="1"/>
    <row r="17572" s="34" customFormat="1"/>
    <row r="17573" s="34" customFormat="1"/>
    <row r="17574" s="34" customFormat="1"/>
    <row r="17575" s="34" customFormat="1"/>
    <row r="17576" s="34" customFormat="1"/>
    <row r="17577" s="34" customFormat="1"/>
    <row r="17578" s="34" customFormat="1"/>
    <row r="17579" s="34" customFormat="1"/>
    <row r="17580" s="34" customFormat="1"/>
    <row r="17581" s="34" customFormat="1" ht="14" thickBot="1"/>
    <row r="17582" s="34" customFormat="1" ht="15" thickTop="1" thickBot="1"/>
    <row r="17583" s="34" customFormat="1" ht="15" thickTop="1" thickBot="1"/>
    <row r="17584" s="34" customFormat="1" ht="15" thickTop="1" thickBot="1"/>
    <row r="17585" s="34" customFormat="1" ht="15" thickTop="1" thickBot="1"/>
    <row r="17586" s="34" customFormat="1" ht="15" thickTop="1" thickBot="1"/>
    <row r="17587" s="34" customFormat="1" ht="15" thickTop="1" thickBot="1"/>
    <row r="17588" s="34" customFormat="1" ht="15" thickTop="1" thickBot="1"/>
    <row r="17589" s="34" customFormat="1" ht="15" thickTop="1" thickBot="1"/>
    <row r="17590" s="34" customFormat="1" ht="15" thickTop="1" thickBot="1"/>
    <row r="17591" s="34" customFormat="1" ht="15" thickTop="1" thickBot="1"/>
    <row r="17592" s="34" customFormat="1" ht="15" thickTop="1" thickBot="1"/>
    <row r="17593" s="34" customFormat="1" ht="15" thickTop="1" thickBot="1"/>
    <row r="17594" s="34" customFormat="1" ht="15" thickTop="1" thickBot="1"/>
    <row r="17595" s="34" customFormat="1" ht="15" thickTop="1" thickBot="1"/>
    <row r="17596" s="34" customFormat="1" ht="15" thickTop="1" thickBot="1"/>
    <row r="17597" s="34" customFormat="1" ht="15" thickTop="1" thickBot="1"/>
    <row r="17598" s="34" customFormat="1" ht="15" thickTop="1" thickBot="1"/>
    <row r="17599" s="34" customFormat="1" ht="15" thickTop="1" thickBot="1"/>
    <row r="17600" s="34" customFormat="1" ht="15" thickTop="1" thickBot="1"/>
    <row r="17601" s="34" customFormat="1" ht="15" thickTop="1" thickBot="1"/>
    <row r="17602" s="34" customFormat="1" ht="15" thickTop="1" thickBot="1"/>
    <row r="17603" s="34" customFormat="1" ht="15" thickTop="1" thickBot="1"/>
    <row r="17604" s="34" customFormat="1" ht="15" thickTop="1" thickBot="1"/>
    <row r="17605" s="34" customFormat="1" ht="15" thickTop="1" thickBot="1"/>
    <row r="17606" s="34" customFormat="1" ht="15" thickTop="1" thickBot="1"/>
    <row r="17607" s="34" customFormat="1" ht="15" thickTop="1" thickBot="1"/>
    <row r="17608" s="34" customFormat="1" ht="15" thickTop="1" thickBot="1"/>
    <row r="17609" s="34" customFormat="1" ht="15" thickTop="1" thickBot="1"/>
    <row r="17610" s="34" customFormat="1" ht="15" thickTop="1" thickBot="1"/>
    <row r="17611" s="34" customFormat="1" ht="15" thickTop="1" thickBot="1"/>
    <row r="17612" s="34" customFormat="1" ht="15" thickTop="1" thickBot="1"/>
    <row r="17613" s="34" customFormat="1" ht="15" thickTop="1" thickBot="1"/>
    <row r="17614" s="34" customFormat="1" ht="15" thickTop="1" thickBot="1"/>
    <row r="17615" s="34" customFormat="1" ht="15" thickTop="1" thickBot="1"/>
    <row r="17616" s="34" customFormat="1" ht="15" thickTop="1" thickBot="1"/>
    <row r="17617" s="34" customFormat="1" ht="15" thickTop="1" thickBot="1"/>
    <row r="17618" s="34" customFormat="1" ht="15" thickTop="1" thickBot="1"/>
    <row r="17619" s="34" customFormat="1" ht="15" thickTop="1" thickBot="1"/>
    <row r="17620" s="34" customFormat="1" ht="15" thickTop="1" thickBot="1"/>
    <row r="17621" s="34" customFormat="1" ht="15" thickTop="1" thickBot="1"/>
    <row r="17622" s="34" customFormat="1" ht="15" thickTop="1" thickBot="1"/>
    <row r="17623" s="34" customFormat="1" ht="15" thickTop="1" thickBot="1"/>
    <row r="17624" s="34" customFormat="1" ht="15" thickTop="1" thickBot="1"/>
    <row r="17625" s="34" customFormat="1" ht="15" thickTop="1" thickBot="1"/>
    <row r="17626" s="34" customFormat="1" ht="15" thickTop="1" thickBot="1"/>
    <row r="17627" s="34" customFormat="1" ht="15" thickTop="1" thickBot="1"/>
    <row r="17628" s="34" customFormat="1" ht="15" thickTop="1" thickBot="1"/>
    <row r="17629" s="34" customFormat="1" ht="15" thickTop="1" thickBot="1"/>
    <row r="17630" s="34" customFormat="1" ht="15" thickTop="1" thickBot="1"/>
    <row r="17631" s="34" customFormat="1" ht="15" thickTop="1" thickBot="1"/>
    <row r="17632" s="34" customFormat="1" ht="15" thickTop="1" thickBot="1"/>
    <row r="17633" s="34" customFormat="1" ht="15" thickTop="1" thickBot="1"/>
    <row r="17634" s="34" customFormat="1" ht="15" thickTop="1" thickBot="1"/>
    <row r="17635" s="34" customFormat="1" ht="15" thickTop="1" thickBot="1"/>
    <row r="17636" s="34" customFormat="1" ht="15" thickTop="1" thickBot="1"/>
    <row r="17637" s="34" customFormat="1" ht="15" thickTop="1" thickBot="1"/>
    <row r="17638" s="34" customFormat="1" ht="14" thickTop="1"/>
    <row r="17639" s="34" customFormat="1"/>
    <row r="17640" s="34" customFormat="1"/>
    <row r="17641" s="34" customFormat="1"/>
    <row r="17642" s="34" customFormat="1"/>
    <row r="17643" s="34" customFormat="1"/>
    <row r="17644" s="34" customFormat="1"/>
    <row r="17645" s="34" customFormat="1"/>
    <row r="17646" s="34" customFormat="1"/>
    <row r="17647" s="34" customFormat="1"/>
    <row r="17648" s="34" customFormat="1"/>
    <row r="17649" s="34" customFormat="1"/>
    <row r="17650" s="34" customFormat="1"/>
    <row r="17651" s="34" customFormat="1" ht="14" thickBot="1"/>
    <row r="17652" s="34" customFormat="1" ht="15" thickTop="1" thickBot="1"/>
    <row r="17653" s="34" customFormat="1" ht="15" thickTop="1" thickBot="1"/>
    <row r="17654" s="34" customFormat="1" ht="15" thickTop="1" thickBot="1"/>
    <row r="17655" s="34" customFormat="1" ht="15" thickTop="1" thickBot="1"/>
    <row r="17656" s="34" customFormat="1" ht="15" thickTop="1" thickBot="1"/>
    <row r="17657" s="34" customFormat="1" ht="15" thickTop="1" thickBot="1"/>
    <row r="17658" s="34" customFormat="1" ht="15" thickTop="1" thickBot="1"/>
    <row r="17659" s="34" customFormat="1" ht="15" thickTop="1" thickBot="1"/>
    <row r="17660" s="34" customFormat="1" ht="15" thickTop="1" thickBot="1"/>
    <row r="17661" s="34" customFormat="1" ht="15" thickTop="1" thickBot="1"/>
    <row r="17662" s="34" customFormat="1" ht="15" thickTop="1" thickBot="1"/>
    <row r="17663" s="34" customFormat="1" ht="15" thickTop="1" thickBot="1"/>
    <row r="17664" s="34" customFormat="1" ht="15" thickTop="1" thickBot="1"/>
    <row r="17665" s="34" customFormat="1" ht="15" thickTop="1" thickBot="1"/>
    <row r="17666" s="34" customFormat="1" ht="15" thickTop="1" thickBot="1"/>
    <row r="17667" s="34" customFormat="1" ht="15" thickTop="1" thickBot="1"/>
    <row r="17668" s="34" customFormat="1" ht="15" thickTop="1" thickBot="1"/>
    <row r="17669" s="34" customFormat="1" ht="15" thickTop="1" thickBot="1"/>
    <row r="17670" s="34" customFormat="1" ht="15" thickTop="1" thickBot="1"/>
    <row r="17671" s="34" customFormat="1" ht="15" thickTop="1" thickBot="1"/>
    <row r="17672" s="34" customFormat="1" ht="15" thickTop="1" thickBot="1"/>
    <row r="17673" s="34" customFormat="1" ht="15" thickTop="1" thickBot="1"/>
    <row r="17674" s="34" customFormat="1" ht="15" thickTop="1" thickBot="1"/>
    <row r="17675" s="34" customFormat="1" ht="15" thickTop="1" thickBot="1"/>
    <row r="17676" s="34" customFormat="1" ht="15" thickTop="1" thickBot="1"/>
    <row r="17677" s="34" customFormat="1" ht="15" thickTop="1" thickBot="1"/>
    <row r="17678" s="34" customFormat="1" ht="15" thickTop="1" thickBot="1"/>
    <row r="17679" s="34" customFormat="1" ht="15" thickTop="1" thickBot="1"/>
    <row r="17680" s="34" customFormat="1" ht="15" thickTop="1" thickBot="1"/>
    <row r="17681" s="34" customFormat="1" ht="15" thickTop="1" thickBot="1"/>
    <row r="17682" s="34" customFormat="1" ht="15" thickTop="1" thickBot="1"/>
    <row r="17683" s="34" customFormat="1" ht="15" thickTop="1" thickBot="1"/>
    <row r="17684" s="34" customFormat="1" ht="15" thickTop="1" thickBot="1"/>
    <row r="17685" s="34" customFormat="1" ht="15" thickTop="1" thickBot="1"/>
    <row r="17686" s="34" customFormat="1" ht="15" thickTop="1" thickBot="1"/>
    <row r="17687" s="34" customFormat="1" ht="15" thickTop="1" thickBot="1"/>
    <row r="17688" s="34" customFormat="1" ht="15" thickTop="1" thickBot="1"/>
    <row r="17689" s="34" customFormat="1" ht="15" thickTop="1" thickBot="1"/>
    <row r="17690" s="34" customFormat="1" ht="15" thickTop="1" thickBot="1"/>
    <row r="17691" s="34" customFormat="1" ht="15" thickTop="1" thickBot="1"/>
    <row r="17692" s="34" customFormat="1" ht="15" thickTop="1" thickBot="1"/>
    <row r="17693" s="34" customFormat="1" ht="15" thickTop="1" thickBot="1"/>
    <row r="17694" s="34" customFormat="1" ht="15" thickTop="1" thickBot="1"/>
    <row r="17695" s="34" customFormat="1" ht="15" thickTop="1" thickBot="1"/>
    <row r="17696" s="34" customFormat="1" ht="15" thickTop="1" thickBot="1"/>
    <row r="17697" s="34" customFormat="1" ht="15" thickTop="1" thickBot="1"/>
    <row r="17698" s="34" customFormat="1" ht="15" thickTop="1" thickBot="1"/>
    <row r="17699" s="34" customFormat="1" ht="15" thickTop="1" thickBot="1"/>
    <row r="17700" s="34" customFormat="1" ht="15" thickTop="1" thickBot="1"/>
    <row r="17701" s="34" customFormat="1" ht="15" thickTop="1" thickBot="1"/>
    <row r="17702" s="34" customFormat="1" ht="15" thickTop="1" thickBot="1"/>
    <row r="17703" s="34" customFormat="1" ht="15" thickTop="1" thickBot="1"/>
    <row r="17704" s="34" customFormat="1" ht="15" thickTop="1" thickBot="1"/>
    <row r="17705" s="34" customFormat="1" ht="15" thickTop="1" thickBot="1"/>
    <row r="17706" s="34" customFormat="1" ht="15" thickTop="1" thickBot="1"/>
    <row r="17707" s="34" customFormat="1" ht="15" thickTop="1" thickBot="1"/>
    <row r="17708" s="34" customFormat="1" ht="14" thickTop="1"/>
    <row r="17709" s="34" customFormat="1"/>
    <row r="17710" s="34" customFormat="1"/>
    <row r="17711" s="34" customFormat="1"/>
    <row r="17712" s="34" customFormat="1"/>
    <row r="17713" s="34" customFormat="1"/>
    <row r="17714" s="34" customFormat="1"/>
    <row r="17715" s="34" customFormat="1"/>
    <row r="17716" s="34" customFormat="1"/>
    <row r="17717" s="34" customFormat="1"/>
    <row r="17718" s="34" customFormat="1"/>
    <row r="17719" s="34" customFormat="1"/>
    <row r="17720" s="34" customFormat="1"/>
    <row r="17721" s="34" customFormat="1" ht="14" thickBot="1"/>
    <row r="17722" s="34" customFormat="1" ht="15" thickTop="1" thickBot="1"/>
    <row r="17723" s="34" customFormat="1" ht="15" thickTop="1" thickBot="1"/>
    <row r="17724" s="34" customFormat="1" ht="15" thickTop="1" thickBot="1"/>
    <row r="17725" s="34" customFormat="1" ht="15" thickTop="1" thickBot="1"/>
    <row r="17726" s="34" customFormat="1" ht="15" thickTop="1" thickBot="1"/>
    <row r="17727" s="34" customFormat="1" ht="15" thickTop="1" thickBot="1"/>
    <row r="17728" s="34" customFormat="1" ht="15" thickTop="1" thickBot="1"/>
    <row r="17729" s="34" customFormat="1" ht="15" thickTop="1" thickBot="1"/>
    <row r="17730" s="34" customFormat="1" ht="15" thickTop="1" thickBot="1"/>
    <row r="17731" s="34" customFormat="1" ht="15" thickTop="1" thickBot="1"/>
    <row r="17732" s="34" customFormat="1" ht="15" thickTop="1" thickBot="1"/>
    <row r="17733" s="34" customFormat="1" ht="15" thickTop="1" thickBot="1"/>
    <row r="17734" s="34" customFormat="1" ht="15" thickTop="1" thickBot="1"/>
    <row r="17735" s="34" customFormat="1" ht="15" thickTop="1" thickBot="1"/>
    <row r="17736" s="34" customFormat="1" ht="15" thickTop="1" thickBot="1"/>
    <row r="17737" s="34" customFormat="1" ht="15" thickTop="1" thickBot="1"/>
    <row r="17738" s="34" customFormat="1" ht="15" thickTop="1" thickBot="1"/>
    <row r="17739" s="34" customFormat="1" ht="15" thickTop="1" thickBot="1"/>
    <row r="17740" s="34" customFormat="1" ht="15" thickTop="1" thickBot="1"/>
    <row r="17741" s="34" customFormat="1" ht="15" thickTop="1" thickBot="1"/>
    <row r="17742" s="34" customFormat="1" ht="15" thickTop="1" thickBot="1"/>
    <row r="17743" s="34" customFormat="1" ht="15" thickTop="1" thickBot="1"/>
    <row r="17744" s="34" customFormat="1" ht="15" thickTop="1" thickBot="1"/>
    <row r="17745" s="34" customFormat="1" ht="15" thickTop="1" thickBot="1"/>
    <row r="17746" s="34" customFormat="1" ht="15" thickTop="1" thickBot="1"/>
    <row r="17747" s="34" customFormat="1" ht="15" thickTop="1" thickBot="1"/>
    <row r="17748" s="34" customFormat="1" ht="15" thickTop="1" thickBot="1"/>
    <row r="17749" s="34" customFormat="1" ht="15" thickTop="1" thickBot="1"/>
    <row r="17750" s="34" customFormat="1" ht="15" thickTop="1" thickBot="1"/>
    <row r="17751" s="34" customFormat="1" ht="15" thickTop="1" thickBot="1"/>
    <row r="17752" s="34" customFormat="1" ht="15" thickTop="1" thickBot="1"/>
    <row r="17753" s="34" customFormat="1" ht="15" thickTop="1" thickBot="1"/>
    <row r="17754" s="34" customFormat="1" ht="15" thickTop="1" thickBot="1"/>
    <row r="17755" s="34" customFormat="1" ht="15" thickTop="1" thickBot="1"/>
    <row r="17756" s="34" customFormat="1" ht="15" thickTop="1" thickBot="1"/>
    <row r="17757" s="34" customFormat="1" ht="15" thickTop="1" thickBot="1"/>
    <row r="17758" s="34" customFormat="1" ht="15" thickTop="1" thickBot="1"/>
    <row r="17759" s="34" customFormat="1" ht="15" thickTop="1" thickBot="1"/>
    <row r="17760" s="34" customFormat="1" ht="15" thickTop="1" thickBot="1"/>
    <row r="17761" s="34" customFormat="1" ht="15" thickTop="1" thickBot="1"/>
    <row r="17762" s="34" customFormat="1" ht="15" thickTop="1" thickBot="1"/>
    <row r="17763" s="34" customFormat="1" ht="15" thickTop="1" thickBot="1"/>
    <row r="17764" s="34" customFormat="1" ht="15" thickTop="1" thickBot="1"/>
    <row r="17765" s="34" customFormat="1" ht="15" thickTop="1" thickBot="1"/>
    <row r="17766" s="34" customFormat="1" ht="15" thickTop="1" thickBot="1"/>
    <row r="17767" s="34" customFormat="1" ht="15" thickTop="1" thickBot="1"/>
    <row r="17768" s="34" customFormat="1" ht="15" thickTop="1" thickBot="1"/>
    <row r="17769" s="34" customFormat="1" ht="15" thickTop="1" thickBot="1"/>
    <row r="17770" s="34" customFormat="1" ht="15" thickTop="1" thickBot="1"/>
    <row r="17771" s="34" customFormat="1" ht="15" thickTop="1" thickBot="1"/>
    <row r="17772" s="34" customFormat="1" ht="15" thickTop="1" thickBot="1"/>
    <row r="17773" s="34" customFormat="1" ht="15" thickTop="1" thickBot="1"/>
    <row r="17774" s="34" customFormat="1" ht="15" thickTop="1" thickBot="1"/>
    <row r="17775" s="34" customFormat="1" ht="15" thickTop="1" thickBot="1"/>
    <row r="17776" s="34" customFormat="1" ht="15" thickTop="1" thickBot="1"/>
    <row r="17777" s="34" customFormat="1" ht="15" thickTop="1" thickBot="1"/>
    <row r="17778" s="34" customFormat="1" ht="14" thickTop="1"/>
    <row r="17779" s="34" customFormat="1"/>
    <row r="17780" s="34" customFormat="1"/>
    <row r="17781" s="34" customFormat="1"/>
    <row r="17782" s="34" customFormat="1"/>
    <row r="17783" s="34" customFormat="1"/>
    <row r="17784" s="34" customFormat="1"/>
    <row r="17785" s="34" customFormat="1"/>
    <row r="17786" s="34" customFormat="1"/>
    <row r="17787" s="34" customFormat="1"/>
    <row r="17788" s="34" customFormat="1"/>
    <row r="17789" s="34" customFormat="1"/>
    <row r="17790" s="34" customFormat="1"/>
    <row r="17791" s="34" customFormat="1" ht="14" thickBot="1"/>
    <row r="17792" s="34" customFormat="1" ht="15" thickTop="1" thickBot="1"/>
    <row r="17793" s="34" customFormat="1" ht="15" thickTop="1" thickBot="1"/>
    <row r="17794" s="34" customFormat="1" ht="15" thickTop="1" thickBot="1"/>
    <row r="17795" s="34" customFormat="1" ht="15" thickTop="1" thickBot="1"/>
    <row r="17796" s="34" customFormat="1" ht="15" thickTop="1" thickBot="1"/>
    <row r="17797" s="34" customFormat="1" ht="15" thickTop="1" thickBot="1"/>
    <row r="17798" s="34" customFormat="1" ht="15" thickTop="1" thickBot="1"/>
    <row r="17799" s="34" customFormat="1" ht="15" thickTop="1" thickBot="1"/>
    <row r="17800" s="34" customFormat="1" ht="15" thickTop="1" thickBot="1"/>
    <row r="17801" s="34" customFormat="1" ht="15" thickTop="1" thickBot="1"/>
    <row r="17802" s="34" customFormat="1" ht="15" thickTop="1" thickBot="1"/>
    <row r="17803" s="34" customFormat="1" ht="15" thickTop="1" thickBot="1"/>
    <row r="17804" s="34" customFormat="1" ht="15" thickTop="1" thickBot="1"/>
    <row r="17805" s="34" customFormat="1" ht="15" thickTop="1" thickBot="1"/>
    <row r="17806" s="34" customFormat="1" ht="15" thickTop="1" thickBot="1"/>
    <row r="17807" s="34" customFormat="1" ht="15" thickTop="1" thickBot="1"/>
    <row r="17808" s="34" customFormat="1" ht="15" thickTop="1" thickBot="1"/>
    <row r="17809" s="34" customFormat="1" ht="15" thickTop="1" thickBot="1"/>
    <row r="17810" s="34" customFormat="1" ht="15" thickTop="1" thickBot="1"/>
    <row r="17811" s="34" customFormat="1" ht="15" thickTop="1" thickBot="1"/>
    <row r="17812" s="34" customFormat="1" ht="15" thickTop="1" thickBot="1"/>
    <row r="17813" s="34" customFormat="1" ht="15" thickTop="1" thickBot="1"/>
    <row r="17814" s="34" customFormat="1" ht="15" thickTop="1" thickBot="1"/>
    <row r="17815" s="34" customFormat="1" ht="15" thickTop="1" thickBot="1"/>
    <row r="17816" s="34" customFormat="1" ht="15" thickTop="1" thickBot="1"/>
    <row r="17817" s="34" customFormat="1" ht="15" thickTop="1" thickBot="1"/>
    <row r="17818" s="34" customFormat="1" ht="15" thickTop="1" thickBot="1"/>
    <row r="17819" s="34" customFormat="1" ht="15" thickTop="1" thickBot="1"/>
    <row r="17820" s="34" customFormat="1" ht="15" thickTop="1" thickBot="1"/>
    <row r="17821" s="34" customFormat="1" ht="15" thickTop="1" thickBot="1"/>
    <row r="17822" s="34" customFormat="1" ht="15" thickTop="1" thickBot="1"/>
    <row r="17823" s="34" customFormat="1" ht="15" thickTop="1" thickBot="1"/>
    <row r="17824" s="34" customFormat="1" ht="15" thickTop="1" thickBot="1"/>
    <row r="17825" s="34" customFormat="1" ht="15" thickTop="1" thickBot="1"/>
    <row r="17826" s="34" customFormat="1" ht="15" thickTop="1" thickBot="1"/>
    <row r="17827" s="34" customFormat="1" ht="15" thickTop="1" thickBot="1"/>
    <row r="17828" s="34" customFormat="1" ht="15" thickTop="1" thickBot="1"/>
    <row r="17829" s="34" customFormat="1" ht="15" thickTop="1" thickBot="1"/>
    <row r="17830" s="34" customFormat="1" ht="15" thickTop="1" thickBot="1"/>
    <row r="17831" s="34" customFormat="1" ht="15" thickTop="1" thickBot="1"/>
    <row r="17832" s="34" customFormat="1" ht="15" thickTop="1" thickBot="1"/>
    <row r="17833" s="34" customFormat="1" ht="15" thickTop="1" thickBot="1"/>
    <row r="17834" s="34" customFormat="1" ht="15" thickTop="1" thickBot="1"/>
    <row r="17835" s="34" customFormat="1" ht="15" thickTop="1" thickBot="1"/>
    <row r="17836" s="34" customFormat="1" ht="15" thickTop="1" thickBot="1"/>
    <row r="17837" s="34" customFormat="1" ht="15" thickTop="1" thickBot="1"/>
    <row r="17838" s="34" customFormat="1" ht="15" thickTop="1" thickBot="1"/>
    <row r="17839" s="34" customFormat="1" ht="15" thickTop="1" thickBot="1"/>
    <row r="17840" s="34" customFormat="1" ht="15" thickTop="1" thickBot="1"/>
    <row r="17841" s="34" customFormat="1" ht="15" thickTop="1" thickBot="1"/>
    <row r="17842" s="34" customFormat="1" ht="15" thickTop="1" thickBot="1"/>
    <row r="17843" s="34" customFormat="1" ht="15" thickTop="1" thickBot="1"/>
    <row r="17844" s="34" customFormat="1" ht="15" thickTop="1" thickBot="1"/>
    <row r="17845" s="34" customFormat="1" ht="15" thickTop="1" thickBot="1"/>
    <row r="17846" s="34" customFormat="1" ht="15" thickTop="1" thickBot="1"/>
    <row r="17847" s="34" customFormat="1" ht="15" thickTop="1" thickBot="1"/>
    <row r="17848" s="34" customFormat="1" ht="14" thickTop="1"/>
    <row r="17849" s="34" customFormat="1"/>
    <row r="17850" s="34" customFormat="1"/>
    <row r="17851" s="34" customFormat="1"/>
    <row r="17852" s="34" customFormat="1"/>
    <row r="17853" s="34" customFormat="1"/>
    <row r="17854" s="34" customFormat="1"/>
    <row r="17855" s="34" customFormat="1"/>
    <row r="17856" s="34" customFormat="1"/>
    <row r="17857" s="34" customFormat="1"/>
    <row r="17858" s="34" customFormat="1"/>
    <row r="17859" s="34" customFormat="1"/>
    <row r="17860" s="34" customFormat="1"/>
    <row r="17861" s="34" customFormat="1" ht="14" thickBot="1"/>
    <row r="17862" s="34" customFormat="1" ht="15" thickTop="1" thickBot="1"/>
    <row r="17863" s="34" customFormat="1" ht="15" thickTop="1" thickBot="1"/>
    <row r="17864" s="34" customFormat="1" ht="15" thickTop="1" thickBot="1"/>
    <row r="17865" s="34" customFormat="1" ht="15" thickTop="1" thickBot="1"/>
    <row r="17866" s="34" customFormat="1" ht="15" thickTop="1" thickBot="1"/>
    <row r="17867" s="34" customFormat="1" ht="15" thickTop="1" thickBot="1"/>
    <row r="17868" s="34" customFormat="1" ht="15" thickTop="1" thickBot="1"/>
    <row r="17869" s="34" customFormat="1" ht="15" thickTop="1" thickBot="1"/>
    <row r="17870" s="34" customFormat="1" ht="15" thickTop="1" thickBot="1"/>
    <row r="17871" s="34" customFormat="1" ht="15" thickTop="1" thickBot="1"/>
    <row r="17872" s="34" customFormat="1" ht="15" thickTop="1" thickBot="1"/>
    <row r="17873" s="34" customFormat="1" ht="15" thickTop="1" thickBot="1"/>
    <row r="17874" s="34" customFormat="1" ht="15" thickTop="1" thickBot="1"/>
    <row r="17875" s="34" customFormat="1" ht="15" thickTop="1" thickBot="1"/>
    <row r="17876" s="34" customFormat="1" ht="15" thickTop="1" thickBot="1"/>
    <row r="17877" s="34" customFormat="1" ht="15" thickTop="1" thickBot="1"/>
    <row r="17878" s="34" customFormat="1" ht="15" thickTop="1" thickBot="1"/>
    <row r="17879" s="34" customFormat="1" ht="15" thickTop="1" thickBot="1"/>
    <row r="17880" s="34" customFormat="1" ht="15" thickTop="1" thickBot="1"/>
    <row r="17881" s="34" customFormat="1" ht="15" thickTop="1" thickBot="1"/>
    <row r="17882" s="34" customFormat="1" ht="15" thickTop="1" thickBot="1"/>
    <row r="17883" s="34" customFormat="1" ht="15" thickTop="1" thickBot="1"/>
    <row r="17884" s="34" customFormat="1" ht="15" thickTop="1" thickBot="1"/>
    <row r="17885" s="34" customFormat="1" ht="15" thickTop="1" thickBot="1"/>
    <row r="17886" s="34" customFormat="1" ht="15" thickTop="1" thickBot="1"/>
    <row r="17887" s="34" customFormat="1" ht="15" thickTop="1" thickBot="1"/>
    <row r="17888" s="34" customFormat="1" ht="15" thickTop="1" thickBot="1"/>
    <row r="17889" s="34" customFormat="1" ht="15" thickTop="1" thickBot="1"/>
    <row r="17890" s="34" customFormat="1" ht="15" thickTop="1" thickBot="1"/>
    <row r="17891" s="34" customFormat="1" ht="15" thickTop="1" thickBot="1"/>
    <row r="17892" s="34" customFormat="1" ht="15" thickTop="1" thickBot="1"/>
    <row r="17893" s="34" customFormat="1" ht="15" thickTop="1" thickBot="1"/>
    <row r="17894" s="34" customFormat="1" ht="15" thickTop="1" thickBot="1"/>
    <row r="17895" s="34" customFormat="1" ht="15" thickTop="1" thickBot="1"/>
    <row r="17896" s="34" customFormat="1" ht="15" thickTop="1" thickBot="1"/>
    <row r="17897" s="34" customFormat="1" ht="15" thickTop="1" thickBot="1"/>
    <row r="17898" s="34" customFormat="1" ht="15" thickTop="1" thickBot="1"/>
    <row r="17899" s="34" customFormat="1" ht="15" thickTop="1" thickBot="1"/>
    <row r="17900" s="34" customFormat="1" ht="15" thickTop="1" thickBot="1"/>
    <row r="17901" s="34" customFormat="1" ht="15" thickTop="1" thickBot="1"/>
    <row r="17902" s="34" customFormat="1" ht="15" thickTop="1" thickBot="1"/>
    <row r="17903" s="34" customFormat="1" ht="15" thickTop="1" thickBot="1"/>
    <row r="17904" s="34" customFormat="1" ht="15" thickTop="1" thickBot="1"/>
    <row r="17905" s="34" customFormat="1" ht="15" thickTop="1" thickBot="1"/>
    <row r="17906" s="34" customFormat="1" ht="15" thickTop="1" thickBot="1"/>
    <row r="17907" s="34" customFormat="1" ht="15" thickTop="1" thickBot="1"/>
    <row r="17908" s="34" customFormat="1" ht="15" thickTop="1" thickBot="1"/>
    <row r="17909" s="34" customFormat="1" ht="15" thickTop="1" thickBot="1"/>
    <row r="17910" s="34" customFormat="1" ht="15" thickTop="1" thickBot="1"/>
    <row r="17911" s="34" customFormat="1" ht="15" thickTop="1" thickBot="1"/>
    <row r="17912" s="34" customFormat="1" ht="15" thickTop="1" thickBot="1"/>
    <row r="17913" s="34" customFormat="1" ht="15" thickTop="1" thickBot="1"/>
    <row r="17914" s="34" customFormat="1" ht="15" thickTop="1" thickBot="1"/>
    <row r="17915" s="34" customFormat="1" ht="15" thickTop="1" thickBot="1"/>
    <row r="17916" s="34" customFormat="1" ht="15" thickTop="1" thickBot="1"/>
    <row r="17917" s="34" customFormat="1" ht="15" thickTop="1" thickBot="1"/>
    <row r="17918" s="34" customFormat="1" ht="14" thickTop="1"/>
    <row r="17919" s="34" customFormat="1"/>
    <row r="17920" s="34" customFormat="1"/>
    <row r="17921" s="34" customFormat="1"/>
    <row r="17922" s="34" customFormat="1"/>
    <row r="17923" s="34" customFormat="1"/>
    <row r="17924" s="34" customFormat="1"/>
    <row r="17925" s="34" customFormat="1"/>
    <row r="17926" s="34" customFormat="1"/>
    <row r="17927" s="34" customFormat="1"/>
    <row r="17928" s="34" customFormat="1"/>
    <row r="17929" s="34" customFormat="1"/>
    <row r="17930" s="34" customFormat="1"/>
    <row r="17931" s="34" customFormat="1" ht="14" thickBot="1"/>
    <row r="17932" s="34" customFormat="1" ht="15" thickTop="1" thickBot="1"/>
    <row r="17933" s="34" customFormat="1" ht="15" thickTop="1" thickBot="1"/>
    <row r="17934" s="34" customFormat="1" ht="15" thickTop="1" thickBot="1"/>
    <row r="17935" s="34" customFormat="1" ht="15" thickTop="1" thickBot="1"/>
    <row r="17936" s="34" customFormat="1" ht="15" thickTop="1" thickBot="1"/>
    <row r="17937" s="34" customFormat="1" ht="15" thickTop="1" thickBot="1"/>
    <row r="17938" s="34" customFormat="1" ht="15" thickTop="1" thickBot="1"/>
    <row r="17939" s="34" customFormat="1" ht="15" thickTop="1" thickBot="1"/>
    <row r="17940" s="34" customFormat="1" ht="15" thickTop="1" thickBot="1"/>
    <row r="17941" s="34" customFormat="1" ht="15" thickTop="1" thickBot="1"/>
    <row r="17942" s="34" customFormat="1" ht="15" thickTop="1" thickBot="1"/>
    <row r="17943" s="34" customFormat="1" ht="15" thickTop="1" thickBot="1"/>
    <row r="17944" s="34" customFormat="1" ht="15" thickTop="1" thickBot="1"/>
    <row r="17945" s="34" customFormat="1" ht="15" thickTop="1" thickBot="1"/>
    <row r="17946" s="34" customFormat="1" ht="15" thickTop="1" thickBot="1"/>
    <row r="17947" s="34" customFormat="1" ht="15" thickTop="1" thickBot="1"/>
    <row r="17948" s="34" customFormat="1" ht="15" thickTop="1" thickBot="1"/>
    <row r="17949" s="34" customFormat="1" ht="15" thickTop="1" thickBot="1"/>
    <row r="17950" s="34" customFormat="1" ht="15" thickTop="1" thickBot="1"/>
    <row r="17951" s="34" customFormat="1" ht="15" thickTop="1" thickBot="1"/>
    <row r="17952" s="34" customFormat="1" ht="15" thickTop="1" thickBot="1"/>
    <row r="17953" s="34" customFormat="1" ht="15" thickTop="1" thickBot="1"/>
    <row r="17954" s="34" customFormat="1" ht="15" thickTop="1" thickBot="1"/>
    <row r="17955" s="34" customFormat="1" ht="15" thickTop="1" thickBot="1"/>
    <row r="17956" s="34" customFormat="1" ht="15" thickTop="1" thickBot="1"/>
    <row r="17957" s="34" customFormat="1" ht="15" thickTop="1" thickBot="1"/>
    <row r="17958" s="34" customFormat="1" ht="15" thickTop="1" thickBot="1"/>
    <row r="17959" s="34" customFormat="1" ht="15" thickTop="1" thickBot="1"/>
    <row r="17960" s="34" customFormat="1" ht="15" thickTop="1" thickBot="1"/>
    <row r="17961" s="34" customFormat="1" ht="15" thickTop="1" thickBot="1"/>
    <row r="17962" s="34" customFormat="1" ht="15" thickTop="1" thickBot="1"/>
    <row r="17963" s="34" customFormat="1" ht="15" thickTop="1" thickBot="1"/>
    <row r="17964" s="34" customFormat="1" ht="15" thickTop="1" thickBot="1"/>
    <row r="17965" s="34" customFormat="1" ht="15" thickTop="1" thickBot="1"/>
    <row r="17966" s="34" customFormat="1" ht="15" thickTop="1" thickBot="1"/>
    <row r="17967" s="34" customFormat="1" ht="15" thickTop="1" thickBot="1"/>
    <row r="17968" s="34" customFormat="1" ht="15" thickTop="1" thickBot="1"/>
    <row r="17969" s="34" customFormat="1" ht="15" thickTop="1" thickBot="1"/>
    <row r="17970" s="34" customFormat="1" ht="15" thickTop="1" thickBot="1"/>
    <row r="17971" s="34" customFormat="1" ht="15" thickTop="1" thickBot="1"/>
    <row r="17972" s="34" customFormat="1" ht="15" thickTop="1" thickBot="1"/>
    <row r="17973" s="34" customFormat="1" ht="15" thickTop="1" thickBot="1"/>
    <row r="17974" s="34" customFormat="1" ht="15" thickTop="1" thickBot="1"/>
    <row r="17975" s="34" customFormat="1" ht="15" thickTop="1" thickBot="1"/>
    <row r="17976" s="34" customFormat="1" ht="15" thickTop="1" thickBot="1"/>
    <row r="17977" s="34" customFormat="1" ht="15" thickTop="1" thickBot="1"/>
    <row r="17978" s="34" customFormat="1" ht="15" thickTop="1" thickBot="1"/>
    <row r="17979" s="34" customFormat="1" ht="15" thickTop="1" thickBot="1"/>
    <row r="17980" s="34" customFormat="1" ht="15" thickTop="1" thickBot="1"/>
    <row r="17981" s="34" customFormat="1" ht="15" thickTop="1" thickBot="1"/>
    <row r="17982" s="34" customFormat="1" ht="15" thickTop="1" thickBot="1"/>
    <row r="17983" s="34" customFormat="1" ht="15" thickTop="1" thickBot="1"/>
    <row r="17984" s="34" customFormat="1" ht="15" thickTop="1" thickBot="1"/>
    <row r="17985" s="34" customFormat="1" ht="15" thickTop="1" thickBot="1"/>
    <row r="17986" s="34" customFormat="1" ht="15" thickTop="1" thickBot="1"/>
    <row r="17987" s="34" customFormat="1" ht="15" thickTop="1" thickBot="1"/>
    <row r="17988" s="34" customFormat="1" ht="14" thickTop="1"/>
    <row r="17989" s="34" customFormat="1"/>
    <row r="17990" s="34" customFormat="1"/>
    <row r="17991" s="34" customFormat="1"/>
    <row r="17992" s="34" customFormat="1"/>
    <row r="17993" s="34" customFormat="1"/>
    <row r="17994" s="34" customFormat="1"/>
    <row r="17995" s="34" customFormat="1"/>
    <row r="17996" s="34" customFormat="1"/>
    <row r="17997" s="34" customFormat="1"/>
    <row r="17998" s="34" customFormat="1"/>
    <row r="17999" s="34" customFormat="1"/>
    <row r="18000" s="34" customFormat="1"/>
    <row r="18001" s="34" customFormat="1" ht="14" thickBot="1"/>
    <row r="18002" s="34" customFormat="1" ht="15" thickTop="1" thickBot="1"/>
    <row r="18003" s="34" customFormat="1" ht="15" thickTop="1" thickBot="1"/>
    <row r="18004" s="34" customFormat="1" ht="15" thickTop="1" thickBot="1"/>
    <row r="18005" s="34" customFormat="1" ht="15" thickTop="1" thickBot="1"/>
    <row r="18006" s="34" customFormat="1" ht="15" thickTop="1" thickBot="1"/>
    <row r="18007" s="34" customFormat="1" ht="15" thickTop="1" thickBot="1"/>
    <row r="18008" s="34" customFormat="1" ht="15" thickTop="1" thickBot="1"/>
    <row r="18009" s="34" customFormat="1" ht="15" thickTop="1" thickBot="1"/>
    <row r="18010" s="34" customFormat="1" ht="15" thickTop="1" thickBot="1"/>
    <row r="18011" s="34" customFormat="1" ht="15" thickTop="1" thickBot="1"/>
    <row r="18012" s="34" customFormat="1" ht="15" thickTop="1" thickBot="1"/>
    <row r="18013" s="34" customFormat="1" ht="15" thickTop="1" thickBot="1"/>
    <row r="18014" s="34" customFormat="1" ht="15" thickTop="1" thickBot="1"/>
    <row r="18015" s="34" customFormat="1" ht="15" thickTop="1" thickBot="1"/>
    <row r="18016" s="34" customFormat="1" ht="15" thickTop="1" thickBot="1"/>
    <row r="18017" s="34" customFormat="1" ht="15" thickTop="1" thickBot="1"/>
    <row r="18018" s="34" customFormat="1" ht="15" thickTop="1" thickBot="1"/>
    <row r="18019" s="34" customFormat="1" ht="15" thickTop="1" thickBot="1"/>
    <row r="18020" s="34" customFormat="1" ht="15" thickTop="1" thickBot="1"/>
    <row r="18021" s="34" customFormat="1" ht="15" thickTop="1" thickBot="1"/>
    <row r="18022" s="34" customFormat="1" ht="15" thickTop="1" thickBot="1"/>
    <row r="18023" s="34" customFormat="1" ht="15" thickTop="1" thickBot="1"/>
    <row r="18024" s="34" customFormat="1" ht="15" thickTop="1" thickBot="1"/>
    <row r="18025" s="34" customFormat="1" ht="15" thickTop="1" thickBot="1"/>
    <row r="18026" s="34" customFormat="1" ht="15" thickTop="1" thickBot="1"/>
    <row r="18027" s="34" customFormat="1" ht="15" thickTop="1" thickBot="1"/>
    <row r="18028" s="34" customFormat="1" ht="15" thickTop="1" thickBot="1"/>
    <row r="18029" s="34" customFormat="1" ht="15" thickTop="1" thickBot="1"/>
    <row r="18030" s="34" customFormat="1" ht="15" thickTop="1" thickBot="1"/>
    <row r="18031" s="34" customFormat="1" ht="15" thickTop="1" thickBot="1"/>
    <row r="18032" s="34" customFormat="1" ht="15" thickTop="1" thickBot="1"/>
    <row r="18033" s="34" customFormat="1" ht="15" thickTop="1" thickBot="1"/>
    <row r="18034" s="34" customFormat="1" ht="15" thickTop="1" thickBot="1"/>
    <row r="18035" s="34" customFormat="1" ht="15" thickTop="1" thickBot="1"/>
    <row r="18036" s="34" customFormat="1" ht="15" thickTop="1" thickBot="1"/>
    <row r="18037" s="34" customFormat="1" ht="15" thickTop="1" thickBot="1"/>
    <row r="18038" s="34" customFormat="1" ht="15" thickTop="1" thickBot="1"/>
    <row r="18039" s="34" customFormat="1" ht="15" thickTop="1" thickBot="1"/>
    <row r="18040" s="34" customFormat="1" ht="15" thickTop="1" thickBot="1"/>
    <row r="18041" s="34" customFormat="1" ht="15" thickTop="1" thickBot="1"/>
    <row r="18042" s="34" customFormat="1" ht="15" thickTop="1" thickBot="1"/>
    <row r="18043" s="34" customFormat="1" ht="15" thickTop="1" thickBot="1"/>
    <row r="18044" s="34" customFormat="1" ht="15" thickTop="1" thickBot="1"/>
    <row r="18045" s="34" customFormat="1" ht="15" thickTop="1" thickBot="1"/>
    <row r="18046" s="34" customFormat="1" ht="15" thickTop="1" thickBot="1"/>
    <row r="18047" s="34" customFormat="1" ht="15" thickTop="1" thickBot="1"/>
    <row r="18048" s="34" customFormat="1" ht="15" thickTop="1" thickBot="1"/>
    <row r="18049" s="34" customFormat="1" ht="15" thickTop="1" thickBot="1"/>
    <row r="18050" s="34" customFormat="1" ht="15" thickTop="1" thickBot="1"/>
    <row r="18051" s="34" customFormat="1" ht="15" thickTop="1" thickBot="1"/>
    <row r="18052" s="34" customFormat="1" ht="15" thickTop="1" thickBot="1"/>
    <row r="18053" s="34" customFormat="1" ht="15" thickTop="1" thickBot="1"/>
    <row r="18054" s="34" customFormat="1" ht="15" thickTop="1" thickBot="1"/>
    <row r="18055" s="34" customFormat="1" ht="15" thickTop="1" thickBot="1"/>
    <row r="18056" s="34" customFormat="1" ht="15" thickTop="1" thickBot="1"/>
    <row r="18057" s="34" customFormat="1" ht="15" thickTop="1" thickBot="1"/>
    <row r="18058" s="34" customFormat="1" ht="14" thickTop="1"/>
    <row r="18059" s="34" customFormat="1"/>
    <row r="18060" s="34" customFormat="1"/>
    <row r="18061" s="34" customFormat="1"/>
    <row r="18062" s="34" customFormat="1"/>
    <row r="18063" s="34" customFormat="1"/>
    <row r="18064" s="34" customFormat="1"/>
    <row r="18065" s="34" customFormat="1"/>
    <row r="18066" s="34" customFormat="1"/>
    <row r="18067" s="34" customFormat="1"/>
    <row r="18068" s="34" customFormat="1"/>
    <row r="18069" s="34" customFormat="1"/>
    <row r="18070" s="34" customFormat="1"/>
    <row r="18071" s="34" customFormat="1" ht="14" thickBot="1"/>
    <row r="18072" s="34" customFormat="1" ht="15" thickTop="1" thickBot="1"/>
    <row r="18073" s="34" customFormat="1" ht="15" thickTop="1" thickBot="1"/>
    <row r="18074" s="34" customFormat="1" ht="15" thickTop="1" thickBot="1"/>
    <row r="18075" s="34" customFormat="1" ht="15" thickTop="1" thickBot="1"/>
    <row r="18076" s="34" customFormat="1" ht="15" thickTop="1" thickBot="1"/>
    <row r="18077" s="34" customFormat="1" ht="15" thickTop="1" thickBot="1"/>
    <row r="18078" s="34" customFormat="1" ht="15" thickTop="1" thickBot="1"/>
    <row r="18079" s="34" customFormat="1" ht="15" thickTop="1" thickBot="1"/>
    <row r="18080" s="34" customFormat="1" ht="15" thickTop="1" thickBot="1"/>
    <row r="18081" s="34" customFormat="1" ht="15" thickTop="1" thickBot="1"/>
    <row r="18082" s="34" customFormat="1" ht="15" thickTop="1" thickBot="1"/>
    <row r="18083" s="34" customFormat="1" ht="15" thickTop="1" thickBot="1"/>
    <row r="18084" s="34" customFormat="1" ht="15" thickTop="1" thickBot="1"/>
    <row r="18085" s="34" customFormat="1" ht="15" thickTop="1" thickBot="1"/>
    <row r="18086" s="34" customFormat="1" ht="15" thickTop="1" thickBot="1"/>
    <row r="18087" s="34" customFormat="1" ht="15" thickTop="1" thickBot="1"/>
    <row r="18088" s="34" customFormat="1" ht="15" thickTop="1" thickBot="1"/>
    <row r="18089" s="34" customFormat="1" ht="15" thickTop="1" thickBot="1"/>
    <row r="18090" s="34" customFormat="1" ht="15" thickTop="1" thickBot="1"/>
    <row r="18091" s="34" customFormat="1" ht="15" thickTop="1" thickBot="1"/>
    <row r="18092" s="34" customFormat="1" ht="15" thickTop="1" thickBot="1"/>
    <row r="18093" s="34" customFormat="1" ht="15" thickTop="1" thickBot="1"/>
    <row r="18094" s="34" customFormat="1" ht="15" thickTop="1" thickBot="1"/>
    <row r="18095" s="34" customFormat="1" ht="15" thickTop="1" thickBot="1"/>
    <row r="18096" s="34" customFormat="1" ht="15" thickTop="1" thickBot="1"/>
    <row r="18097" s="34" customFormat="1" ht="15" thickTop="1" thickBot="1"/>
    <row r="18098" s="34" customFormat="1" ht="15" thickTop="1" thickBot="1"/>
    <row r="18099" s="34" customFormat="1" ht="15" thickTop="1" thickBot="1"/>
    <row r="18100" s="34" customFormat="1" ht="15" thickTop="1" thickBot="1"/>
    <row r="18101" s="34" customFormat="1" ht="15" thickTop="1" thickBot="1"/>
    <row r="18102" s="34" customFormat="1" ht="15" thickTop="1" thickBot="1"/>
    <row r="18103" s="34" customFormat="1" ht="15" thickTop="1" thickBot="1"/>
    <row r="18104" s="34" customFormat="1" ht="15" thickTop="1" thickBot="1"/>
    <row r="18105" s="34" customFormat="1" ht="15" thickTop="1" thickBot="1"/>
    <row r="18106" s="34" customFormat="1" ht="15" thickTop="1" thickBot="1"/>
    <row r="18107" s="34" customFormat="1" ht="15" thickTop="1" thickBot="1"/>
    <row r="18108" s="34" customFormat="1" ht="15" thickTop="1" thickBot="1"/>
    <row r="18109" s="34" customFormat="1" ht="15" thickTop="1" thickBot="1"/>
    <row r="18110" s="34" customFormat="1" ht="15" thickTop="1" thickBot="1"/>
    <row r="18111" s="34" customFormat="1" ht="15" thickTop="1" thickBot="1"/>
    <row r="18112" s="34" customFormat="1" ht="15" thickTop="1" thickBot="1"/>
    <row r="18113" s="34" customFormat="1" ht="15" thickTop="1" thickBot="1"/>
    <row r="18114" s="34" customFormat="1" ht="15" thickTop="1" thickBot="1"/>
    <row r="18115" s="34" customFormat="1" ht="15" thickTop="1" thickBot="1"/>
    <row r="18116" s="34" customFormat="1" ht="15" thickTop="1" thickBot="1"/>
    <row r="18117" s="34" customFormat="1" ht="15" thickTop="1" thickBot="1"/>
    <row r="18118" s="34" customFormat="1" ht="15" thickTop="1" thickBot="1"/>
    <row r="18119" s="34" customFormat="1" ht="15" thickTop="1" thickBot="1"/>
    <row r="18120" s="34" customFormat="1" ht="15" thickTop="1" thickBot="1"/>
    <row r="18121" s="34" customFormat="1" ht="15" thickTop="1" thickBot="1"/>
    <row r="18122" s="34" customFormat="1" ht="15" thickTop="1" thickBot="1"/>
    <row r="18123" s="34" customFormat="1" ht="15" thickTop="1" thickBot="1"/>
    <row r="18124" s="34" customFormat="1" ht="15" thickTop="1" thickBot="1"/>
    <row r="18125" s="34" customFormat="1" ht="15" thickTop="1" thickBot="1"/>
    <row r="18126" s="34" customFormat="1" ht="15" thickTop="1" thickBot="1"/>
    <row r="18127" s="34" customFormat="1" ht="15" thickTop="1" thickBot="1"/>
    <row r="18128" s="34" customFormat="1" ht="14" thickTop="1"/>
    <row r="18129" s="34" customFormat="1"/>
    <row r="18130" s="34" customFormat="1"/>
    <row r="18131" s="34" customFormat="1"/>
    <row r="18132" s="34" customFormat="1"/>
    <row r="18133" s="34" customFormat="1"/>
    <row r="18134" s="34" customFormat="1"/>
    <row r="18135" s="34" customFormat="1"/>
    <row r="18136" s="34" customFormat="1"/>
    <row r="18137" s="34" customFormat="1"/>
    <row r="18138" s="34" customFormat="1"/>
    <row r="18139" s="34" customFormat="1"/>
    <row r="18140" s="34" customFormat="1"/>
    <row r="18141" s="34" customFormat="1" ht="14" thickBot="1"/>
    <row r="18142" s="34" customFormat="1" ht="15" thickTop="1" thickBot="1"/>
    <row r="18143" s="34" customFormat="1" ht="15" thickTop="1" thickBot="1"/>
    <row r="18144" s="34" customFormat="1" ht="15" thickTop="1" thickBot="1"/>
    <row r="18145" s="34" customFormat="1" ht="15" thickTop="1" thickBot="1"/>
    <row r="18146" s="34" customFormat="1" ht="15" thickTop="1" thickBot="1"/>
    <row r="18147" s="34" customFormat="1" ht="15" thickTop="1" thickBot="1"/>
    <row r="18148" s="34" customFormat="1" ht="15" thickTop="1" thickBot="1"/>
    <row r="18149" s="34" customFormat="1" ht="15" thickTop="1" thickBot="1"/>
    <row r="18150" s="34" customFormat="1" ht="15" thickTop="1" thickBot="1"/>
    <row r="18151" s="34" customFormat="1" ht="15" thickTop="1" thickBot="1"/>
    <row r="18152" s="34" customFormat="1" ht="15" thickTop="1" thickBot="1"/>
    <row r="18153" s="34" customFormat="1" ht="15" thickTop="1" thickBot="1"/>
    <row r="18154" s="34" customFormat="1" ht="15" thickTop="1" thickBot="1"/>
    <row r="18155" s="34" customFormat="1" ht="15" thickTop="1" thickBot="1"/>
    <row r="18156" s="34" customFormat="1" ht="15" thickTop="1" thickBot="1"/>
    <row r="18157" s="34" customFormat="1" ht="15" thickTop="1" thickBot="1"/>
    <row r="18158" s="34" customFormat="1" ht="15" thickTop="1" thickBot="1"/>
    <row r="18159" s="34" customFormat="1" ht="15" thickTop="1" thickBot="1"/>
    <row r="18160" s="34" customFormat="1" ht="15" thickTop="1" thickBot="1"/>
    <row r="18161" s="34" customFormat="1" ht="15" thickTop="1" thickBot="1"/>
    <row r="18162" s="34" customFormat="1" ht="15" thickTop="1" thickBot="1"/>
    <row r="18163" s="34" customFormat="1" ht="15" thickTop="1" thickBot="1"/>
    <row r="18164" s="34" customFormat="1" ht="15" thickTop="1" thickBot="1"/>
    <row r="18165" s="34" customFormat="1" ht="15" thickTop="1" thickBot="1"/>
    <row r="18166" s="34" customFormat="1" ht="15" thickTop="1" thickBot="1"/>
    <row r="18167" s="34" customFormat="1" ht="15" thickTop="1" thickBot="1"/>
    <row r="18168" s="34" customFormat="1" ht="15" thickTop="1" thickBot="1"/>
    <row r="18169" s="34" customFormat="1" ht="15" thickTop="1" thickBot="1"/>
    <row r="18170" s="34" customFormat="1" ht="15" thickTop="1" thickBot="1"/>
    <row r="18171" s="34" customFormat="1" ht="15" thickTop="1" thickBot="1"/>
    <row r="18172" s="34" customFormat="1" ht="15" thickTop="1" thickBot="1"/>
    <row r="18173" s="34" customFormat="1" ht="15" thickTop="1" thickBot="1"/>
    <row r="18174" s="34" customFormat="1" ht="15" thickTop="1" thickBot="1"/>
    <row r="18175" s="34" customFormat="1" ht="15" thickTop="1" thickBot="1"/>
    <row r="18176" s="34" customFormat="1" ht="15" thickTop="1" thickBot="1"/>
    <row r="18177" s="34" customFormat="1" ht="15" thickTop="1" thickBot="1"/>
    <row r="18178" s="34" customFormat="1" ht="15" thickTop="1" thickBot="1"/>
    <row r="18179" s="34" customFormat="1" ht="15" thickTop="1" thickBot="1"/>
    <row r="18180" s="34" customFormat="1" ht="15" thickTop="1" thickBot="1"/>
    <row r="18181" s="34" customFormat="1" ht="15" thickTop="1" thickBot="1"/>
    <row r="18182" s="34" customFormat="1" ht="15" thickTop="1" thickBot="1"/>
    <row r="18183" s="34" customFormat="1" ht="15" thickTop="1" thickBot="1"/>
    <row r="18184" s="34" customFormat="1" ht="15" thickTop="1" thickBot="1"/>
    <row r="18185" s="34" customFormat="1" ht="15" thickTop="1" thickBot="1"/>
    <row r="18186" s="34" customFormat="1" ht="15" thickTop="1" thickBot="1"/>
    <row r="18187" s="34" customFormat="1" ht="15" thickTop="1" thickBot="1"/>
    <row r="18188" s="34" customFormat="1" ht="15" thickTop="1" thickBot="1"/>
    <row r="18189" s="34" customFormat="1" ht="15" thickTop="1" thickBot="1"/>
    <row r="18190" s="34" customFormat="1" ht="15" thickTop="1" thickBot="1"/>
    <row r="18191" s="34" customFormat="1" ht="15" thickTop="1" thickBot="1"/>
    <row r="18192" s="34" customFormat="1" ht="15" thickTop="1" thickBot="1"/>
    <row r="18193" s="34" customFormat="1" ht="15" thickTop="1" thickBot="1"/>
    <row r="18194" s="34" customFormat="1" ht="15" thickTop="1" thickBot="1"/>
    <row r="18195" s="34" customFormat="1" ht="15" thickTop="1" thickBot="1"/>
    <row r="18196" s="34" customFormat="1" ht="15" thickTop="1" thickBot="1"/>
    <row r="18197" s="34" customFormat="1" ht="15" thickTop="1" thickBot="1"/>
    <row r="18198" s="34" customFormat="1" ht="14" thickTop="1"/>
    <row r="18199" s="34" customFormat="1"/>
    <row r="18200" s="34" customFormat="1"/>
    <row r="18201" s="34" customFormat="1"/>
    <row r="18202" s="34" customFormat="1"/>
    <row r="18203" s="34" customFormat="1"/>
    <row r="18204" s="34" customFormat="1"/>
    <row r="18205" s="34" customFormat="1"/>
    <row r="18206" s="34" customFormat="1"/>
    <row r="18207" s="34" customFormat="1"/>
    <row r="18208" s="34" customFormat="1"/>
    <row r="18209" s="34" customFormat="1"/>
    <row r="18210" s="34" customFormat="1"/>
    <row r="18211" s="34" customFormat="1" ht="14" thickBot="1"/>
    <row r="18212" s="34" customFormat="1" ht="15" thickTop="1" thickBot="1"/>
    <row r="18213" s="34" customFormat="1" ht="15" thickTop="1" thickBot="1"/>
    <row r="18214" s="34" customFormat="1" ht="15" thickTop="1" thickBot="1"/>
    <row r="18215" s="34" customFormat="1" ht="15" thickTop="1" thickBot="1"/>
    <row r="18216" s="34" customFormat="1" ht="15" thickTop="1" thickBot="1"/>
    <row r="18217" s="34" customFormat="1" ht="15" thickTop="1" thickBot="1"/>
    <row r="18218" s="34" customFormat="1" ht="15" thickTop="1" thickBot="1"/>
    <row r="18219" s="34" customFormat="1" ht="15" thickTop="1" thickBot="1"/>
    <row r="18220" s="34" customFormat="1" ht="15" thickTop="1" thickBot="1"/>
    <row r="18221" s="34" customFormat="1" ht="15" thickTop="1" thickBot="1"/>
    <row r="18222" s="34" customFormat="1" ht="15" thickTop="1" thickBot="1"/>
    <row r="18223" s="34" customFormat="1" ht="15" thickTop="1" thickBot="1"/>
    <row r="18224" s="34" customFormat="1" ht="15" thickTop="1" thickBot="1"/>
    <row r="18225" s="34" customFormat="1" ht="15" thickTop="1" thickBot="1"/>
    <row r="18226" s="34" customFormat="1" ht="15" thickTop="1" thickBot="1"/>
    <row r="18227" s="34" customFormat="1" ht="15" thickTop="1" thickBot="1"/>
    <row r="18228" s="34" customFormat="1" ht="15" thickTop="1" thickBot="1"/>
    <row r="18229" s="34" customFormat="1" ht="15" thickTop="1" thickBot="1"/>
    <row r="18230" s="34" customFormat="1" ht="15" thickTop="1" thickBot="1"/>
    <row r="18231" s="34" customFormat="1" ht="15" thickTop="1" thickBot="1"/>
    <row r="18232" s="34" customFormat="1" ht="15" thickTop="1" thickBot="1"/>
    <row r="18233" s="34" customFormat="1" ht="15" thickTop="1" thickBot="1"/>
    <row r="18234" s="34" customFormat="1" ht="15" thickTop="1" thickBot="1"/>
    <row r="18235" s="34" customFormat="1" ht="15" thickTop="1" thickBot="1"/>
    <row r="18236" s="34" customFormat="1" ht="15" thickTop="1" thickBot="1"/>
    <row r="18237" s="34" customFormat="1" ht="15" thickTop="1" thickBot="1"/>
    <row r="18238" s="34" customFormat="1" ht="15" thickTop="1" thickBot="1"/>
    <row r="18239" s="34" customFormat="1" ht="15" thickTop="1" thickBot="1"/>
    <row r="18240" s="34" customFormat="1" ht="15" thickTop="1" thickBot="1"/>
    <row r="18241" s="34" customFormat="1" ht="15" thickTop="1" thickBot="1"/>
    <row r="18242" s="34" customFormat="1" ht="15" thickTop="1" thickBot="1"/>
    <row r="18243" s="34" customFormat="1" ht="15" thickTop="1" thickBot="1"/>
    <row r="18244" s="34" customFormat="1" ht="15" thickTop="1" thickBot="1"/>
    <row r="18245" s="34" customFormat="1" ht="15" thickTop="1" thickBot="1"/>
    <row r="18246" s="34" customFormat="1" ht="15" thickTop="1" thickBot="1"/>
    <row r="18247" s="34" customFormat="1" ht="15" thickTop="1" thickBot="1"/>
    <row r="18248" s="34" customFormat="1" ht="15" thickTop="1" thickBot="1"/>
    <row r="18249" s="34" customFormat="1" ht="15" thickTop="1" thickBot="1"/>
    <row r="18250" s="34" customFormat="1" ht="15" thickTop="1" thickBot="1"/>
    <row r="18251" s="34" customFormat="1" ht="15" thickTop="1" thickBot="1"/>
    <row r="18252" s="34" customFormat="1" ht="15" thickTop="1" thickBot="1"/>
    <row r="18253" s="34" customFormat="1" ht="15" thickTop="1" thickBot="1"/>
    <row r="18254" s="34" customFormat="1" ht="15" thickTop="1" thickBot="1"/>
    <row r="18255" s="34" customFormat="1" ht="15" thickTop="1" thickBot="1"/>
    <row r="18256" s="34" customFormat="1" ht="15" thickTop="1" thickBot="1"/>
    <row r="18257" s="34" customFormat="1" ht="15" thickTop="1" thickBot="1"/>
    <row r="18258" s="34" customFormat="1" ht="15" thickTop="1" thickBot="1"/>
    <row r="18259" s="34" customFormat="1" ht="15" thickTop="1" thickBot="1"/>
    <row r="18260" s="34" customFormat="1" ht="15" thickTop="1" thickBot="1"/>
    <row r="18261" s="34" customFormat="1" ht="15" thickTop="1" thickBot="1"/>
    <row r="18262" s="34" customFormat="1" ht="15" thickTop="1" thickBot="1"/>
    <row r="18263" s="34" customFormat="1" ht="15" thickTop="1" thickBot="1"/>
    <row r="18264" s="34" customFormat="1" ht="15" thickTop="1" thickBot="1"/>
    <row r="18265" s="34" customFormat="1" ht="15" thickTop="1" thickBot="1"/>
    <row r="18266" s="34" customFormat="1" ht="15" thickTop="1" thickBot="1"/>
    <row r="18267" s="34" customFormat="1" ht="15" thickTop="1" thickBot="1"/>
    <row r="18268" s="34" customFormat="1" ht="14" thickTop="1"/>
    <row r="18269" s="34" customFormat="1"/>
    <row r="18270" s="34" customFormat="1"/>
    <row r="18271" s="34" customFormat="1"/>
    <row r="18272" s="34" customFormat="1"/>
    <row r="18273" s="34" customFormat="1"/>
    <row r="18274" s="34" customFormat="1"/>
    <row r="18275" s="34" customFormat="1"/>
    <row r="18276" s="34" customFormat="1"/>
    <row r="18277" s="34" customFormat="1"/>
    <row r="18278" s="34" customFormat="1"/>
    <row r="18279" s="34" customFormat="1"/>
    <row r="18280" s="34" customFormat="1"/>
    <row r="18281" s="34" customFormat="1" ht="14" thickBot="1"/>
    <row r="18282" s="34" customFormat="1" ht="15" thickTop="1" thickBot="1"/>
    <row r="18283" s="34" customFormat="1" ht="15" thickTop="1" thickBot="1"/>
    <row r="18284" s="34" customFormat="1" ht="15" thickTop="1" thickBot="1"/>
    <row r="18285" s="34" customFormat="1" ht="15" thickTop="1" thickBot="1"/>
    <row r="18286" s="34" customFormat="1" ht="15" thickTop="1" thickBot="1"/>
    <row r="18287" s="34" customFormat="1" ht="15" thickTop="1" thickBot="1"/>
    <row r="18288" s="34" customFormat="1" ht="15" thickTop="1" thickBot="1"/>
    <row r="18289" s="34" customFormat="1" ht="15" thickTop="1" thickBot="1"/>
    <row r="18290" s="34" customFormat="1" ht="15" thickTop="1" thickBot="1"/>
    <row r="18291" s="34" customFormat="1" ht="15" thickTop="1" thickBot="1"/>
    <row r="18292" s="34" customFormat="1" ht="15" thickTop="1" thickBot="1"/>
    <row r="18293" s="34" customFormat="1" ht="15" thickTop="1" thickBot="1"/>
    <row r="18294" s="34" customFormat="1" ht="15" thickTop="1" thickBot="1"/>
    <row r="18295" s="34" customFormat="1" ht="15" thickTop="1" thickBot="1"/>
    <row r="18296" s="34" customFormat="1" ht="15" thickTop="1" thickBot="1"/>
    <row r="18297" s="34" customFormat="1" ht="15" thickTop="1" thickBot="1"/>
    <row r="18298" s="34" customFormat="1" ht="15" thickTop="1" thickBot="1"/>
    <row r="18299" s="34" customFormat="1" ht="15" thickTop="1" thickBot="1"/>
    <row r="18300" s="34" customFormat="1" ht="15" thickTop="1" thickBot="1"/>
    <row r="18301" s="34" customFormat="1" ht="15" thickTop="1" thickBot="1"/>
    <row r="18302" s="34" customFormat="1" ht="15" thickTop="1" thickBot="1"/>
    <row r="18303" s="34" customFormat="1" ht="15" thickTop="1" thickBot="1"/>
    <row r="18304" s="34" customFormat="1" ht="15" thickTop="1" thickBot="1"/>
    <row r="18305" s="34" customFormat="1" ht="15" thickTop="1" thickBot="1"/>
    <row r="18306" s="34" customFormat="1" ht="15" thickTop="1" thickBot="1"/>
    <row r="18307" s="34" customFormat="1" ht="15" thickTop="1" thickBot="1"/>
    <row r="18308" s="34" customFormat="1" ht="15" thickTop="1" thickBot="1"/>
    <row r="18309" s="34" customFormat="1" ht="15" thickTop="1" thickBot="1"/>
    <row r="18310" s="34" customFormat="1" ht="15" thickTop="1" thickBot="1"/>
    <row r="18311" s="34" customFormat="1" ht="15" thickTop="1" thickBot="1"/>
    <row r="18312" s="34" customFormat="1" ht="15" thickTop="1" thickBot="1"/>
    <row r="18313" s="34" customFormat="1" ht="15" thickTop="1" thickBot="1"/>
    <row r="18314" s="34" customFormat="1" ht="15" thickTop="1" thickBot="1"/>
    <row r="18315" s="34" customFormat="1" ht="15" thickTop="1" thickBot="1"/>
    <row r="18316" s="34" customFormat="1" ht="15" thickTop="1" thickBot="1"/>
    <row r="18317" s="34" customFormat="1" ht="15" thickTop="1" thickBot="1"/>
    <row r="18318" s="34" customFormat="1" ht="15" thickTop="1" thickBot="1"/>
    <row r="18319" s="34" customFormat="1" ht="15" thickTop="1" thickBot="1"/>
    <row r="18320" s="34" customFormat="1" ht="15" thickTop="1" thickBot="1"/>
    <row r="18321" s="34" customFormat="1" ht="15" thickTop="1" thickBot="1"/>
    <row r="18322" s="34" customFormat="1" ht="15" thickTop="1" thickBot="1"/>
    <row r="18323" s="34" customFormat="1" ht="15" thickTop="1" thickBot="1"/>
    <row r="18324" s="34" customFormat="1" ht="15" thickTop="1" thickBot="1"/>
    <row r="18325" s="34" customFormat="1" ht="15" thickTop="1" thickBot="1"/>
    <row r="18326" s="34" customFormat="1" ht="15" thickTop="1" thickBot="1"/>
    <row r="18327" s="34" customFormat="1" ht="15" thickTop="1" thickBot="1"/>
    <row r="18328" s="34" customFormat="1" ht="15" thickTop="1" thickBot="1"/>
    <row r="18329" s="34" customFormat="1" ht="15" thickTop="1" thickBot="1"/>
    <row r="18330" s="34" customFormat="1" ht="15" thickTop="1" thickBot="1"/>
    <row r="18331" s="34" customFormat="1" ht="15" thickTop="1" thickBot="1"/>
    <row r="18332" s="34" customFormat="1" ht="15" thickTop="1" thickBot="1"/>
    <row r="18333" s="34" customFormat="1" ht="15" thickTop="1" thickBot="1"/>
    <row r="18334" s="34" customFormat="1" ht="15" thickTop="1" thickBot="1"/>
    <row r="18335" s="34" customFormat="1" ht="15" thickTop="1" thickBot="1"/>
    <row r="18336" s="34" customFormat="1" ht="15" thickTop="1" thickBot="1"/>
    <row r="18337" s="34" customFormat="1" ht="15" thickTop="1" thickBot="1"/>
    <row r="18338" s="34" customFormat="1" ht="14" thickTop="1"/>
    <row r="18339" s="34" customFormat="1"/>
    <row r="18340" s="34" customFormat="1"/>
    <row r="18341" s="34" customFormat="1"/>
    <row r="18342" s="34" customFormat="1"/>
    <row r="18343" s="34" customFormat="1"/>
    <row r="18344" s="34" customFormat="1"/>
    <row r="18345" s="34" customFormat="1"/>
    <row r="18346" s="34" customFormat="1"/>
    <row r="18347" s="34" customFormat="1"/>
    <row r="18348" s="34" customFormat="1"/>
    <row r="18349" s="34" customFormat="1"/>
    <row r="18350" s="34" customFormat="1"/>
    <row r="18351" s="34" customFormat="1" ht="14" thickBot="1"/>
    <row r="18352" s="34" customFormat="1" ht="15" thickTop="1" thickBot="1"/>
    <row r="18353" s="34" customFormat="1" ht="15" thickTop="1" thickBot="1"/>
    <row r="18354" s="34" customFormat="1" ht="15" thickTop="1" thickBot="1"/>
    <row r="18355" s="34" customFormat="1" ht="15" thickTop="1" thickBot="1"/>
    <row r="18356" s="34" customFormat="1" ht="15" thickTop="1" thickBot="1"/>
    <row r="18357" s="34" customFormat="1" ht="15" thickTop="1" thickBot="1"/>
    <row r="18358" s="34" customFormat="1" ht="15" thickTop="1" thickBot="1"/>
    <row r="18359" s="34" customFormat="1" ht="15" thickTop="1" thickBot="1"/>
    <row r="18360" s="34" customFormat="1" ht="15" thickTop="1" thickBot="1"/>
    <row r="18361" s="34" customFormat="1" ht="15" thickTop="1" thickBot="1"/>
    <row r="18362" s="34" customFormat="1" ht="15" thickTop="1" thickBot="1"/>
    <row r="18363" s="34" customFormat="1" ht="15" thickTop="1" thickBot="1"/>
    <row r="18364" s="34" customFormat="1" ht="15" thickTop="1" thickBot="1"/>
    <row r="18365" s="34" customFormat="1" ht="15" thickTop="1" thickBot="1"/>
    <row r="18366" s="34" customFormat="1" ht="15" thickTop="1" thickBot="1"/>
    <row r="18367" s="34" customFormat="1" ht="15" thickTop="1" thickBot="1"/>
    <row r="18368" s="34" customFormat="1" ht="15" thickTop="1" thickBot="1"/>
    <row r="18369" s="34" customFormat="1" ht="15" thickTop="1" thickBot="1"/>
    <row r="18370" s="34" customFormat="1" ht="15" thickTop="1" thickBot="1"/>
    <row r="18371" s="34" customFormat="1" ht="15" thickTop="1" thickBot="1"/>
    <row r="18372" s="34" customFormat="1" ht="15" thickTop="1" thickBot="1"/>
    <row r="18373" s="34" customFormat="1" ht="15" thickTop="1" thickBot="1"/>
    <row r="18374" s="34" customFormat="1" ht="15" thickTop="1" thickBot="1"/>
    <row r="18375" s="34" customFormat="1" ht="15" thickTop="1" thickBot="1"/>
    <row r="18376" s="34" customFormat="1" ht="15" thickTop="1" thickBot="1"/>
    <row r="18377" s="34" customFormat="1" ht="15" thickTop="1" thickBot="1"/>
    <row r="18378" s="34" customFormat="1" ht="15" thickTop="1" thickBot="1"/>
    <row r="18379" s="34" customFormat="1" ht="15" thickTop="1" thickBot="1"/>
    <row r="18380" s="34" customFormat="1" ht="15" thickTop="1" thickBot="1"/>
    <row r="18381" s="34" customFormat="1" ht="15" thickTop="1" thickBot="1"/>
    <row r="18382" s="34" customFormat="1" ht="15" thickTop="1" thickBot="1"/>
    <row r="18383" s="34" customFormat="1" ht="15" thickTop="1" thickBot="1"/>
    <row r="18384" s="34" customFormat="1" ht="15" thickTop="1" thickBot="1"/>
    <row r="18385" s="34" customFormat="1" ht="15" thickTop="1" thickBot="1"/>
    <row r="18386" s="34" customFormat="1" ht="15" thickTop="1" thickBot="1"/>
    <row r="18387" s="34" customFormat="1" ht="15" thickTop="1" thickBot="1"/>
    <row r="18388" s="34" customFormat="1" ht="15" thickTop="1" thickBot="1"/>
    <row r="18389" s="34" customFormat="1" ht="15" thickTop="1" thickBot="1"/>
    <row r="18390" s="34" customFormat="1" ht="15" thickTop="1" thickBot="1"/>
    <row r="18391" s="34" customFormat="1" ht="15" thickTop="1" thickBot="1"/>
    <row r="18392" s="34" customFormat="1" ht="15" thickTop="1" thickBot="1"/>
    <row r="18393" s="34" customFormat="1" ht="15" thickTop="1" thickBot="1"/>
    <row r="18394" s="34" customFormat="1" ht="15" thickTop="1" thickBot="1"/>
    <row r="18395" s="34" customFormat="1" ht="15" thickTop="1" thickBot="1"/>
    <row r="18396" s="34" customFormat="1" ht="15" thickTop="1" thickBot="1"/>
    <row r="18397" s="34" customFormat="1" ht="15" thickTop="1" thickBot="1"/>
    <row r="18398" s="34" customFormat="1" ht="15" thickTop="1" thickBot="1"/>
    <row r="18399" s="34" customFormat="1" ht="15" thickTop="1" thickBot="1"/>
    <row r="18400" s="34" customFormat="1" ht="15" thickTop="1" thickBot="1"/>
    <row r="18401" s="34" customFormat="1" ht="15" thickTop="1" thickBot="1"/>
    <row r="18402" s="34" customFormat="1" ht="15" thickTop="1" thickBot="1"/>
    <row r="18403" s="34" customFormat="1" ht="15" thickTop="1" thickBot="1"/>
    <row r="18404" s="34" customFormat="1" ht="15" thickTop="1" thickBot="1"/>
    <row r="18405" s="34" customFormat="1" ht="15" thickTop="1" thickBot="1"/>
    <row r="18406" s="34" customFormat="1" ht="15" thickTop="1" thickBot="1"/>
    <row r="18407" s="34" customFormat="1" ht="15" thickTop="1" thickBot="1"/>
    <row r="18408" s="34" customFormat="1" ht="14" thickTop="1"/>
    <row r="18409" s="34" customFormat="1"/>
    <row r="18410" s="34" customFormat="1"/>
    <row r="18411" s="34" customFormat="1"/>
    <row r="18412" s="34" customFormat="1"/>
    <row r="18413" s="34" customFormat="1"/>
    <row r="18414" s="34" customFormat="1"/>
    <row r="18415" s="34" customFormat="1"/>
    <row r="18416" s="34" customFormat="1"/>
    <row r="18417" s="34" customFormat="1"/>
    <row r="18418" s="34" customFormat="1"/>
    <row r="18419" s="34" customFormat="1"/>
    <row r="18420" s="34" customFormat="1"/>
    <row r="18421" s="34" customFormat="1" ht="14" thickBot="1"/>
    <row r="18422" s="34" customFormat="1" ht="15" thickTop="1" thickBot="1"/>
    <row r="18423" s="34" customFormat="1" ht="15" thickTop="1" thickBot="1"/>
    <row r="18424" s="34" customFormat="1" ht="15" thickTop="1" thickBot="1"/>
    <row r="18425" s="34" customFormat="1" ht="15" thickTop="1" thickBot="1"/>
    <row r="18426" s="34" customFormat="1" ht="15" thickTop="1" thickBot="1"/>
    <row r="18427" s="34" customFormat="1" ht="15" thickTop="1" thickBot="1"/>
    <row r="18428" s="34" customFormat="1" ht="15" thickTop="1" thickBot="1"/>
    <row r="18429" s="34" customFormat="1" ht="15" thickTop="1" thickBot="1"/>
    <row r="18430" s="34" customFormat="1" ht="15" thickTop="1" thickBot="1"/>
    <row r="18431" s="34" customFormat="1" ht="15" thickTop="1" thickBot="1"/>
    <row r="18432" s="34" customFormat="1" ht="15" thickTop="1" thickBot="1"/>
    <row r="18433" s="34" customFormat="1" ht="15" thickTop="1" thickBot="1"/>
    <row r="18434" s="34" customFormat="1" ht="15" thickTop="1" thickBot="1"/>
    <row r="18435" s="34" customFormat="1" ht="15" thickTop="1" thickBot="1"/>
    <row r="18436" s="34" customFormat="1" ht="15" thickTop="1" thickBot="1"/>
    <row r="18437" s="34" customFormat="1" ht="15" thickTop="1" thickBot="1"/>
    <row r="18438" s="34" customFormat="1" ht="15" thickTop="1" thickBot="1"/>
    <row r="18439" s="34" customFormat="1" ht="15" thickTop="1" thickBot="1"/>
    <row r="18440" s="34" customFormat="1" ht="15" thickTop="1" thickBot="1"/>
    <row r="18441" s="34" customFormat="1" ht="15" thickTop="1" thickBot="1"/>
    <row r="18442" s="34" customFormat="1" ht="15" thickTop="1" thickBot="1"/>
    <row r="18443" s="34" customFormat="1" ht="15" thickTop="1" thickBot="1"/>
    <row r="18444" s="34" customFormat="1" ht="15" thickTop="1" thickBot="1"/>
    <row r="18445" s="34" customFormat="1" ht="15" thickTop="1" thickBot="1"/>
    <row r="18446" s="34" customFormat="1" ht="15" thickTop="1" thickBot="1"/>
    <row r="18447" s="34" customFormat="1" ht="15" thickTop="1" thickBot="1"/>
    <row r="18448" s="34" customFormat="1" ht="15" thickTop="1" thickBot="1"/>
    <row r="18449" s="34" customFormat="1" ht="15" thickTop="1" thickBot="1"/>
    <row r="18450" s="34" customFormat="1" ht="15" thickTop="1" thickBot="1"/>
    <row r="18451" s="34" customFormat="1" ht="15" thickTop="1" thickBot="1"/>
    <row r="18452" s="34" customFormat="1" ht="15" thickTop="1" thickBot="1"/>
    <row r="18453" s="34" customFormat="1" ht="15" thickTop="1" thickBot="1"/>
    <row r="18454" s="34" customFormat="1" ht="15" thickTop="1" thickBot="1"/>
    <row r="18455" s="34" customFormat="1" ht="15" thickTop="1" thickBot="1"/>
    <row r="18456" s="34" customFormat="1" ht="15" thickTop="1" thickBot="1"/>
    <row r="18457" s="34" customFormat="1" ht="15" thickTop="1" thickBot="1"/>
    <row r="18458" s="34" customFormat="1" ht="15" thickTop="1" thickBot="1"/>
    <row r="18459" s="34" customFormat="1" ht="15" thickTop="1" thickBot="1"/>
    <row r="18460" s="34" customFormat="1" ht="15" thickTop="1" thickBot="1"/>
    <row r="18461" s="34" customFormat="1" ht="15" thickTop="1" thickBot="1"/>
    <row r="18462" s="34" customFormat="1" ht="15" thickTop="1" thickBot="1"/>
    <row r="18463" s="34" customFormat="1" ht="15" thickTop="1" thickBot="1"/>
    <row r="18464" s="34" customFormat="1" ht="15" thickTop="1" thickBot="1"/>
    <row r="18465" s="34" customFormat="1" ht="15" thickTop="1" thickBot="1"/>
    <row r="18466" s="34" customFormat="1" ht="15" thickTop="1" thickBot="1"/>
    <row r="18467" s="34" customFormat="1" ht="15" thickTop="1" thickBot="1"/>
    <row r="18468" s="34" customFormat="1" ht="15" thickTop="1" thickBot="1"/>
    <row r="18469" s="34" customFormat="1" ht="15" thickTop="1" thickBot="1"/>
    <row r="18470" s="34" customFormat="1" ht="15" thickTop="1" thickBot="1"/>
    <row r="18471" s="34" customFormat="1" ht="15" thickTop="1" thickBot="1"/>
    <row r="18472" s="34" customFormat="1" ht="15" thickTop="1" thickBot="1"/>
    <row r="18473" s="34" customFormat="1" ht="15" thickTop="1" thickBot="1"/>
    <row r="18474" s="34" customFormat="1" ht="15" thickTop="1" thickBot="1"/>
    <row r="18475" s="34" customFormat="1" ht="15" thickTop="1" thickBot="1"/>
    <row r="18476" s="34" customFormat="1" ht="15" thickTop="1" thickBot="1"/>
    <row r="18477" s="34" customFormat="1" ht="15" thickTop="1" thickBot="1"/>
    <row r="18478" s="34" customFormat="1" ht="14" thickTop="1"/>
    <row r="18479" s="34" customFormat="1"/>
    <row r="18480" s="34" customFormat="1"/>
    <row r="18481" s="34" customFormat="1"/>
    <row r="18482" s="34" customFormat="1"/>
    <row r="18483" s="34" customFormat="1"/>
    <row r="18484" s="34" customFormat="1"/>
    <row r="18485" s="34" customFormat="1"/>
    <row r="18486" s="34" customFormat="1"/>
    <row r="18487" s="34" customFormat="1"/>
    <row r="18488" s="34" customFormat="1"/>
    <row r="18489" s="34" customFormat="1"/>
    <row r="18490" s="34" customFormat="1"/>
    <row r="18491" s="34" customFormat="1" ht="14" thickBot="1"/>
    <row r="18492" s="34" customFormat="1" ht="15" thickTop="1" thickBot="1"/>
    <row r="18493" s="34" customFormat="1" ht="15" thickTop="1" thickBot="1"/>
    <row r="18494" s="34" customFormat="1" ht="15" thickTop="1" thickBot="1"/>
    <row r="18495" s="34" customFormat="1" ht="15" thickTop="1" thickBot="1"/>
    <row r="18496" s="34" customFormat="1" ht="15" thickTop="1" thickBot="1"/>
    <row r="18497" s="34" customFormat="1" ht="15" thickTop="1" thickBot="1"/>
    <row r="18498" s="34" customFormat="1" ht="15" thickTop="1" thickBot="1"/>
    <row r="18499" s="34" customFormat="1" ht="15" thickTop="1" thickBot="1"/>
    <row r="18500" s="34" customFormat="1" ht="15" thickTop="1" thickBot="1"/>
    <row r="18501" s="34" customFormat="1" ht="15" thickTop="1" thickBot="1"/>
    <row r="18502" s="34" customFormat="1" ht="15" thickTop="1" thickBot="1"/>
    <row r="18503" s="34" customFormat="1" ht="15" thickTop="1" thickBot="1"/>
    <row r="18504" s="34" customFormat="1" ht="15" thickTop="1" thickBot="1"/>
    <row r="18505" s="34" customFormat="1" ht="15" thickTop="1" thickBot="1"/>
    <row r="18506" s="34" customFormat="1" ht="15" thickTop="1" thickBot="1"/>
    <row r="18507" s="34" customFormat="1" ht="15" thickTop="1" thickBot="1"/>
    <row r="18508" s="34" customFormat="1" ht="15" thickTop="1" thickBot="1"/>
    <row r="18509" s="34" customFormat="1" ht="15" thickTop="1" thickBot="1"/>
    <row r="18510" s="34" customFormat="1" ht="15" thickTop="1" thickBot="1"/>
    <row r="18511" s="34" customFormat="1" ht="15" thickTop="1" thickBot="1"/>
    <row r="18512" s="34" customFormat="1" ht="15" thickTop="1" thickBot="1"/>
    <row r="18513" s="34" customFormat="1" ht="15" thickTop="1" thickBot="1"/>
    <row r="18514" s="34" customFormat="1" ht="15" thickTop="1" thickBot="1"/>
    <row r="18515" s="34" customFormat="1" ht="15" thickTop="1" thickBot="1"/>
    <row r="18516" s="34" customFormat="1" ht="15" thickTop="1" thickBot="1"/>
    <row r="18517" s="34" customFormat="1" ht="15" thickTop="1" thickBot="1"/>
    <row r="18518" s="34" customFormat="1" ht="15" thickTop="1" thickBot="1"/>
    <row r="18519" s="34" customFormat="1" ht="15" thickTop="1" thickBot="1"/>
    <row r="18520" s="34" customFormat="1" ht="15" thickTop="1" thickBot="1"/>
    <row r="18521" s="34" customFormat="1" ht="15" thickTop="1" thickBot="1"/>
    <row r="18522" s="34" customFormat="1" ht="15" thickTop="1" thickBot="1"/>
    <row r="18523" s="34" customFormat="1" ht="15" thickTop="1" thickBot="1"/>
    <row r="18524" s="34" customFormat="1" ht="15" thickTop="1" thickBot="1"/>
    <row r="18525" s="34" customFormat="1" ht="15" thickTop="1" thickBot="1"/>
    <row r="18526" s="34" customFormat="1" ht="15" thickTop="1" thickBot="1"/>
    <row r="18527" s="34" customFormat="1" ht="15" thickTop="1" thickBot="1"/>
    <row r="18528" s="34" customFormat="1" ht="15" thickTop="1" thickBot="1"/>
    <row r="18529" s="34" customFormat="1" ht="15" thickTop="1" thickBot="1"/>
    <row r="18530" s="34" customFormat="1" ht="15" thickTop="1" thickBot="1"/>
    <row r="18531" s="34" customFormat="1" ht="15" thickTop="1" thickBot="1"/>
    <row r="18532" s="34" customFormat="1" ht="15" thickTop="1" thickBot="1"/>
    <row r="18533" s="34" customFormat="1" ht="15" thickTop="1" thickBot="1"/>
    <row r="18534" s="34" customFormat="1" ht="15" thickTop="1" thickBot="1"/>
    <row r="18535" s="34" customFormat="1" ht="15" thickTop="1" thickBot="1"/>
    <row r="18536" s="34" customFormat="1" ht="15" thickTop="1" thickBot="1"/>
    <row r="18537" s="34" customFormat="1" ht="15" thickTop="1" thickBot="1"/>
    <row r="18538" s="34" customFormat="1" ht="15" thickTop="1" thickBot="1"/>
    <row r="18539" s="34" customFormat="1" ht="15" thickTop="1" thickBot="1"/>
    <row r="18540" s="34" customFormat="1" ht="15" thickTop="1" thickBot="1"/>
    <row r="18541" s="34" customFormat="1" ht="15" thickTop="1" thickBot="1"/>
    <row r="18542" s="34" customFormat="1" ht="15" thickTop="1" thickBot="1"/>
    <row r="18543" s="34" customFormat="1" ht="15" thickTop="1" thickBot="1"/>
    <row r="18544" s="34" customFormat="1" ht="15" thickTop="1" thickBot="1"/>
    <row r="18545" s="34" customFormat="1" ht="15" thickTop="1" thickBot="1"/>
    <row r="18546" s="34" customFormat="1" ht="15" thickTop="1" thickBot="1"/>
    <row r="18547" s="34" customFormat="1" ht="15" thickTop="1" thickBot="1"/>
    <row r="18548" s="34" customFormat="1" ht="14" thickTop="1"/>
    <row r="18549" s="34" customFormat="1"/>
    <row r="18550" s="34" customFormat="1"/>
    <row r="18551" s="34" customFormat="1"/>
    <row r="18552" s="34" customFormat="1"/>
    <row r="18553" s="34" customFormat="1"/>
    <row r="18554" s="34" customFormat="1"/>
    <row r="18555" s="34" customFormat="1"/>
    <row r="18556" s="34" customFormat="1"/>
    <row r="18557" s="34" customFormat="1"/>
    <row r="18558" s="34" customFormat="1"/>
    <row r="18559" s="34" customFormat="1"/>
    <row r="18560" s="34" customFormat="1"/>
    <row r="18561" s="34" customFormat="1" ht="14" thickBot="1"/>
    <row r="18562" s="34" customFormat="1" ht="15" thickTop="1" thickBot="1"/>
    <row r="18563" s="34" customFormat="1" ht="15" thickTop="1" thickBot="1"/>
    <row r="18564" s="34" customFormat="1" ht="15" thickTop="1" thickBot="1"/>
    <row r="18565" s="34" customFormat="1" ht="15" thickTop="1" thickBot="1"/>
    <row r="18566" s="34" customFormat="1" ht="15" thickTop="1" thickBot="1"/>
    <row r="18567" s="34" customFormat="1" ht="15" thickTop="1" thickBot="1"/>
    <row r="18568" s="34" customFormat="1" ht="15" thickTop="1" thickBot="1"/>
    <row r="18569" s="34" customFormat="1" ht="15" thickTop="1" thickBot="1"/>
    <row r="18570" s="34" customFormat="1" ht="15" thickTop="1" thickBot="1"/>
    <row r="18571" s="34" customFormat="1" ht="15" thickTop="1" thickBot="1"/>
    <row r="18572" s="34" customFormat="1" ht="15" thickTop="1" thickBot="1"/>
    <row r="18573" s="34" customFormat="1" ht="15" thickTop="1" thickBot="1"/>
    <row r="18574" s="34" customFormat="1" ht="15" thickTop="1" thickBot="1"/>
    <row r="18575" s="34" customFormat="1" ht="15" thickTop="1" thickBot="1"/>
    <row r="18576" s="34" customFormat="1" ht="15" thickTop="1" thickBot="1"/>
    <row r="18577" s="34" customFormat="1" ht="15" thickTop="1" thickBot="1"/>
    <row r="18578" s="34" customFormat="1" ht="15" thickTop="1" thickBot="1"/>
    <row r="18579" s="34" customFormat="1" ht="15" thickTop="1" thickBot="1"/>
    <row r="18580" s="34" customFormat="1" ht="15" thickTop="1" thickBot="1"/>
    <row r="18581" s="34" customFormat="1" ht="15" thickTop="1" thickBot="1"/>
    <row r="18582" s="34" customFormat="1" ht="15" thickTop="1" thickBot="1"/>
    <row r="18583" s="34" customFormat="1" ht="15" thickTop="1" thickBot="1"/>
    <row r="18584" s="34" customFormat="1" ht="15" thickTop="1" thickBot="1"/>
    <row r="18585" s="34" customFormat="1" ht="15" thickTop="1" thickBot="1"/>
    <row r="18586" s="34" customFormat="1" ht="15" thickTop="1" thickBot="1"/>
    <row r="18587" s="34" customFormat="1" ht="15" thickTop="1" thickBot="1"/>
    <row r="18588" s="34" customFormat="1" ht="15" thickTop="1" thickBot="1"/>
    <row r="18589" s="34" customFormat="1" ht="15" thickTop="1" thickBot="1"/>
    <row r="18590" s="34" customFormat="1" ht="15" thickTop="1" thickBot="1"/>
    <row r="18591" s="34" customFormat="1" ht="15" thickTop="1" thickBot="1"/>
    <row r="18592" s="34" customFormat="1" ht="15" thickTop="1" thickBot="1"/>
    <row r="18593" s="34" customFormat="1" ht="15" thickTop="1" thickBot="1"/>
    <row r="18594" s="34" customFormat="1" ht="15" thickTop="1" thickBot="1"/>
    <row r="18595" s="34" customFormat="1" ht="15" thickTop="1" thickBot="1"/>
    <row r="18596" s="34" customFormat="1" ht="15" thickTop="1" thickBot="1"/>
    <row r="18597" s="34" customFormat="1" ht="15" thickTop="1" thickBot="1"/>
    <row r="18598" s="34" customFormat="1" ht="15" thickTop="1" thickBot="1"/>
    <row r="18599" s="34" customFormat="1" ht="15" thickTop="1" thickBot="1"/>
    <row r="18600" s="34" customFormat="1" ht="15" thickTop="1" thickBot="1"/>
    <row r="18601" s="34" customFormat="1" ht="15" thickTop="1" thickBot="1"/>
    <row r="18602" s="34" customFormat="1" ht="15" thickTop="1" thickBot="1"/>
    <row r="18603" s="34" customFormat="1" ht="15" thickTop="1" thickBot="1"/>
    <row r="18604" s="34" customFormat="1" ht="15" thickTop="1" thickBot="1"/>
    <row r="18605" s="34" customFormat="1" ht="15" thickTop="1" thickBot="1"/>
    <row r="18606" s="34" customFormat="1" ht="15" thickTop="1" thickBot="1"/>
    <row r="18607" s="34" customFormat="1" ht="15" thickTop="1" thickBot="1"/>
    <row r="18608" s="34" customFormat="1" ht="15" thickTop="1" thickBot="1"/>
    <row r="18609" s="34" customFormat="1" ht="15" thickTop="1" thickBot="1"/>
    <row r="18610" s="34" customFormat="1" ht="15" thickTop="1" thickBot="1"/>
    <row r="18611" s="34" customFormat="1" ht="15" thickTop="1" thickBot="1"/>
    <row r="18612" s="34" customFormat="1" ht="15" thickTop="1" thickBot="1"/>
    <row r="18613" s="34" customFormat="1" ht="15" thickTop="1" thickBot="1"/>
    <row r="18614" s="34" customFormat="1" ht="15" thickTop="1" thickBot="1"/>
    <row r="18615" s="34" customFormat="1" ht="15" thickTop="1" thickBot="1"/>
    <row r="18616" s="34" customFormat="1" ht="15" thickTop="1" thickBot="1"/>
    <row r="18617" s="34" customFormat="1" ht="15" thickTop="1" thickBot="1"/>
    <row r="18618" s="34" customFormat="1" ht="14" thickTop="1"/>
    <row r="18619" s="34" customFormat="1"/>
    <row r="18620" s="34" customFormat="1"/>
    <row r="18621" s="34" customFormat="1"/>
    <row r="18622" s="34" customFormat="1"/>
    <row r="18623" s="34" customFormat="1"/>
    <row r="18624" s="34" customFormat="1"/>
    <row r="18625" s="34" customFormat="1"/>
    <row r="18626" s="34" customFormat="1"/>
    <row r="18627" s="34" customFormat="1"/>
    <row r="18628" s="34" customFormat="1"/>
    <row r="18629" s="34" customFormat="1"/>
    <row r="18630" s="34" customFormat="1"/>
    <row r="18631" s="34" customFormat="1" ht="14" thickBot="1"/>
    <row r="18632" s="34" customFormat="1" ht="15" thickTop="1" thickBot="1"/>
    <row r="18633" s="34" customFormat="1" ht="15" thickTop="1" thickBot="1"/>
    <row r="18634" s="34" customFormat="1" ht="15" thickTop="1" thickBot="1"/>
    <row r="18635" s="34" customFormat="1" ht="15" thickTop="1" thickBot="1"/>
    <row r="18636" s="34" customFormat="1" ht="15" thickTop="1" thickBot="1"/>
    <row r="18637" s="34" customFormat="1" ht="15" thickTop="1" thickBot="1"/>
    <row r="18638" s="34" customFormat="1" ht="15" thickTop="1" thickBot="1"/>
    <row r="18639" s="34" customFormat="1" ht="15" thickTop="1" thickBot="1"/>
    <row r="18640" s="34" customFormat="1" ht="15" thickTop="1" thickBot="1"/>
    <row r="18641" s="34" customFormat="1" ht="15" thickTop="1" thickBot="1"/>
    <row r="18642" s="34" customFormat="1" ht="15" thickTop="1" thickBot="1"/>
    <row r="18643" s="34" customFormat="1" ht="15" thickTop="1" thickBot="1"/>
    <row r="18644" s="34" customFormat="1" ht="15" thickTop="1" thickBot="1"/>
    <row r="18645" s="34" customFormat="1" ht="15" thickTop="1" thickBot="1"/>
    <row r="18646" s="34" customFormat="1" ht="15" thickTop="1" thickBot="1"/>
    <row r="18647" s="34" customFormat="1" ht="15" thickTop="1" thickBot="1"/>
    <row r="18648" s="34" customFormat="1" ht="15" thickTop="1" thickBot="1"/>
    <row r="18649" s="34" customFormat="1" ht="15" thickTop="1" thickBot="1"/>
    <row r="18650" s="34" customFormat="1" ht="15" thickTop="1" thickBot="1"/>
    <row r="18651" s="34" customFormat="1" ht="15" thickTop="1" thickBot="1"/>
    <row r="18652" s="34" customFormat="1" ht="15" thickTop="1" thickBot="1"/>
    <row r="18653" s="34" customFormat="1" ht="15" thickTop="1" thickBot="1"/>
    <row r="18654" s="34" customFormat="1" ht="15" thickTop="1" thickBot="1"/>
    <row r="18655" s="34" customFormat="1" ht="15" thickTop="1" thickBot="1"/>
    <row r="18656" s="34" customFormat="1" ht="15" thickTop="1" thickBot="1"/>
    <row r="18657" s="34" customFormat="1" ht="15" thickTop="1" thickBot="1"/>
    <row r="18658" s="34" customFormat="1" ht="15" thickTop="1" thickBot="1"/>
    <row r="18659" s="34" customFormat="1" ht="15" thickTop="1" thickBot="1"/>
    <row r="18660" s="34" customFormat="1" ht="15" thickTop="1" thickBot="1"/>
    <row r="18661" s="34" customFormat="1" ht="15" thickTop="1" thickBot="1"/>
    <row r="18662" s="34" customFormat="1" ht="15" thickTop="1" thickBot="1"/>
    <row r="18663" s="34" customFormat="1" ht="15" thickTop="1" thickBot="1"/>
    <row r="18664" s="34" customFormat="1" ht="15" thickTop="1" thickBot="1"/>
    <row r="18665" s="34" customFormat="1" ht="15" thickTop="1" thickBot="1"/>
    <row r="18666" s="34" customFormat="1" ht="15" thickTop="1" thickBot="1"/>
    <row r="18667" s="34" customFormat="1" ht="15" thickTop="1" thickBot="1"/>
    <row r="18668" s="34" customFormat="1" ht="15" thickTop="1" thickBot="1"/>
    <row r="18669" s="34" customFormat="1" ht="15" thickTop="1" thickBot="1"/>
    <row r="18670" s="34" customFormat="1" ht="15" thickTop="1" thickBot="1"/>
    <row r="18671" s="34" customFormat="1" ht="15" thickTop="1" thickBot="1"/>
    <row r="18672" s="34" customFormat="1" ht="15" thickTop="1" thickBot="1"/>
    <row r="18673" s="34" customFormat="1" ht="15" thickTop="1" thickBot="1"/>
    <row r="18674" s="34" customFormat="1" ht="15" thickTop="1" thickBot="1"/>
    <row r="18675" s="34" customFormat="1" ht="15" thickTop="1" thickBot="1"/>
    <row r="18676" s="34" customFormat="1" ht="15" thickTop="1" thickBot="1"/>
    <row r="18677" s="34" customFormat="1" ht="15" thickTop="1" thickBot="1"/>
    <row r="18678" s="34" customFormat="1" ht="15" thickTop="1" thickBot="1"/>
    <row r="18679" s="34" customFormat="1" ht="15" thickTop="1" thickBot="1"/>
    <row r="18680" s="34" customFormat="1" ht="15" thickTop="1" thickBot="1"/>
    <row r="18681" s="34" customFormat="1" ht="15" thickTop="1" thickBot="1"/>
    <row r="18682" s="34" customFormat="1" ht="15" thickTop="1" thickBot="1"/>
    <row r="18683" s="34" customFormat="1" ht="15" thickTop="1" thickBot="1"/>
    <row r="18684" s="34" customFormat="1" ht="15" thickTop="1" thickBot="1"/>
    <row r="18685" s="34" customFormat="1" ht="15" thickTop="1" thickBot="1"/>
    <row r="18686" s="34" customFormat="1" ht="15" thickTop="1" thickBot="1"/>
    <row r="18687" s="34" customFormat="1" ht="15" thickTop="1" thickBot="1"/>
    <row r="18688" s="34" customFormat="1" ht="14" thickTop="1"/>
    <row r="18689" s="34" customFormat="1"/>
    <row r="18690" s="34" customFormat="1"/>
    <row r="18691" s="34" customFormat="1"/>
    <row r="18692" s="34" customFormat="1"/>
    <row r="18693" s="34" customFormat="1"/>
    <row r="18694" s="34" customFormat="1"/>
    <row r="18695" s="34" customFormat="1"/>
    <row r="18696" s="34" customFormat="1"/>
    <row r="18697" s="34" customFormat="1"/>
    <row r="18698" s="34" customFormat="1"/>
    <row r="18699" s="34" customFormat="1"/>
    <row r="18700" s="34" customFormat="1"/>
    <row r="18701" s="34" customFormat="1" ht="14" thickBot="1"/>
    <row r="18702" s="34" customFormat="1" ht="15" thickTop="1" thickBot="1"/>
    <row r="18703" s="34" customFormat="1" ht="15" thickTop="1" thickBot="1"/>
    <row r="18704" s="34" customFormat="1" ht="15" thickTop="1" thickBot="1"/>
    <row r="18705" s="34" customFormat="1" ht="15" thickTop="1" thickBot="1"/>
    <row r="18706" s="34" customFormat="1" ht="15" thickTop="1" thickBot="1"/>
    <row r="18707" s="34" customFormat="1" ht="15" thickTop="1" thickBot="1"/>
    <row r="18708" s="34" customFormat="1" ht="15" thickTop="1" thickBot="1"/>
    <row r="18709" s="34" customFormat="1" ht="15" thickTop="1" thickBot="1"/>
    <row r="18710" s="34" customFormat="1" ht="15" thickTop="1" thickBot="1"/>
    <row r="18711" s="34" customFormat="1" ht="15" thickTop="1" thickBot="1"/>
    <row r="18712" s="34" customFormat="1" ht="15" thickTop="1" thickBot="1"/>
    <row r="18713" s="34" customFormat="1" ht="15" thickTop="1" thickBot="1"/>
    <row r="18714" s="34" customFormat="1" ht="15" thickTop="1" thickBot="1"/>
    <row r="18715" s="34" customFormat="1" ht="15" thickTop="1" thickBot="1"/>
    <row r="18716" s="34" customFormat="1" ht="15" thickTop="1" thickBot="1"/>
    <row r="18717" s="34" customFormat="1" ht="15" thickTop="1" thickBot="1"/>
    <row r="18718" s="34" customFormat="1" ht="15" thickTop="1" thickBot="1"/>
    <row r="18719" s="34" customFormat="1" ht="15" thickTop="1" thickBot="1"/>
    <row r="18720" s="34" customFormat="1" ht="15" thickTop="1" thickBot="1"/>
    <row r="18721" s="34" customFormat="1" ht="15" thickTop="1" thickBot="1"/>
    <row r="18722" s="34" customFormat="1" ht="15" thickTop="1" thickBot="1"/>
    <row r="18723" s="34" customFormat="1" ht="15" thickTop="1" thickBot="1"/>
    <row r="18724" s="34" customFormat="1" ht="15" thickTop="1" thickBot="1"/>
    <row r="18725" s="34" customFormat="1" ht="15" thickTop="1" thickBot="1"/>
    <row r="18726" s="34" customFormat="1" ht="15" thickTop="1" thickBot="1"/>
    <row r="18727" s="34" customFormat="1" ht="15" thickTop="1" thickBot="1"/>
    <row r="18728" s="34" customFormat="1" ht="15" thickTop="1" thickBot="1"/>
    <row r="18729" s="34" customFormat="1" ht="15" thickTop="1" thickBot="1"/>
    <row r="18730" s="34" customFormat="1" ht="15" thickTop="1" thickBot="1"/>
    <row r="18731" s="34" customFormat="1" ht="15" thickTop="1" thickBot="1"/>
    <row r="18732" s="34" customFormat="1" ht="15" thickTop="1" thickBot="1"/>
    <row r="18733" s="34" customFormat="1" ht="15" thickTop="1" thickBot="1"/>
    <row r="18734" s="34" customFormat="1" ht="15" thickTop="1" thickBot="1"/>
    <row r="18735" s="34" customFormat="1" ht="15" thickTop="1" thickBot="1"/>
    <row r="18736" s="34" customFormat="1" ht="15" thickTop="1" thickBot="1"/>
    <row r="18737" s="34" customFormat="1" ht="15" thickTop="1" thickBot="1"/>
    <row r="18738" s="34" customFormat="1" ht="15" thickTop="1" thickBot="1"/>
    <row r="18739" s="34" customFormat="1" ht="15" thickTop="1" thickBot="1"/>
    <row r="18740" s="34" customFormat="1" ht="15" thickTop="1" thickBot="1"/>
    <row r="18741" s="34" customFormat="1" ht="15" thickTop="1" thickBot="1"/>
    <row r="18742" s="34" customFormat="1" ht="15" thickTop="1" thickBot="1"/>
    <row r="18743" s="34" customFormat="1" ht="15" thickTop="1" thickBot="1"/>
    <row r="18744" s="34" customFormat="1" ht="15" thickTop="1" thickBot="1"/>
    <row r="18745" s="34" customFormat="1" ht="15" thickTop="1" thickBot="1"/>
    <row r="18746" s="34" customFormat="1" ht="15" thickTop="1" thickBot="1"/>
    <row r="18747" s="34" customFormat="1" ht="15" thickTop="1" thickBot="1"/>
    <row r="18748" s="34" customFormat="1" ht="15" thickTop="1" thickBot="1"/>
    <row r="18749" s="34" customFormat="1" ht="15" thickTop="1" thickBot="1"/>
    <row r="18750" s="34" customFormat="1" ht="15" thickTop="1" thickBot="1"/>
    <row r="18751" s="34" customFormat="1" ht="15" thickTop="1" thickBot="1"/>
    <row r="18752" s="34" customFormat="1" ht="15" thickTop="1" thickBot="1"/>
    <row r="18753" s="34" customFormat="1" ht="15" thickTop="1" thickBot="1"/>
    <row r="18754" s="34" customFormat="1" ht="15" thickTop="1" thickBot="1"/>
    <row r="18755" s="34" customFormat="1" ht="15" thickTop="1" thickBot="1"/>
    <row r="18756" s="34" customFormat="1" ht="15" thickTop="1" thickBot="1"/>
    <row r="18757" s="34" customFormat="1" ht="15" thickTop="1" thickBot="1"/>
    <row r="18758" s="34" customFormat="1" ht="14" thickTop="1"/>
    <row r="18759" s="34" customFormat="1"/>
    <row r="18760" s="34" customFormat="1"/>
    <row r="18761" s="34" customFormat="1"/>
    <row r="18762" s="34" customFormat="1"/>
    <row r="18763" s="34" customFormat="1"/>
    <row r="18764" s="34" customFormat="1"/>
    <row r="18765" s="34" customFormat="1"/>
    <row r="18766" s="34" customFormat="1"/>
    <row r="18767" s="34" customFormat="1"/>
    <row r="18768" s="34" customFormat="1"/>
    <row r="18769" s="34" customFormat="1"/>
    <row r="18770" s="34" customFormat="1"/>
    <row r="18771" s="34" customFormat="1" ht="14" thickBot="1"/>
    <row r="18772" s="34" customFormat="1" ht="15" thickTop="1" thickBot="1"/>
    <row r="18773" s="34" customFormat="1" ht="15" thickTop="1" thickBot="1"/>
    <row r="18774" s="34" customFormat="1" ht="15" thickTop="1" thickBot="1"/>
    <row r="18775" s="34" customFormat="1" ht="15" thickTop="1" thickBot="1"/>
    <row r="18776" s="34" customFormat="1" ht="15" thickTop="1" thickBot="1"/>
    <row r="18777" s="34" customFormat="1" ht="15" thickTop="1" thickBot="1"/>
    <row r="18778" s="34" customFormat="1" ht="15" thickTop="1" thickBot="1"/>
    <row r="18779" s="34" customFormat="1" ht="15" thickTop="1" thickBot="1"/>
    <row r="18780" s="34" customFormat="1" ht="15" thickTop="1" thickBot="1"/>
    <row r="18781" s="34" customFormat="1" ht="15" thickTop="1" thickBot="1"/>
    <row r="18782" s="34" customFormat="1" ht="15" thickTop="1" thickBot="1"/>
    <row r="18783" s="34" customFormat="1" ht="15" thickTop="1" thickBot="1"/>
    <row r="18784" s="34" customFormat="1" ht="15" thickTop="1" thickBot="1"/>
    <row r="18785" s="34" customFormat="1" ht="15" thickTop="1" thickBot="1"/>
    <row r="18786" s="34" customFormat="1" ht="15" thickTop="1" thickBot="1"/>
    <row r="18787" s="34" customFormat="1" ht="15" thickTop="1" thickBot="1"/>
    <row r="18788" s="34" customFormat="1" ht="15" thickTop="1" thickBot="1"/>
    <row r="18789" s="34" customFormat="1" ht="15" thickTop="1" thickBot="1"/>
    <row r="18790" s="34" customFormat="1" ht="15" thickTop="1" thickBot="1"/>
    <row r="18791" s="34" customFormat="1" ht="15" thickTop="1" thickBot="1"/>
    <row r="18792" s="34" customFormat="1" ht="15" thickTop="1" thickBot="1"/>
    <row r="18793" s="34" customFormat="1" ht="15" thickTop="1" thickBot="1"/>
    <row r="18794" s="34" customFormat="1" ht="15" thickTop="1" thickBot="1"/>
    <row r="18795" s="34" customFormat="1" ht="15" thickTop="1" thickBot="1"/>
    <row r="18796" s="34" customFormat="1" ht="15" thickTop="1" thickBot="1"/>
    <row r="18797" s="34" customFormat="1" ht="15" thickTop="1" thickBot="1"/>
    <row r="18798" s="34" customFormat="1" ht="15" thickTop="1" thickBot="1"/>
    <row r="18799" s="34" customFormat="1" ht="15" thickTop="1" thickBot="1"/>
    <row r="18800" s="34" customFormat="1" ht="15" thickTop="1" thickBot="1"/>
    <row r="18801" s="34" customFormat="1" ht="15" thickTop="1" thickBot="1"/>
    <row r="18802" s="34" customFormat="1" ht="15" thickTop="1" thickBot="1"/>
    <row r="18803" s="34" customFormat="1" ht="15" thickTop="1" thickBot="1"/>
    <row r="18804" s="34" customFormat="1" ht="15" thickTop="1" thickBot="1"/>
    <row r="18805" s="34" customFormat="1" ht="15" thickTop="1" thickBot="1"/>
    <row r="18806" s="34" customFormat="1" ht="15" thickTop="1" thickBot="1"/>
    <row r="18807" s="34" customFormat="1" ht="15" thickTop="1" thickBot="1"/>
    <row r="18808" s="34" customFormat="1" ht="15" thickTop="1" thickBot="1"/>
    <row r="18809" s="34" customFormat="1" ht="15" thickTop="1" thickBot="1"/>
    <row r="18810" s="34" customFormat="1" ht="15" thickTop="1" thickBot="1"/>
    <row r="18811" s="34" customFormat="1" ht="15" thickTop="1" thickBot="1"/>
    <row r="18812" s="34" customFormat="1" ht="15" thickTop="1" thickBot="1"/>
    <row r="18813" s="34" customFormat="1" ht="15" thickTop="1" thickBot="1"/>
    <row r="18814" s="34" customFormat="1" ht="15" thickTop="1" thickBot="1"/>
    <row r="18815" s="34" customFormat="1" ht="15" thickTop="1" thickBot="1"/>
    <row r="18816" s="34" customFormat="1" ht="15" thickTop="1" thickBot="1"/>
    <row r="18817" s="34" customFormat="1" ht="15" thickTop="1" thickBot="1"/>
    <row r="18818" s="34" customFormat="1" ht="15" thickTop="1" thickBot="1"/>
    <row r="18819" s="34" customFormat="1" ht="15" thickTop="1" thickBot="1"/>
    <row r="18820" s="34" customFormat="1" ht="15" thickTop="1" thickBot="1"/>
    <row r="18821" s="34" customFormat="1" ht="15" thickTop="1" thickBot="1"/>
    <row r="18822" s="34" customFormat="1" ht="15" thickTop="1" thickBot="1"/>
    <row r="18823" s="34" customFormat="1" ht="15" thickTop="1" thickBot="1"/>
    <row r="18824" s="34" customFormat="1" ht="15" thickTop="1" thickBot="1"/>
    <row r="18825" s="34" customFormat="1" ht="15" thickTop="1" thickBot="1"/>
    <row r="18826" s="34" customFormat="1" ht="15" thickTop="1" thickBot="1"/>
    <row r="18827" s="34" customFormat="1" ht="15" thickTop="1" thickBot="1"/>
    <row r="18828" s="34" customFormat="1" ht="14" thickTop="1"/>
    <row r="18829" s="34" customFormat="1"/>
    <row r="18830" s="34" customFormat="1"/>
    <row r="18831" s="34" customFormat="1"/>
    <row r="18832" s="34" customFormat="1"/>
    <row r="18833" s="34" customFormat="1"/>
    <row r="18834" s="34" customFormat="1"/>
    <row r="18835" s="34" customFormat="1"/>
    <row r="18836" s="34" customFormat="1"/>
    <row r="18837" s="34" customFormat="1"/>
    <row r="18838" s="34" customFormat="1"/>
    <row r="18839" s="34" customFormat="1"/>
    <row r="18840" s="34" customFormat="1"/>
    <row r="18841" s="34" customFormat="1" ht="14" thickBot="1"/>
    <row r="18842" s="34" customFormat="1" ht="15" thickTop="1" thickBot="1"/>
    <row r="18843" s="34" customFormat="1" ht="15" thickTop="1" thickBot="1"/>
    <row r="18844" s="34" customFormat="1" ht="15" thickTop="1" thickBot="1"/>
    <row r="18845" s="34" customFormat="1" ht="15" thickTop="1" thickBot="1"/>
    <row r="18846" s="34" customFormat="1" ht="15" thickTop="1" thickBot="1"/>
    <row r="18847" s="34" customFormat="1" ht="15" thickTop="1" thickBot="1"/>
    <row r="18848" s="34" customFormat="1" ht="15" thickTop="1" thickBot="1"/>
    <row r="18849" s="34" customFormat="1" ht="15" thickTop="1" thickBot="1"/>
    <row r="18850" s="34" customFormat="1" ht="15" thickTop="1" thickBot="1"/>
    <row r="18851" s="34" customFormat="1" ht="15" thickTop="1" thickBot="1"/>
    <row r="18852" s="34" customFormat="1" ht="15" thickTop="1" thickBot="1"/>
    <row r="18853" s="34" customFormat="1" ht="15" thickTop="1" thickBot="1"/>
    <row r="18854" s="34" customFormat="1" ht="15" thickTop="1" thickBot="1"/>
    <row r="18855" s="34" customFormat="1" ht="15" thickTop="1" thickBot="1"/>
    <row r="18856" s="34" customFormat="1" ht="15" thickTop="1" thickBot="1"/>
    <row r="18857" s="34" customFormat="1" ht="15" thickTop="1" thickBot="1"/>
    <row r="18858" s="34" customFormat="1" ht="15" thickTop="1" thickBot="1"/>
    <row r="18859" s="34" customFormat="1" ht="15" thickTop="1" thickBot="1"/>
    <row r="18860" s="34" customFormat="1" ht="15" thickTop="1" thickBot="1"/>
    <row r="18861" s="34" customFormat="1" ht="15" thickTop="1" thickBot="1"/>
    <row r="18862" s="34" customFormat="1" ht="15" thickTop="1" thickBot="1"/>
    <row r="18863" s="34" customFormat="1" ht="15" thickTop="1" thickBot="1"/>
    <row r="18864" s="34" customFormat="1" ht="15" thickTop="1" thickBot="1"/>
    <row r="18865" s="34" customFormat="1" ht="15" thickTop="1" thickBot="1"/>
    <row r="18866" s="34" customFormat="1" ht="15" thickTop="1" thickBot="1"/>
    <row r="18867" s="34" customFormat="1" ht="15" thickTop="1" thickBot="1"/>
    <row r="18868" s="34" customFormat="1" ht="15" thickTop="1" thickBot="1"/>
    <row r="18869" s="34" customFormat="1" ht="15" thickTop="1" thickBot="1"/>
    <row r="18870" s="34" customFormat="1" ht="15" thickTop="1" thickBot="1"/>
    <row r="18871" s="34" customFormat="1" ht="15" thickTop="1" thickBot="1"/>
    <row r="18872" s="34" customFormat="1" ht="15" thickTop="1" thickBot="1"/>
    <row r="18873" s="34" customFormat="1" ht="15" thickTop="1" thickBot="1"/>
    <row r="18874" s="34" customFormat="1" ht="15" thickTop="1" thickBot="1"/>
    <row r="18875" s="34" customFormat="1" ht="15" thickTop="1" thickBot="1"/>
    <row r="18876" s="34" customFormat="1" ht="15" thickTop="1" thickBot="1"/>
    <row r="18877" s="34" customFormat="1" ht="15" thickTop="1" thickBot="1"/>
    <row r="18878" s="34" customFormat="1" ht="15" thickTop="1" thickBot="1"/>
    <row r="18879" s="34" customFormat="1" ht="15" thickTop="1" thickBot="1"/>
    <row r="18880" s="34" customFormat="1" ht="15" thickTop="1" thickBot="1"/>
    <row r="18881" s="34" customFormat="1" ht="15" thickTop="1" thickBot="1"/>
    <row r="18882" s="34" customFormat="1" ht="15" thickTop="1" thickBot="1"/>
    <row r="18883" s="34" customFormat="1" ht="15" thickTop="1" thickBot="1"/>
    <row r="18884" s="34" customFormat="1" ht="15" thickTop="1" thickBot="1"/>
    <row r="18885" s="34" customFormat="1" ht="15" thickTop="1" thickBot="1"/>
    <row r="18886" s="34" customFormat="1" ht="15" thickTop="1" thickBot="1"/>
    <row r="18887" s="34" customFormat="1" ht="15" thickTop="1" thickBot="1"/>
    <row r="18888" s="34" customFormat="1" ht="15" thickTop="1" thickBot="1"/>
    <row r="18889" s="34" customFormat="1" ht="15" thickTop="1" thickBot="1"/>
    <row r="18890" s="34" customFormat="1" ht="15" thickTop="1" thickBot="1"/>
    <row r="18891" s="34" customFormat="1" ht="15" thickTop="1" thickBot="1"/>
    <row r="18892" s="34" customFormat="1" ht="15" thickTop="1" thickBot="1"/>
    <row r="18893" s="34" customFormat="1" ht="15" thickTop="1" thickBot="1"/>
    <row r="18894" s="34" customFormat="1" ht="15" thickTop="1" thickBot="1"/>
    <row r="18895" s="34" customFormat="1" ht="15" thickTop="1" thickBot="1"/>
    <row r="18896" s="34" customFormat="1" ht="15" thickTop="1" thickBot="1"/>
    <row r="18897" s="34" customFormat="1" ht="15" thickTop="1" thickBot="1"/>
    <row r="18898" s="34" customFormat="1" ht="14" thickTop="1"/>
    <row r="18899" s="34" customFormat="1"/>
    <row r="18900" s="34" customFormat="1"/>
    <row r="18901" s="34" customFormat="1"/>
    <row r="18902" s="34" customFormat="1"/>
    <row r="18903" s="34" customFormat="1"/>
    <row r="18904" s="34" customFormat="1"/>
    <row r="18905" s="34" customFormat="1"/>
    <row r="18906" s="34" customFormat="1"/>
    <row r="18907" s="34" customFormat="1"/>
    <row r="18908" s="34" customFormat="1"/>
    <row r="18909" s="34" customFormat="1"/>
    <row r="18910" s="34" customFormat="1"/>
    <row r="18911" s="34" customFormat="1" ht="14" thickBot="1"/>
    <row r="18912" s="34" customFormat="1" ht="15" thickTop="1" thickBot="1"/>
    <row r="18913" s="34" customFormat="1" ht="15" thickTop="1" thickBot="1"/>
    <row r="18914" s="34" customFormat="1" ht="15" thickTop="1" thickBot="1"/>
    <row r="18915" s="34" customFormat="1" ht="15" thickTop="1" thickBot="1"/>
    <row r="18916" s="34" customFormat="1" ht="15" thickTop="1" thickBot="1"/>
    <row r="18917" s="34" customFormat="1" ht="15" thickTop="1" thickBot="1"/>
    <row r="18918" s="34" customFormat="1" ht="15" thickTop="1" thickBot="1"/>
    <row r="18919" s="34" customFormat="1" ht="15" thickTop="1" thickBot="1"/>
    <row r="18920" s="34" customFormat="1" ht="15" thickTop="1" thickBot="1"/>
    <row r="18921" s="34" customFormat="1" ht="15" thickTop="1" thickBot="1"/>
    <row r="18922" s="34" customFormat="1" ht="15" thickTop="1" thickBot="1"/>
    <row r="18923" s="34" customFormat="1" ht="15" thickTop="1" thickBot="1"/>
    <row r="18924" s="34" customFormat="1" ht="15" thickTop="1" thickBot="1"/>
    <row r="18925" s="34" customFormat="1" ht="15" thickTop="1" thickBot="1"/>
    <row r="18926" s="34" customFormat="1" ht="15" thickTop="1" thickBot="1"/>
    <row r="18927" s="34" customFormat="1" ht="15" thickTop="1" thickBot="1"/>
    <row r="18928" s="34" customFormat="1" ht="15" thickTop="1" thickBot="1"/>
    <row r="18929" s="34" customFormat="1" ht="15" thickTop="1" thickBot="1"/>
    <row r="18930" s="34" customFormat="1" ht="15" thickTop="1" thickBot="1"/>
    <row r="18931" s="34" customFormat="1" ht="15" thickTop="1" thickBot="1"/>
    <row r="18932" s="34" customFormat="1" ht="15" thickTop="1" thickBot="1"/>
    <row r="18933" s="34" customFormat="1" ht="15" thickTop="1" thickBot="1"/>
    <row r="18934" s="34" customFormat="1" ht="15" thickTop="1" thickBot="1"/>
    <row r="18935" s="34" customFormat="1" ht="15" thickTop="1" thickBot="1"/>
    <row r="18936" s="34" customFormat="1" ht="15" thickTop="1" thickBot="1"/>
    <row r="18937" s="34" customFormat="1" ht="15" thickTop="1" thickBot="1"/>
    <row r="18938" s="34" customFormat="1" ht="15" thickTop="1" thickBot="1"/>
    <row r="18939" s="34" customFormat="1" ht="15" thickTop="1" thickBot="1"/>
    <row r="18940" s="34" customFormat="1" ht="15" thickTop="1" thickBot="1"/>
    <row r="18941" s="34" customFormat="1" ht="15" thickTop="1" thickBot="1"/>
    <row r="18942" s="34" customFormat="1" ht="15" thickTop="1" thickBot="1"/>
    <row r="18943" s="34" customFormat="1" ht="15" thickTop="1" thickBot="1"/>
    <row r="18944" s="34" customFormat="1" ht="15" thickTop="1" thickBot="1"/>
    <row r="18945" s="34" customFormat="1" ht="15" thickTop="1" thickBot="1"/>
    <row r="18946" s="34" customFormat="1" ht="15" thickTop="1" thickBot="1"/>
    <row r="18947" s="34" customFormat="1" ht="15" thickTop="1" thickBot="1"/>
    <row r="18948" s="34" customFormat="1" ht="15" thickTop="1" thickBot="1"/>
    <row r="18949" s="34" customFormat="1" ht="15" thickTop="1" thickBot="1"/>
    <row r="18950" s="34" customFormat="1" ht="15" thickTop="1" thickBot="1"/>
    <row r="18951" s="34" customFormat="1" ht="15" thickTop="1" thickBot="1"/>
    <row r="18952" s="34" customFormat="1" ht="15" thickTop="1" thickBot="1"/>
    <row r="18953" s="34" customFormat="1" ht="15" thickTop="1" thickBot="1"/>
    <row r="18954" s="34" customFormat="1" ht="15" thickTop="1" thickBot="1"/>
    <row r="18955" s="34" customFormat="1" ht="15" thickTop="1" thickBot="1"/>
    <row r="18956" s="34" customFormat="1" ht="15" thickTop="1" thickBot="1"/>
    <row r="18957" s="34" customFormat="1" ht="15" thickTop="1" thickBot="1"/>
    <row r="18958" s="34" customFormat="1" ht="15" thickTop="1" thickBot="1"/>
    <row r="18959" s="34" customFormat="1" ht="15" thickTop="1" thickBot="1"/>
    <row r="18960" s="34" customFormat="1" ht="15" thickTop="1" thickBot="1"/>
    <row r="18961" s="34" customFormat="1" ht="15" thickTop="1" thickBot="1"/>
    <row r="18962" s="34" customFormat="1" ht="15" thickTop="1" thickBot="1"/>
    <row r="18963" s="34" customFormat="1" ht="15" thickTop="1" thickBot="1"/>
    <row r="18964" s="34" customFormat="1" ht="15" thickTop="1" thickBot="1"/>
    <row r="18965" s="34" customFormat="1" ht="15" thickTop="1" thickBot="1"/>
    <row r="18966" s="34" customFormat="1" ht="15" thickTop="1" thickBot="1"/>
    <row r="18967" s="34" customFormat="1" ht="15" thickTop="1" thickBot="1"/>
    <row r="18968" s="34" customFormat="1" ht="14" thickTop="1"/>
    <row r="18969" s="34" customFormat="1"/>
    <row r="18970" s="34" customFormat="1"/>
    <row r="18971" s="34" customFormat="1"/>
    <row r="18972" s="34" customFormat="1"/>
    <row r="18973" s="34" customFormat="1"/>
    <row r="18974" s="34" customFormat="1"/>
    <row r="18975" s="34" customFormat="1"/>
    <row r="18976" s="34" customFormat="1"/>
    <row r="18977" s="34" customFormat="1"/>
    <row r="18978" s="34" customFormat="1"/>
    <row r="18979" s="34" customFormat="1"/>
    <row r="18980" s="34" customFormat="1"/>
    <row r="18981" s="34" customFormat="1" ht="14" thickBot="1"/>
    <row r="18982" s="34" customFormat="1" ht="15" thickTop="1" thickBot="1"/>
    <row r="18983" s="34" customFormat="1" ht="15" thickTop="1" thickBot="1"/>
    <row r="18984" s="34" customFormat="1" ht="15" thickTop="1" thickBot="1"/>
    <row r="18985" s="34" customFormat="1" ht="15" thickTop="1" thickBot="1"/>
    <row r="18986" s="34" customFormat="1" ht="15" thickTop="1" thickBot="1"/>
    <row r="18987" s="34" customFormat="1" ht="15" thickTop="1" thickBot="1"/>
    <row r="18988" s="34" customFormat="1" ht="15" thickTop="1" thickBot="1"/>
    <row r="18989" s="34" customFormat="1" ht="15" thickTop="1" thickBot="1"/>
    <row r="18990" s="34" customFormat="1" ht="15" thickTop="1" thickBot="1"/>
    <row r="18991" s="34" customFormat="1" ht="15" thickTop="1" thickBot="1"/>
    <row r="18992" s="34" customFormat="1" ht="15" thickTop="1" thickBot="1"/>
    <row r="18993" s="34" customFormat="1" ht="15" thickTop="1" thickBot="1"/>
    <row r="18994" s="34" customFormat="1" ht="15" thickTop="1" thickBot="1"/>
    <row r="18995" s="34" customFormat="1" ht="15" thickTop="1" thickBot="1"/>
    <row r="18996" s="34" customFormat="1" ht="15" thickTop="1" thickBot="1"/>
    <row r="18997" s="34" customFormat="1" ht="15" thickTop="1" thickBot="1"/>
    <row r="18998" s="34" customFormat="1" ht="15" thickTop="1" thickBot="1"/>
    <row r="18999" s="34" customFormat="1" ht="15" thickTop="1" thickBot="1"/>
    <row r="19000" s="34" customFormat="1" ht="15" thickTop="1" thickBot="1"/>
    <row r="19001" s="34" customFormat="1" ht="15" thickTop="1" thickBot="1"/>
    <row r="19002" s="34" customFormat="1" ht="15" thickTop="1" thickBot="1"/>
    <row r="19003" s="34" customFormat="1" ht="15" thickTop="1" thickBot="1"/>
    <row r="19004" s="34" customFormat="1" ht="15" thickTop="1" thickBot="1"/>
    <row r="19005" s="34" customFormat="1" ht="15" thickTop="1" thickBot="1"/>
    <row r="19006" s="34" customFormat="1" ht="15" thickTop="1" thickBot="1"/>
    <row r="19007" s="34" customFormat="1" ht="15" thickTop="1" thickBot="1"/>
    <row r="19008" s="34" customFormat="1" ht="15" thickTop="1" thickBot="1"/>
    <row r="19009" s="34" customFormat="1" ht="15" thickTop="1" thickBot="1"/>
    <row r="19010" s="34" customFormat="1" ht="15" thickTop="1" thickBot="1"/>
    <row r="19011" s="34" customFormat="1" ht="15" thickTop="1" thickBot="1"/>
    <row r="19012" s="34" customFormat="1" ht="15" thickTop="1" thickBot="1"/>
    <row r="19013" s="34" customFormat="1" ht="15" thickTop="1" thickBot="1"/>
    <row r="19014" s="34" customFormat="1" ht="15" thickTop="1" thickBot="1"/>
    <row r="19015" s="34" customFormat="1" ht="15" thickTop="1" thickBot="1"/>
    <row r="19016" s="34" customFormat="1" ht="15" thickTop="1" thickBot="1"/>
    <row r="19017" s="34" customFormat="1" ht="15" thickTop="1" thickBot="1"/>
    <row r="19018" s="34" customFormat="1" ht="15" thickTop="1" thickBot="1"/>
    <row r="19019" s="34" customFormat="1" ht="15" thickTop="1" thickBot="1"/>
    <row r="19020" s="34" customFormat="1" ht="15" thickTop="1" thickBot="1"/>
    <row r="19021" s="34" customFormat="1" ht="15" thickTop="1" thickBot="1"/>
    <row r="19022" s="34" customFormat="1" ht="15" thickTop="1" thickBot="1"/>
    <row r="19023" s="34" customFormat="1" ht="15" thickTop="1" thickBot="1"/>
    <row r="19024" s="34" customFormat="1" ht="15" thickTop="1" thickBot="1"/>
    <row r="19025" s="34" customFormat="1" ht="15" thickTop="1" thickBot="1"/>
    <row r="19026" s="34" customFormat="1" ht="15" thickTop="1" thickBot="1"/>
    <row r="19027" s="34" customFormat="1" ht="15" thickTop="1" thickBot="1"/>
    <row r="19028" s="34" customFormat="1" ht="15" thickTop="1" thickBot="1"/>
    <row r="19029" s="34" customFormat="1" ht="15" thickTop="1" thickBot="1"/>
    <row r="19030" s="34" customFormat="1" ht="15" thickTop="1" thickBot="1"/>
    <row r="19031" s="34" customFormat="1" ht="15" thickTop="1" thickBot="1"/>
    <row r="19032" s="34" customFormat="1" ht="15" thickTop="1" thickBot="1"/>
    <row r="19033" s="34" customFormat="1" ht="15" thickTop="1" thickBot="1"/>
    <row r="19034" s="34" customFormat="1" ht="15" thickTop="1" thickBot="1"/>
    <row r="19035" s="34" customFormat="1" ht="15" thickTop="1" thickBot="1"/>
    <row r="19036" s="34" customFormat="1" ht="15" thickTop="1" thickBot="1"/>
    <row r="19037" s="34" customFormat="1" ht="15" thickTop="1" thickBot="1"/>
    <row r="19038" s="34" customFormat="1" ht="14" thickTop="1"/>
    <row r="19039" s="34" customFormat="1"/>
    <row r="19040" s="34" customFormat="1"/>
    <row r="19041" s="34" customFormat="1"/>
    <row r="19042" s="34" customFormat="1"/>
    <row r="19043" s="34" customFormat="1"/>
    <row r="19044" s="34" customFormat="1"/>
    <row r="19045" s="34" customFormat="1"/>
    <row r="19046" s="34" customFormat="1"/>
    <row r="19047" s="34" customFormat="1"/>
    <row r="19048" s="34" customFormat="1"/>
    <row r="19049" s="34" customFormat="1"/>
    <row r="19050" s="34" customFormat="1"/>
    <row r="19051" s="34" customFormat="1" ht="14" thickBot="1"/>
    <row r="19052" s="34" customFormat="1" ht="15" thickTop="1" thickBot="1"/>
    <row r="19053" s="34" customFormat="1" ht="15" thickTop="1" thickBot="1"/>
    <row r="19054" s="34" customFormat="1" ht="15" thickTop="1" thickBot="1"/>
    <row r="19055" s="34" customFormat="1" ht="15" thickTop="1" thickBot="1"/>
    <row r="19056" s="34" customFormat="1" ht="15" thickTop="1" thickBot="1"/>
    <row r="19057" s="34" customFormat="1" ht="15" thickTop="1" thickBot="1"/>
    <row r="19058" s="34" customFormat="1" ht="15" thickTop="1" thickBot="1"/>
    <row r="19059" s="34" customFormat="1" ht="15" thickTop="1" thickBot="1"/>
    <row r="19060" s="34" customFormat="1" ht="15" thickTop="1" thickBot="1"/>
    <row r="19061" s="34" customFormat="1" ht="15" thickTop="1" thickBot="1"/>
    <row r="19062" s="34" customFormat="1" ht="15" thickTop="1" thickBot="1"/>
    <row r="19063" s="34" customFormat="1" ht="15" thickTop="1" thickBot="1"/>
    <row r="19064" s="34" customFormat="1" ht="15" thickTop="1" thickBot="1"/>
    <row r="19065" s="34" customFormat="1" ht="15" thickTop="1" thickBot="1"/>
    <row r="19066" s="34" customFormat="1" ht="15" thickTop="1" thickBot="1"/>
    <row r="19067" s="34" customFormat="1" ht="15" thickTop="1" thickBot="1"/>
    <row r="19068" s="34" customFormat="1" ht="15" thickTop="1" thickBot="1"/>
    <row r="19069" s="34" customFormat="1" ht="15" thickTop="1" thickBot="1"/>
    <row r="19070" s="34" customFormat="1" ht="15" thickTop="1" thickBot="1"/>
    <row r="19071" s="34" customFormat="1" ht="15" thickTop="1" thickBot="1"/>
    <row r="19072" s="34" customFormat="1" ht="15" thickTop="1" thickBot="1"/>
    <row r="19073" s="34" customFormat="1" ht="15" thickTop="1" thickBot="1"/>
    <row r="19074" s="34" customFormat="1" ht="15" thickTop="1" thickBot="1"/>
    <row r="19075" s="34" customFormat="1" ht="15" thickTop="1" thickBot="1"/>
    <row r="19076" s="34" customFormat="1" ht="15" thickTop="1" thickBot="1"/>
    <row r="19077" s="34" customFormat="1" ht="15" thickTop="1" thickBot="1"/>
    <row r="19078" s="34" customFormat="1" ht="15" thickTop="1" thickBot="1"/>
    <row r="19079" s="34" customFormat="1" ht="15" thickTop="1" thickBot="1"/>
    <row r="19080" s="34" customFormat="1" ht="15" thickTop="1" thickBot="1"/>
    <row r="19081" s="34" customFormat="1" ht="15" thickTop="1" thickBot="1"/>
    <row r="19082" s="34" customFormat="1" ht="15" thickTop="1" thickBot="1"/>
    <row r="19083" s="34" customFormat="1" ht="15" thickTop="1" thickBot="1"/>
    <row r="19084" s="34" customFormat="1" ht="15" thickTop="1" thickBot="1"/>
    <row r="19085" s="34" customFormat="1" ht="15" thickTop="1" thickBot="1"/>
    <row r="19086" s="34" customFormat="1" ht="15" thickTop="1" thickBot="1"/>
    <row r="19087" s="34" customFormat="1" ht="15" thickTop="1" thickBot="1"/>
    <row r="19088" s="34" customFormat="1" ht="15" thickTop="1" thickBot="1"/>
    <row r="19089" s="34" customFormat="1" ht="15" thickTop="1" thickBot="1"/>
    <row r="19090" s="34" customFormat="1" ht="15" thickTop="1" thickBot="1"/>
    <row r="19091" s="34" customFormat="1" ht="15" thickTop="1" thickBot="1"/>
    <row r="19092" s="34" customFormat="1" ht="15" thickTop="1" thickBot="1"/>
    <row r="19093" s="34" customFormat="1" ht="15" thickTop="1" thickBot="1"/>
    <row r="19094" s="34" customFormat="1" ht="15" thickTop="1" thickBot="1"/>
    <row r="19095" s="34" customFormat="1" ht="15" thickTop="1" thickBot="1"/>
    <row r="19096" s="34" customFormat="1" ht="15" thickTop="1" thickBot="1"/>
    <row r="19097" s="34" customFormat="1" ht="15" thickTop="1" thickBot="1"/>
    <row r="19098" s="34" customFormat="1" ht="15" thickTop="1" thickBot="1"/>
    <row r="19099" s="34" customFormat="1" ht="15" thickTop="1" thickBot="1"/>
    <row r="19100" s="34" customFormat="1" ht="15" thickTop="1" thickBot="1"/>
    <row r="19101" s="34" customFormat="1" ht="15" thickTop="1" thickBot="1"/>
    <row r="19102" s="34" customFormat="1" ht="15" thickTop="1" thickBot="1"/>
    <row r="19103" s="34" customFormat="1" ht="15" thickTop="1" thickBot="1"/>
    <row r="19104" s="34" customFormat="1" ht="15" thickTop="1" thickBot="1"/>
    <row r="19105" s="34" customFormat="1" ht="15" thickTop="1" thickBot="1"/>
    <row r="19106" s="34" customFormat="1" ht="15" thickTop="1" thickBot="1"/>
    <row r="19107" s="34" customFormat="1" ht="15" thickTop="1" thickBot="1"/>
    <row r="19108" s="34" customFormat="1" ht="14" thickTop="1"/>
    <row r="19109" s="34" customFormat="1"/>
    <row r="19110" s="34" customFormat="1"/>
    <row r="19111" s="34" customFormat="1"/>
    <row r="19112" s="34" customFormat="1"/>
    <row r="19113" s="34" customFormat="1"/>
    <row r="19114" s="34" customFormat="1"/>
    <row r="19115" s="34" customFormat="1"/>
    <row r="19116" s="34" customFormat="1"/>
    <row r="19117" s="34" customFormat="1"/>
    <row r="19118" s="34" customFormat="1"/>
    <row r="19119" s="34" customFormat="1"/>
    <row r="19120" s="34" customFormat="1"/>
    <row r="19121" s="34" customFormat="1" ht="14" thickBot="1"/>
    <row r="19122" s="34" customFormat="1" ht="15" thickTop="1" thickBot="1"/>
    <row r="19123" s="34" customFormat="1" ht="15" thickTop="1" thickBot="1"/>
    <row r="19124" s="34" customFormat="1" ht="15" thickTop="1" thickBot="1"/>
    <row r="19125" s="34" customFormat="1" ht="15" thickTop="1" thickBot="1"/>
    <row r="19126" s="34" customFormat="1" ht="15" thickTop="1" thickBot="1"/>
    <row r="19127" s="34" customFormat="1" ht="15" thickTop="1" thickBot="1"/>
    <row r="19128" s="34" customFormat="1" ht="15" thickTop="1" thickBot="1"/>
    <row r="19129" s="34" customFormat="1" ht="15" thickTop="1" thickBot="1"/>
    <row r="19130" s="34" customFormat="1" ht="15" thickTop="1" thickBot="1"/>
    <row r="19131" s="34" customFormat="1" ht="15" thickTop="1" thickBot="1"/>
    <row r="19132" s="34" customFormat="1" ht="15" thickTop="1" thickBot="1"/>
    <row r="19133" s="34" customFormat="1" ht="15" thickTop="1" thickBot="1"/>
    <row r="19134" s="34" customFormat="1" ht="15" thickTop="1" thickBot="1"/>
    <row r="19135" s="34" customFormat="1" ht="15" thickTop="1" thickBot="1"/>
    <row r="19136" s="34" customFormat="1" ht="15" thickTop="1" thickBot="1"/>
    <row r="19137" s="34" customFormat="1" ht="15" thickTop="1" thickBot="1"/>
    <row r="19138" s="34" customFormat="1" ht="15" thickTop="1" thickBot="1"/>
    <row r="19139" s="34" customFormat="1" ht="15" thickTop="1" thickBot="1"/>
    <row r="19140" s="34" customFormat="1" ht="15" thickTop="1" thickBot="1"/>
    <row r="19141" s="34" customFormat="1" ht="15" thickTop="1" thickBot="1"/>
    <row r="19142" s="34" customFormat="1" ht="15" thickTop="1" thickBot="1"/>
    <row r="19143" s="34" customFormat="1" ht="15" thickTop="1" thickBot="1"/>
    <row r="19144" s="34" customFormat="1" ht="15" thickTop="1" thickBot="1"/>
    <row r="19145" s="34" customFormat="1" ht="15" thickTop="1" thickBot="1"/>
    <row r="19146" s="34" customFormat="1" ht="15" thickTop="1" thickBot="1"/>
    <row r="19147" s="34" customFormat="1" ht="15" thickTop="1" thickBot="1"/>
    <row r="19148" s="34" customFormat="1" ht="15" thickTop="1" thickBot="1"/>
    <row r="19149" s="34" customFormat="1" ht="15" thickTop="1" thickBot="1"/>
    <row r="19150" s="34" customFormat="1" ht="15" thickTop="1" thickBot="1"/>
    <row r="19151" s="34" customFormat="1" ht="15" thickTop="1" thickBot="1"/>
    <row r="19152" s="34" customFormat="1" ht="15" thickTop="1" thickBot="1"/>
    <row r="19153" s="34" customFormat="1" ht="15" thickTop="1" thickBot="1"/>
    <row r="19154" s="34" customFormat="1" ht="15" thickTop="1" thickBot="1"/>
    <row r="19155" s="34" customFormat="1" ht="15" thickTop="1" thickBot="1"/>
    <row r="19156" s="34" customFormat="1" ht="15" thickTop="1" thickBot="1"/>
    <row r="19157" s="34" customFormat="1" ht="15" thickTop="1" thickBot="1"/>
    <row r="19158" s="34" customFormat="1" ht="15" thickTop="1" thickBot="1"/>
    <row r="19159" s="34" customFormat="1" ht="15" thickTop="1" thickBot="1"/>
    <row r="19160" s="34" customFormat="1" ht="15" thickTop="1" thickBot="1"/>
    <row r="19161" s="34" customFormat="1" ht="15" thickTop="1" thickBot="1"/>
    <row r="19162" s="34" customFormat="1" ht="15" thickTop="1" thickBot="1"/>
    <row r="19163" s="34" customFormat="1" ht="15" thickTop="1" thickBot="1"/>
    <row r="19164" s="34" customFormat="1" ht="15" thickTop="1" thickBot="1"/>
    <row r="19165" s="34" customFormat="1" ht="15" thickTop="1" thickBot="1"/>
    <row r="19166" s="34" customFormat="1" ht="15" thickTop="1" thickBot="1"/>
    <row r="19167" s="34" customFormat="1" ht="15" thickTop="1" thickBot="1"/>
    <row r="19168" s="34" customFormat="1" ht="15" thickTop="1" thickBot="1"/>
    <row r="19169" s="34" customFormat="1" ht="15" thickTop="1" thickBot="1"/>
    <row r="19170" s="34" customFormat="1" ht="15" thickTop="1" thickBot="1"/>
    <row r="19171" s="34" customFormat="1" ht="15" thickTop="1" thickBot="1"/>
    <row r="19172" s="34" customFormat="1" ht="15" thickTop="1" thickBot="1"/>
    <row r="19173" s="34" customFormat="1" ht="15" thickTop="1" thickBot="1"/>
    <row r="19174" s="34" customFormat="1" ht="15" thickTop="1" thickBot="1"/>
    <row r="19175" s="34" customFormat="1" ht="15" thickTop="1" thickBot="1"/>
    <row r="19176" s="34" customFormat="1" ht="15" thickTop="1" thickBot="1"/>
    <row r="19177" s="34" customFormat="1" ht="15" thickTop="1" thickBot="1"/>
    <row r="19178" s="34" customFormat="1" ht="14" thickTop="1"/>
    <row r="19179" s="34" customFormat="1"/>
    <row r="19180" s="34" customFormat="1"/>
    <row r="19181" s="34" customFormat="1"/>
    <row r="19182" s="34" customFormat="1"/>
    <row r="19183" s="34" customFormat="1"/>
    <row r="19184" s="34" customFormat="1"/>
    <row r="19185" s="34" customFormat="1"/>
    <row r="19186" s="34" customFormat="1"/>
    <row r="19187" s="34" customFormat="1"/>
    <row r="19188" s="34" customFormat="1"/>
    <row r="19189" s="34" customFormat="1"/>
    <row r="19190" s="34" customFormat="1"/>
    <row r="19191" s="34" customFormat="1" ht="14" thickBot="1"/>
    <row r="19192" s="34" customFormat="1" ht="15" thickTop="1" thickBot="1"/>
    <row r="19193" s="34" customFormat="1" ht="15" thickTop="1" thickBot="1"/>
    <row r="19194" s="34" customFormat="1" ht="15" thickTop="1" thickBot="1"/>
    <row r="19195" s="34" customFormat="1" ht="15" thickTop="1" thickBot="1"/>
    <row r="19196" s="34" customFormat="1" ht="15" thickTop="1" thickBot="1"/>
    <row r="19197" s="34" customFormat="1" ht="15" thickTop="1" thickBot="1"/>
    <row r="19198" s="34" customFormat="1" ht="15" thickTop="1" thickBot="1"/>
    <row r="19199" s="34" customFormat="1" ht="15" thickTop="1" thickBot="1"/>
    <row r="19200" s="34" customFormat="1" ht="15" thickTop="1" thickBot="1"/>
    <row r="19201" s="34" customFormat="1" ht="15" thickTop="1" thickBot="1"/>
    <row r="19202" s="34" customFormat="1" ht="15" thickTop="1" thickBot="1"/>
    <row r="19203" s="34" customFormat="1" ht="15" thickTop="1" thickBot="1"/>
    <row r="19204" s="34" customFormat="1" ht="15" thickTop="1" thickBot="1"/>
    <row r="19205" s="34" customFormat="1" ht="15" thickTop="1" thickBot="1"/>
    <row r="19206" s="34" customFormat="1" ht="15" thickTop="1" thickBot="1"/>
    <row r="19207" s="34" customFormat="1" ht="15" thickTop="1" thickBot="1"/>
    <row r="19208" s="34" customFormat="1" ht="15" thickTop="1" thickBot="1"/>
    <row r="19209" s="34" customFormat="1" ht="15" thickTop="1" thickBot="1"/>
    <row r="19210" s="34" customFormat="1" ht="15" thickTop="1" thickBot="1"/>
    <row r="19211" s="34" customFormat="1" ht="15" thickTop="1" thickBot="1"/>
    <row r="19212" s="34" customFormat="1" ht="15" thickTop="1" thickBot="1"/>
    <row r="19213" s="34" customFormat="1" ht="15" thickTop="1" thickBot="1"/>
    <row r="19214" s="34" customFormat="1" ht="15" thickTop="1" thickBot="1"/>
    <row r="19215" s="34" customFormat="1" ht="15" thickTop="1" thickBot="1"/>
    <row r="19216" s="34" customFormat="1" ht="15" thickTop="1" thickBot="1"/>
    <row r="19217" s="34" customFormat="1" ht="15" thickTop="1" thickBot="1"/>
    <row r="19218" s="34" customFormat="1" ht="15" thickTop="1" thickBot="1"/>
    <row r="19219" s="34" customFormat="1" ht="15" thickTop="1" thickBot="1"/>
    <row r="19220" s="34" customFormat="1" ht="15" thickTop="1" thickBot="1"/>
    <row r="19221" s="34" customFormat="1" ht="15" thickTop="1" thickBot="1"/>
    <row r="19222" s="34" customFormat="1" ht="15" thickTop="1" thickBot="1"/>
    <row r="19223" s="34" customFormat="1" ht="15" thickTop="1" thickBot="1"/>
    <row r="19224" s="34" customFormat="1" ht="15" thickTop="1" thickBot="1"/>
    <row r="19225" s="34" customFormat="1" ht="15" thickTop="1" thickBot="1"/>
    <row r="19226" s="34" customFormat="1" ht="15" thickTop="1" thickBot="1"/>
    <row r="19227" s="34" customFormat="1" ht="15" thickTop="1" thickBot="1"/>
    <row r="19228" s="34" customFormat="1" ht="15" thickTop="1" thickBot="1"/>
    <row r="19229" s="34" customFormat="1" ht="15" thickTop="1" thickBot="1"/>
    <row r="19230" s="34" customFormat="1" ht="15" thickTop="1" thickBot="1"/>
    <row r="19231" s="34" customFormat="1" ht="15" thickTop="1" thickBot="1"/>
    <row r="19232" s="34" customFormat="1" ht="15" thickTop="1" thickBot="1"/>
    <row r="19233" s="34" customFormat="1" ht="15" thickTop="1" thickBot="1"/>
    <row r="19234" s="34" customFormat="1" ht="15" thickTop="1" thickBot="1"/>
    <row r="19235" s="34" customFormat="1" ht="15" thickTop="1" thickBot="1"/>
    <row r="19236" s="34" customFormat="1" ht="15" thickTop="1" thickBot="1"/>
    <row r="19237" s="34" customFormat="1" ht="15" thickTop="1" thickBot="1"/>
    <row r="19238" s="34" customFormat="1" ht="15" thickTop="1" thickBot="1"/>
    <row r="19239" s="34" customFormat="1" ht="15" thickTop="1" thickBot="1"/>
    <row r="19240" s="34" customFormat="1" ht="15" thickTop="1" thickBot="1"/>
    <row r="19241" s="34" customFormat="1" ht="15" thickTop="1" thickBot="1"/>
    <row r="19242" s="34" customFormat="1" ht="15" thickTop="1" thickBot="1"/>
    <row r="19243" s="34" customFormat="1" ht="15" thickTop="1" thickBot="1"/>
    <row r="19244" s="34" customFormat="1" ht="15" thickTop="1" thickBot="1"/>
    <row r="19245" s="34" customFormat="1" ht="15" thickTop="1" thickBot="1"/>
    <row r="19246" s="34" customFormat="1" ht="15" thickTop="1" thickBot="1"/>
    <row r="19247" s="34" customFormat="1" ht="15" thickTop="1" thickBot="1"/>
    <row r="19248" s="34" customFormat="1" ht="14" thickTop="1"/>
    <row r="19249" s="34" customFormat="1"/>
    <row r="19250" s="34" customFormat="1"/>
    <row r="19251" s="34" customFormat="1"/>
    <row r="19252" s="34" customFormat="1"/>
    <row r="19253" s="34" customFormat="1"/>
    <row r="19254" s="34" customFormat="1"/>
    <row r="19255" s="34" customFormat="1"/>
    <row r="19256" s="34" customFormat="1"/>
    <row r="19257" s="34" customFormat="1"/>
    <row r="19258" s="34" customFormat="1"/>
    <row r="19259" s="34" customFormat="1"/>
    <row r="19260" s="34" customFormat="1"/>
    <row r="19261" s="34" customFormat="1" ht="14" thickBot="1"/>
    <row r="19262" s="34" customFormat="1" ht="15" thickTop="1" thickBot="1"/>
    <row r="19263" s="34" customFormat="1" ht="15" thickTop="1" thickBot="1"/>
    <row r="19264" s="34" customFormat="1" ht="15" thickTop="1" thickBot="1"/>
    <row r="19265" s="34" customFormat="1" ht="15" thickTop="1" thickBot="1"/>
    <row r="19266" s="34" customFormat="1" ht="15" thickTop="1" thickBot="1"/>
    <row r="19267" s="34" customFormat="1" ht="15" thickTop="1" thickBot="1"/>
    <row r="19268" s="34" customFormat="1" ht="15" thickTop="1" thickBot="1"/>
    <row r="19269" s="34" customFormat="1" ht="15" thickTop="1" thickBot="1"/>
    <row r="19270" s="34" customFormat="1" ht="15" thickTop="1" thickBot="1"/>
    <row r="19271" s="34" customFormat="1" ht="15" thickTop="1" thickBot="1"/>
    <row r="19272" s="34" customFormat="1" ht="15" thickTop="1" thickBot="1"/>
    <row r="19273" s="34" customFormat="1" ht="15" thickTop="1" thickBot="1"/>
    <row r="19274" s="34" customFormat="1" ht="15" thickTop="1" thickBot="1"/>
    <row r="19275" s="34" customFormat="1" ht="15" thickTop="1" thickBot="1"/>
    <row r="19276" s="34" customFormat="1" ht="15" thickTop="1" thickBot="1"/>
    <row r="19277" s="34" customFormat="1" ht="15" thickTop="1" thickBot="1"/>
    <row r="19278" s="34" customFormat="1" ht="15" thickTop="1" thickBot="1"/>
    <row r="19279" s="34" customFormat="1" ht="15" thickTop="1" thickBot="1"/>
    <row r="19280" s="34" customFormat="1" ht="15" thickTop="1" thickBot="1"/>
    <row r="19281" s="34" customFormat="1" ht="15" thickTop="1" thickBot="1"/>
    <row r="19282" s="34" customFormat="1" ht="15" thickTop="1" thickBot="1"/>
    <row r="19283" s="34" customFormat="1" ht="15" thickTop="1" thickBot="1"/>
    <row r="19284" s="34" customFormat="1" ht="15" thickTop="1" thickBot="1"/>
    <row r="19285" s="34" customFormat="1" ht="15" thickTop="1" thickBot="1"/>
    <row r="19286" s="34" customFormat="1" ht="15" thickTop="1" thickBot="1"/>
    <row r="19287" s="34" customFormat="1" ht="15" thickTop="1" thickBot="1"/>
    <row r="19288" s="34" customFormat="1" ht="15" thickTop="1" thickBot="1"/>
    <row r="19289" s="34" customFormat="1" ht="15" thickTop="1" thickBot="1"/>
    <row r="19290" s="34" customFormat="1" ht="15" thickTop="1" thickBot="1"/>
    <row r="19291" s="34" customFormat="1" ht="15" thickTop="1" thickBot="1"/>
    <row r="19292" s="34" customFormat="1" ht="15" thickTop="1" thickBot="1"/>
    <row r="19293" s="34" customFormat="1" ht="15" thickTop="1" thickBot="1"/>
    <row r="19294" s="34" customFormat="1" ht="15" thickTop="1" thickBot="1"/>
    <row r="19295" s="34" customFormat="1" ht="15" thickTop="1" thickBot="1"/>
    <row r="19296" s="34" customFormat="1" ht="15" thickTop="1" thickBot="1"/>
    <row r="19297" s="34" customFormat="1" ht="15" thickTop="1" thickBot="1"/>
    <row r="19298" s="34" customFormat="1" ht="15" thickTop="1" thickBot="1"/>
    <row r="19299" s="34" customFormat="1" ht="15" thickTop="1" thickBot="1"/>
    <row r="19300" s="34" customFormat="1" ht="15" thickTop="1" thickBot="1"/>
    <row r="19301" s="34" customFormat="1" ht="15" thickTop="1" thickBot="1"/>
    <row r="19302" s="34" customFormat="1" ht="15" thickTop="1" thickBot="1"/>
    <row r="19303" s="34" customFormat="1" ht="15" thickTop="1" thickBot="1"/>
    <row r="19304" s="34" customFormat="1" ht="15" thickTop="1" thickBot="1"/>
    <row r="19305" s="34" customFormat="1" ht="15" thickTop="1" thickBot="1"/>
    <row r="19306" s="34" customFormat="1" ht="15" thickTop="1" thickBot="1"/>
    <row r="19307" s="34" customFormat="1" ht="15" thickTop="1" thickBot="1"/>
    <row r="19308" s="34" customFormat="1" ht="15" thickTop="1" thickBot="1"/>
    <row r="19309" s="34" customFormat="1" ht="15" thickTop="1" thickBot="1"/>
    <row r="19310" s="34" customFormat="1" ht="15" thickTop="1" thickBot="1"/>
    <row r="19311" s="34" customFormat="1" ht="15" thickTop="1" thickBot="1"/>
    <row r="19312" s="34" customFormat="1" ht="15" thickTop="1" thickBot="1"/>
    <row r="19313" s="34" customFormat="1" ht="15" thickTop="1" thickBot="1"/>
    <row r="19314" s="34" customFormat="1" ht="15" thickTop="1" thickBot="1"/>
    <row r="19315" s="34" customFormat="1" ht="15" thickTop="1" thickBot="1"/>
    <row r="19316" s="34" customFormat="1" ht="15" thickTop="1" thickBot="1"/>
    <row r="19317" s="34" customFormat="1" ht="15" thickTop="1" thickBot="1"/>
    <row r="19318" s="34" customFormat="1" ht="14" thickTop="1"/>
    <row r="19319" s="34" customFormat="1"/>
    <row r="19320" s="34" customFormat="1"/>
    <row r="19321" s="34" customFormat="1"/>
    <row r="19322" s="34" customFormat="1"/>
    <row r="19323" s="34" customFormat="1"/>
    <row r="19324" s="34" customFormat="1"/>
    <row r="19325" s="34" customFormat="1"/>
    <row r="19326" s="34" customFormat="1"/>
    <row r="19327" s="34" customFormat="1"/>
    <row r="19328" s="34" customFormat="1"/>
    <row r="19329" s="34" customFormat="1"/>
    <row r="19330" s="34" customFormat="1"/>
    <row r="19331" s="34" customFormat="1" ht="14" thickBot="1"/>
    <row r="19332" s="34" customFormat="1" ht="15" thickTop="1" thickBot="1"/>
    <row r="19333" s="34" customFormat="1" ht="15" thickTop="1" thickBot="1"/>
    <row r="19334" s="34" customFormat="1" ht="15" thickTop="1" thickBot="1"/>
    <row r="19335" s="34" customFormat="1" ht="15" thickTop="1" thickBot="1"/>
    <row r="19336" s="34" customFormat="1" ht="15" thickTop="1" thickBot="1"/>
    <row r="19337" s="34" customFormat="1" ht="15" thickTop="1" thickBot="1"/>
    <row r="19338" s="34" customFormat="1" ht="15" thickTop="1" thickBot="1"/>
    <row r="19339" s="34" customFormat="1" ht="15" thickTop="1" thickBot="1"/>
    <row r="19340" s="34" customFormat="1" ht="15" thickTop="1" thickBot="1"/>
    <row r="19341" s="34" customFormat="1" ht="15" thickTop="1" thickBot="1"/>
    <row r="19342" s="34" customFormat="1" ht="15" thickTop="1" thickBot="1"/>
    <row r="19343" s="34" customFormat="1" ht="15" thickTop="1" thickBot="1"/>
    <row r="19344" s="34" customFormat="1" ht="15" thickTop="1" thickBot="1"/>
    <row r="19345" s="34" customFormat="1" ht="15" thickTop="1" thickBot="1"/>
    <row r="19346" s="34" customFormat="1" ht="15" thickTop="1" thickBot="1"/>
    <row r="19347" s="34" customFormat="1" ht="15" thickTop="1" thickBot="1"/>
    <row r="19348" s="34" customFormat="1" ht="15" thickTop="1" thickBot="1"/>
    <row r="19349" s="34" customFormat="1" ht="15" thickTop="1" thickBot="1"/>
    <row r="19350" s="34" customFormat="1" ht="15" thickTop="1" thickBot="1"/>
    <row r="19351" s="34" customFormat="1" ht="15" thickTop="1" thickBot="1"/>
    <row r="19352" s="34" customFormat="1" ht="15" thickTop="1" thickBot="1"/>
    <row r="19353" s="34" customFormat="1" ht="15" thickTop="1" thickBot="1"/>
    <row r="19354" s="34" customFormat="1" ht="15" thickTop="1" thickBot="1"/>
    <row r="19355" s="34" customFormat="1" ht="15" thickTop="1" thickBot="1"/>
    <row r="19356" s="34" customFormat="1" ht="15" thickTop="1" thickBot="1"/>
    <row r="19357" s="34" customFormat="1" ht="15" thickTop="1" thickBot="1"/>
    <row r="19358" s="34" customFormat="1" ht="15" thickTop="1" thickBot="1"/>
    <row r="19359" s="34" customFormat="1" ht="15" thickTop="1" thickBot="1"/>
    <row r="19360" s="34" customFormat="1" ht="15" thickTop="1" thickBot="1"/>
    <row r="19361" s="34" customFormat="1" ht="15" thickTop="1" thickBot="1"/>
    <row r="19362" s="34" customFormat="1" ht="15" thickTop="1" thickBot="1"/>
    <row r="19363" s="34" customFormat="1" ht="15" thickTop="1" thickBot="1"/>
    <row r="19364" s="34" customFormat="1" ht="15" thickTop="1" thickBot="1"/>
    <row r="19365" s="34" customFormat="1" ht="15" thickTop="1" thickBot="1"/>
    <row r="19366" s="34" customFormat="1" ht="15" thickTop="1" thickBot="1"/>
    <row r="19367" s="34" customFormat="1" ht="15" thickTop="1" thickBot="1"/>
    <row r="19368" s="34" customFormat="1" ht="15" thickTop="1" thickBot="1"/>
    <row r="19369" s="34" customFormat="1" ht="15" thickTop="1" thickBot="1"/>
    <row r="19370" s="34" customFormat="1" ht="15" thickTop="1" thickBot="1"/>
    <row r="19371" s="34" customFormat="1" ht="15" thickTop="1" thickBot="1"/>
    <row r="19372" s="34" customFormat="1" ht="15" thickTop="1" thickBot="1"/>
    <row r="19373" s="34" customFormat="1" ht="15" thickTop="1" thickBot="1"/>
    <row r="19374" s="34" customFormat="1" ht="15" thickTop="1" thickBot="1"/>
    <row r="19375" s="34" customFormat="1" ht="15" thickTop="1" thickBot="1"/>
    <row r="19376" s="34" customFormat="1" ht="15" thickTop="1" thickBot="1"/>
    <row r="19377" s="34" customFormat="1" ht="15" thickTop="1" thickBot="1"/>
    <row r="19378" s="34" customFormat="1" ht="15" thickTop="1" thickBot="1"/>
    <row r="19379" s="34" customFormat="1" ht="15" thickTop="1" thickBot="1"/>
    <row r="19380" s="34" customFormat="1" ht="15" thickTop="1" thickBot="1"/>
    <row r="19381" s="34" customFormat="1" ht="15" thickTop="1" thickBot="1"/>
    <row r="19382" s="34" customFormat="1" ht="15" thickTop="1" thickBot="1"/>
    <row r="19383" s="34" customFormat="1" ht="15" thickTop="1" thickBot="1"/>
    <row r="19384" s="34" customFormat="1" ht="15" thickTop="1" thickBot="1"/>
    <row r="19385" s="34" customFormat="1" ht="15" thickTop="1" thickBot="1"/>
    <row r="19386" s="34" customFormat="1" ht="15" thickTop="1" thickBot="1"/>
    <row r="19387" s="34" customFormat="1" ht="15" thickTop="1" thickBot="1"/>
    <row r="19388" s="34" customFormat="1" ht="14" thickTop="1"/>
    <row r="19389" s="34" customFormat="1"/>
    <row r="19390" s="34" customFormat="1"/>
    <row r="19391" s="34" customFormat="1"/>
    <row r="19392" s="34" customFormat="1"/>
    <row r="19393" s="34" customFormat="1"/>
    <row r="19394" s="34" customFormat="1"/>
    <row r="19395" s="34" customFormat="1"/>
    <row r="19396" s="34" customFormat="1"/>
    <row r="19397" s="34" customFormat="1"/>
    <row r="19398" s="34" customFormat="1"/>
    <row r="19399" s="34" customFormat="1"/>
    <row r="19400" s="34" customFormat="1"/>
    <row r="19401" s="34" customFormat="1" ht="14" thickBot="1"/>
    <row r="19402" s="34" customFormat="1" ht="15" thickTop="1" thickBot="1"/>
    <row r="19403" s="34" customFormat="1" ht="15" thickTop="1" thickBot="1"/>
    <row r="19404" s="34" customFormat="1" ht="15" thickTop="1" thickBot="1"/>
    <row r="19405" s="34" customFormat="1" ht="15" thickTop="1" thickBot="1"/>
    <row r="19406" s="34" customFormat="1" ht="15" thickTop="1" thickBot="1"/>
    <row r="19407" s="34" customFormat="1" ht="15" thickTop="1" thickBot="1"/>
    <row r="19408" s="34" customFormat="1" ht="15" thickTop="1" thickBot="1"/>
    <row r="19409" s="34" customFormat="1" ht="15" thickTop="1" thickBot="1"/>
    <row r="19410" s="34" customFormat="1" ht="15" thickTop="1" thickBot="1"/>
    <row r="19411" s="34" customFormat="1" ht="15" thickTop="1" thickBot="1"/>
    <row r="19412" s="34" customFormat="1" ht="15" thickTop="1" thickBot="1"/>
    <row r="19413" s="34" customFormat="1" ht="15" thickTop="1" thickBot="1"/>
    <row r="19414" s="34" customFormat="1" ht="15" thickTop="1" thickBot="1"/>
    <row r="19415" s="34" customFormat="1" ht="15" thickTop="1" thickBot="1"/>
    <row r="19416" s="34" customFormat="1" ht="15" thickTop="1" thickBot="1"/>
    <row r="19417" s="34" customFormat="1" ht="15" thickTop="1" thickBot="1"/>
    <row r="19418" s="34" customFormat="1" ht="15" thickTop="1" thickBot="1"/>
    <row r="19419" s="34" customFormat="1" ht="15" thickTop="1" thickBot="1"/>
    <row r="19420" s="34" customFormat="1" ht="15" thickTop="1" thickBot="1"/>
    <row r="19421" s="34" customFormat="1" ht="15" thickTop="1" thickBot="1"/>
    <row r="19422" s="34" customFormat="1" ht="15" thickTop="1" thickBot="1"/>
    <row r="19423" s="34" customFormat="1" ht="15" thickTop="1" thickBot="1"/>
    <row r="19424" s="34" customFormat="1" ht="15" thickTop="1" thickBot="1"/>
    <row r="19425" s="34" customFormat="1" ht="15" thickTop="1" thickBot="1"/>
    <row r="19426" s="34" customFormat="1" ht="15" thickTop="1" thickBot="1"/>
    <row r="19427" s="34" customFormat="1" ht="15" thickTop="1" thickBot="1"/>
    <row r="19428" s="34" customFormat="1" ht="15" thickTop="1" thickBot="1"/>
    <row r="19429" s="34" customFormat="1" ht="15" thickTop="1" thickBot="1"/>
    <row r="19430" s="34" customFormat="1" ht="15" thickTop="1" thickBot="1"/>
    <row r="19431" s="34" customFormat="1" ht="15" thickTop="1" thickBot="1"/>
    <row r="19432" s="34" customFormat="1" ht="15" thickTop="1" thickBot="1"/>
    <row r="19433" s="34" customFormat="1" ht="15" thickTop="1" thickBot="1"/>
    <row r="19434" s="34" customFormat="1" ht="15" thickTop="1" thickBot="1"/>
    <row r="19435" s="34" customFormat="1" ht="15" thickTop="1" thickBot="1"/>
    <row r="19436" s="34" customFormat="1" ht="15" thickTop="1" thickBot="1"/>
    <row r="19437" s="34" customFormat="1" ht="15" thickTop="1" thickBot="1"/>
    <row r="19438" s="34" customFormat="1" ht="15" thickTop="1" thickBot="1"/>
    <row r="19439" s="34" customFormat="1" ht="15" thickTop="1" thickBot="1"/>
    <row r="19440" s="34" customFormat="1" ht="15" thickTop="1" thickBot="1"/>
    <row r="19441" s="34" customFormat="1" ht="15" thickTop="1" thickBot="1"/>
    <row r="19442" s="34" customFormat="1" ht="15" thickTop="1" thickBot="1"/>
    <row r="19443" s="34" customFormat="1" ht="15" thickTop="1" thickBot="1"/>
    <row r="19444" s="34" customFormat="1" ht="15" thickTop="1" thickBot="1"/>
    <row r="19445" s="34" customFormat="1" ht="15" thickTop="1" thickBot="1"/>
    <row r="19446" s="34" customFormat="1" ht="15" thickTop="1" thickBot="1"/>
    <row r="19447" s="34" customFormat="1" ht="15" thickTop="1" thickBot="1"/>
    <row r="19448" s="34" customFormat="1" ht="15" thickTop="1" thickBot="1"/>
    <row r="19449" s="34" customFormat="1" ht="15" thickTop="1" thickBot="1"/>
    <row r="19450" s="34" customFormat="1" ht="15" thickTop="1" thickBot="1"/>
    <row r="19451" s="34" customFormat="1" ht="15" thickTop="1" thickBot="1"/>
    <row r="19452" s="34" customFormat="1" ht="15" thickTop="1" thickBot="1"/>
    <row r="19453" s="34" customFormat="1" ht="15" thickTop="1" thickBot="1"/>
    <row r="19454" s="34" customFormat="1" ht="15" thickTop="1" thickBot="1"/>
    <row r="19455" s="34" customFormat="1" ht="15" thickTop="1" thickBot="1"/>
    <row r="19456" s="34" customFormat="1" ht="15" thickTop="1" thickBot="1"/>
    <row r="19457" s="34" customFormat="1" ht="15" thickTop="1" thickBot="1"/>
    <row r="19458" s="34" customFormat="1" ht="14" thickTop="1"/>
    <row r="19459" s="34" customFormat="1"/>
    <row r="19460" s="34" customFormat="1"/>
    <row r="19461" s="34" customFormat="1"/>
    <row r="19462" s="34" customFormat="1"/>
    <row r="19463" s="34" customFormat="1"/>
    <row r="19464" s="34" customFormat="1"/>
    <row r="19465" s="34" customFormat="1"/>
    <row r="19466" s="34" customFormat="1"/>
    <row r="19467" s="34" customFormat="1"/>
    <row r="19468" s="34" customFormat="1"/>
    <row r="19469" s="34" customFormat="1"/>
    <row r="19470" s="34" customFormat="1"/>
    <row r="19471" s="34" customFormat="1" ht="14" thickBot="1"/>
    <row r="19472" s="34" customFormat="1" ht="15" thickTop="1" thickBot="1"/>
    <row r="19473" s="34" customFormat="1" ht="15" thickTop="1" thickBot="1"/>
    <row r="19474" s="34" customFormat="1" ht="15" thickTop="1" thickBot="1"/>
    <row r="19475" s="34" customFormat="1" ht="15" thickTop="1" thickBot="1"/>
    <row r="19476" s="34" customFormat="1" ht="15" thickTop="1" thickBot="1"/>
    <row r="19477" s="34" customFormat="1" ht="15" thickTop="1" thickBot="1"/>
    <row r="19478" s="34" customFormat="1" ht="15" thickTop="1" thickBot="1"/>
    <row r="19479" s="34" customFormat="1" ht="15" thickTop="1" thickBot="1"/>
    <row r="19480" s="34" customFormat="1" ht="15" thickTop="1" thickBot="1"/>
    <row r="19481" s="34" customFormat="1" ht="15" thickTop="1" thickBot="1"/>
    <row r="19482" s="34" customFormat="1" ht="15" thickTop="1" thickBot="1"/>
    <row r="19483" s="34" customFormat="1" ht="15" thickTop="1" thickBot="1"/>
    <row r="19484" s="34" customFormat="1" ht="15" thickTop="1" thickBot="1"/>
    <row r="19485" s="34" customFormat="1" ht="15" thickTop="1" thickBot="1"/>
    <row r="19486" s="34" customFormat="1" ht="15" thickTop="1" thickBot="1"/>
    <row r="19487" s="34" customFormat="1" ht="15" thickTop="1" thickBot="1"/>
    <row r="19488" s="34" customFormat="1" ht="15" thickTop="1" thickBot="1"/>
    <row r="19489" s="34" customFormat="1" ht="15" thickTop="1" thickBot="1"/>
    <row r="19490" s="34" customFormat="1" ht="15" thickTop="1" thickBot="1"/>
    <row r="19491" s="34" customFormat="1" ht="15" thickTop="1" thickBot="1"/>
    <row r="19492" s="34" customFormat="1" ht="15" thickTop="1" thickBot="1"/>
    <row r="19493" s="34" customFormat="1" ht="15" thickTop="1" thickBot="1"/>
    <row r="19494" s="34" customFormat="1" ht="15" thickTop="1" thickBot="1"/>
    <row r="19495" s="34" customFormat="1" ht="15" thickTop="1" thickBot="1"/>
    <row r="19496" s="34" customFormat="1" ht="15" thickTop="1" thickBot="1"/>
    <row r="19497" s="34" customFormat="1" ht="15" thickTop="1" thickBot="1"/>
    <row r="19498" s="34" customFormat="1" ht="15" thickTop="1" thickBot="1"/>
    <row r="19499" s="34" customFormat="1" ht="15" thickTop="1" thickBot="1"/>
    <row r="19500" s="34" customFormat="1" ht="15" thickTop="1" thickBot="1"/>
    <row r="19501" s="34" customFormat="1" ht="15" thickTop="1" thickBot="1"/>
    <row r="19502" s="34" customFormat="1" ht="15" thickTop="1" thickBot="1"/>
    <row r="19503" s="34" customFormat="1" ht="15" thickTop="1" thickBot="1"/>
    <row r="19504" s="34" customFormat="1" ht="15" thickTop="1" thickBot="1"/>
    <row r="19505" s="34" customFormat="1" ht="15" thickTop="1" thickBot="1"/>
    <row r="19506" s="34" customFormat="1" ht="15" thickTop="1" thickBot="1"/>
    <row r="19507" s="34" customFormat="1" ht="15" thickTop="1" thickBot="1"/>
    <row r="19508" s="34" customFormat="1" ht="15" thickTop="1" thickBot="1"/>
    <row r="19509" s="34" customFormat="1" ht="15" thickTop="1" thickBot="1"/>
    <row r="19510" s="34" customFormat="1" ht="15" thickTop="1" thickBot="1"/>
    <row r="19511" s="34" customFormat="1" ht="15" thickTop="1" thickBot="1"/>
    <row r="19512" s="34" customFormat="1" ht="15" thickTop="1" thickBot="1"/>
    <row r="19513" s="34" customFormat="1" ht="15" thickTop="1" thickBot="1"/>
    <row r="19514" s="34" customFormat="1" ht="15" thickTop="1" thickBot="1"/>
    <row r="19515" s="34" customFormat="1" ht="15" thickTop="1" thickBot="1"/>
    <row r="19516" s="34" customFormat="1" ht="15" thickTop="1" thickBot="1"/>
    <row r="19517" s="34" customFormat="1" ht="15" thickTop="1" thickBot="1"/>
    <row r="19518" s="34" customFormat="1" ht="15" thickTop="1" thickBot="1"/>
    <row r="19519" s="34" customFormat="1" ht="15" thickTop="1" thickBot="1"/>
    <row r="19520" s="34" customFormat="1" ht="15" thickTop="1" thickBot="1"/>
    <row r="19521" s="34" customFormat="1" ht="15" thickTop="1" thickBot="1"/>
    <row r="19522" s="34" customFormat="1" ht="15" thickTop="1" thickBot="1"/>
    <row r="19523" s="34" customFormat="1" ht="15" thickTop="1" thickBot="1"/>
    <row r="19524" s="34" customFormat="1" ht="15" thickTop="1" thickBot="1"/>
    <row r="19525" s="34" customFormat="1" ht="15" thickTop="1" thickBot="1"/>
    <row r="19526" s="34" customFormat="1" ht="15" thickTop="1" thickBot="1"/>
    <row r="19527" s="34" customFormat="1" ht="15" thickTop="1" thickBot="1"/>
    <row r="19528" s="34" customFormat="1" ht="14" thickTop="1"/>
    <row r="19529" s="34" customFormat="1"/>
    <row r="19530" s="34" customFormat="1"/>
    <row r="19531" s="34" customFormat="1"/>
    <row r="19532" s="34" customFormat="1"/>
    <row r="19533" s="34" customFormat="1"/>
    <row r="19534" s="34" customFormat="1"/>
    <row r="19535" s="34" customFormat="1"/>
    <row r="19536" s="34" customFormat="1"/>
    <row r="19537" s="34" customFormat="1"/>
    <row r="19538" s="34" customFormat="1"/>
    <row r="19539" s="34" customFormat="1"/>
    <row r="19540" s="34" customFormat="1"/>
    <row r="19541" s="34" customFormat="1" ht="14" thickBot="1"/>
    <row r="19542" s="34" customFormat="1" ht="15" thickTop="1" thickBot="1"/>
    <row r="19543" s="34" customFormat="1" ht="15" thickTop="1" thickBot="1"/>
    <row r="19544" s="34" customFormat="1" ht="15" thickTop="1" thickBot="1"/>
    <row r="19545" s="34" customFormat="1" ht="15" thickTop="1" thickBot="1"/>
    <row r="19546" s="34" customFormat="1" ht="15" thickTop="1" thickBot="1"/>
    <row r="19547" s="34" customFormat="1" ht="15" thickTop="1" thickBot="1"/>
    <row r="19548" s="34" customFormat="1" ht="15" thickTop="1" thickBot="1"/>
    <row r="19549" s="34" customFormat="1" ht="15" thickTop="1" thickBot="1"/>
    <row r="19550" s="34" customFormat="1" ht="15" thickTop="1" thickBot="1"/>
    <row r="19551" s="34" customFormat="1" ht="15" thickTop="1" thickBot="1"/>
    <row r="19552" s="34" customFormat="1" ht="15" thickTop="1" thickBot="1"/>
    <row r="19553" s="34" customFormat="1" ht="15" thickTop="1" thickBot="1"/>
    <row r="19554" s="34" customFormat="1" ht="15" thickTop="1" thickBot="1"/>
    <row r="19555" s="34" customFormat="1" ht="15" thickTop="1" thickBot="1"/>
    <row r="19556" s="34" customFormat="1" ht="15" thickTop="1" thickBot="1"/>
    <row r="19557" s="34" customFormat="1" ht="15" thickTop="1" thickBot="1"/>
    <row r="19558" s="34" customFormat="1" ht="15" thickTop="1" thickBot="1"/>
    <row r="19559" s="34" customFormat="1" ht="15" thickTop="1" thickBot="1"/>
    <row r="19560" s="34" customFormat="1" ht="15" thickTop="1" thickBot="1"/>
    <row r="19561" s="34" customFormat="1" ht="15" thickTop="1" thickBot="1"/>
    <row r="19562" s="34" customFormat="1" ht="15" thickTop="1" thickBot="1"/>
    <row r="19563" s="34" customFormat="1" ht="15" thickTop="1" thickBot="1"/>
    <row r="19564" s="34" customFormat="1" ht="15" thickTop="1" thickBot="1"/>
    <row r="19565" s="34" customFormat="1" ht="15" thickTop="1" thickBot="1"/>
    <row r="19566" s="34" customFormat="1" ht="15" thickTop="1" thickBot="1"/>
    <row r="19567" s="34" customFormat="1" ht="15" thickTop="1" thickBot="1"/>
    <row r="19568" s="34" customFormat="1" ht="15" thickTop="1" thickBot="1"/>
    <row r="19569" s="34" customFormat="1" ht="15" thickTop="1" thickBot="1"/>
    <row r="19570" s="34" customFormat="1" ht="15" thickTop="1" thickBot="1"/>
    <row r="19571" s="34" customFormat="1" ht="15" thickTop="1" thickBot="1"/>
    <row r="19572" s="34" customFormat="1" ht="15" thickTop="1" thickBot="1"/>
    <row r="19573" s="34" customFormat="1" ht="15" thickTop="1" thickBot="1"/>
    <row r="19574" s="34" customFormat="1" ht="15" thickTop="1" thickBot="1"/>
    <row r="19575" s="34" customFormat="1" ht="15" thickTop="1" thickBot="1"/>
    <row r="19576" s="34" customFormat="1" ht="15" thickTop="1" thickBot="1"/>
    <row r="19577" s="34" customFormat="1" ht="15" thickTop="1" thickBot="1"/>
    <row r="19578" s="34" customFormat="1" ht="15" thickTop="1" thickBot="1"/>
    <row r="19579" s="34" customFormat="1" ht="15" thickTop="1" thickBot="1"/>
    <row r="19580" s="34" customFormat="1" ht="15" thickTop="1" thickBot="1"/>
    <row r="19581" s="34" customFormat="1" ht="15" thickTop="1" thickBot="1"/>
    <row r="19582" s="34" customFormat="1" ht="15" thickTop="1" thickBot="1"/>
    <row r="19583" s="34" customFormat="1" ht="15" thickTop="1" thickBot="1"/>
    <row r="19584" s="34" customFormat="1" ht="15" thickTop="1" thickBot="1"/>
    <row r="19585" s="34" customFormat="1" ht="15" thickTop="1" thickBot="1"/>
    <row r="19586" s="34" customFormat="1" ht="15" thickTop="1" thickBot="1"/>
    <row r="19587" s="34" customFormat="1" ht="15" thickTop="1" thickBot="1"/>
    <row r="19588" s="34" customFormat="1" ht="15" thickTop="1" thickBot="1"/>
    <row r="19589" s="34" customFormat="1" ht="15" thickTop="1" thickBot="1"/>
    <row r="19590" s="34" customFormat="1" ht="15" thickTop="1" thickBot="1"/>
    <row r="19591" s="34" customFormat="1" ht="15" thickTop="1" thickBot="1"/>
    <row r="19592" s="34" customFormat="1" ht="15" thickTop="1" thickBot="1"/>
    <row r="19593" s="34" customFormat="1" ht="15" thickTop="1" thickBot="1"/>
    <row r="19594" s="34" customFormat="1" ht="15" thickTop="1" thickBot="1"/>
    <row r="19595" s="34" customFormat="1" ht="15" thickTop="1" thickBot="1"/>
    <row r="19596" s="34" customFormat="1" ht="15" thickTop="1" thickBot="1"/>
    <row r="19597" s="34" customFormat="1" ht="15" thickTop="1" thickBot="1"/>
    <row r="19598" s="34" customFormat="1" ht="14" thickTop="1"/>
    <row r="19599" s="34" customFormat="1"/>
    <row r="19600" s="34" customFormat="1"/>
    <row r="19601" s="34" customFormat="1"/>
    <row r="19602" s="34" customFormat="1"/>
    <row r="19603" s="34" customFormat="1"/>
    <row r="19604" s="34" customFormat="1"/>
    <row r="19605" s="34" customFormat="1"/>
    <row r="19606" s="34" customFormat="1"/>
    <row r="19607" s="34" customFormat="1"/>
    <row r="19608" s="34" customFormat="1"/>
    <row r="19609" s="34" customFormat="1"/>
    <row r="19610" s="34" customFormat="1"/>
    <row r="19611" s="34" customFormat="1" ht="14" thickBot="1"/>
    <row r="19612" s="34" customFormat="1" ht="15" thickTop="1" thickBot="1"/>
    <row r="19613" s="34" customFormat="1" ht="15" thickTop="1" thickBot="1"/>
    <row r="19614" s="34" customFormat="1" ht="15" thickTop="1" thickBot="1"/>
    <row r="19615" s="34" customFormat="1" ht="15" thickTop="1" thickBot="1"/>
    <row r="19616" s="34" customFormat="1" ht="15" thickTop="1" thickBot="1"/>
    <row r="19617" s="34" customFormat="1" ht="15" thickTop="1" thickBot="1"/>
    <row r="19618" s="34" customFormat="1" ht="15" thickTop="1" thickBot="1"/>
    <row r="19619" s="34" customFormat="1" ht="15" thickTop="1" thickBot="1"/>
    <row r="19620" s="34" customFormat="1" ht="15" thickTop="1" thickBot="1"/>
    <row r="19621" s="34" customFormat="1" ht="15" thickTop="1" thickBot="1"/>
    <row r="19622" s="34" customFormat="1" ht="15" thickTop="1" thickBot="1"/>
    <row r="19623" s="34" customFormat="1" ht="15" thickTop="1" thickBot="1"/>
    <row r="19624" s="34" customFormat="1" ht="15" thickTop="1" thickBot="1"/>
    <row r="19625" s="34" customFormat="1" ht="15" thickTop="1" thickBot="1"/>
    <row r="19626" s="34" customFormat="1" ht="15" thickTop="1" thickBot="1"/>
    <row r="19627" s="34" customFormat="1" ht="15" thickTop="1" thickBot="1"/>
    <row r="19628" s="34" customFormat="1" ht="15" thickTop="1" thickBot="1"/>
    <row r="19629" s="34" customFormat="1" ht="15" thickTop="1" thickBot="1"/>
    <row r="19630" s="34" customFormat="1" ht="15" thickTop="1" thickBot="1"/>
    <row r="19631" s="34" customFormat="1" ht="15" thickTop="1" thickBot="1"/>
    <row r="19632" s="34" customFormat="1" ht="15" thickTop="1" thickBot="1"/>
    <row r="19633" s="34" customFormat="1" ht="15" thickTop="1" thickBot="1"/>
    <row r="19634" s="34" customFormat="1" ht="15" thickTop="1" thickBot="1"/>
    <row r="19635" s="34" customFormat="1" ht="15" thickTop="1" thickBot="1"/>
    <row r="19636" s="34" customFormat="1" ht="15" thickTop="1" thickBot="1"/>
    <row r="19637" s="34" customFormat="1" ht="15" thickTop="1" thickBot="1"/>
    <row r="19638" s="34" customFormat="1" ht="15" thickTop="1" thickBot="1"/>
    <row r="19639" s="34" customFormat="1" ht="15" thickTop="1" thickBot="1"/>
    <row r="19640" s="34" customFormat="1" ht="15" thickTop="1" thickBot="1"/>
    <row r="19641" s="34" customFormat="1" ht="15" thickTop="1" thickBot="1"/>
    <row r="19642" s="34" customFormat="1" ht="15" thickTop="1" thickBot="1"/>
    <row r="19643" s="34" customFormat="1" ht="15" thickTop="1" thickBot="1"/>
    <row r="19644" s="34" customFormat="1" ht="15" thickTop="1" thickBot="1"/>
    <row r="19645" s="34" customFormat="1" ht="15" thickTop="1" thickBot="1"/>
    <row r="19646" s="34" customFormat="1" ht="15" thickTop="1" thickBot="1"/>
    <row r="19647" s="34" customFormat="1" ht="15" thickTop="1" thickBot="1"/>
    <row r="19648" s="34" customFormat="1" ht="15" thickTop="1" thickBot="1"/>
    <row r="19649" s="34" customFormat="1" ht="15" thickTop="1" thickBot="1"/>
    <row r="19650" s="34" customFormat="1" ht="15" thickTop="1" thickBot="1"/>
    <row r="19651" s="34" customFormat="1" ht="15" thickTop="1" thickBot="1"/>
    <row r="19652" s="34" customFormat="1" ht="15" thickTop="1" thickBot="1"/>
    <row r="19653" s="34" customFormat="1" ht="15" thickTop="1" thickBot="1"/>
    <row r="19654" s="34" customFormat="1" ht="15" thickTop="1" thickBot="1"/>
    <row r="19655" s="34" customFormat="1" ht="15" thickTop="1" thickBot="1"/>
    <row r="19656" s="34" customFormat="1" ht="15" thickTop="1" thickBot="1"/>
    <row r="19657" s="34" customFormat="1" ht="15" thickTop="1" thickBot="1"/>
    <row r="19658" s="34" customFormat="1" ht="15" thickTop="1" thickBot="1"/>
    <row r="19659" s="34" customFormat="1" ht="15" thickTop="1" thickBot="1"/>
    <row r="19660" s="34" customFormat="1" ht="15" thickTop="1" thickBot="1"/>
    <row r="19661" s="34" customFormat="1" ht="15" thickTop="1" thickBot="1"/>
    <row r="19662" s="34" customFormat="1" ht="15" thickTop="1" thickBot="1"/>
    <row r="19663" s="34" customFormat="1" ht="15" thickTop="1" thickBot="1"/>
    <row r="19664" s="34" customFormat="1" ht="15" thickTop="1" thickBot="1"/>
    <row r="19665" s="34" customFormat="1" ht="15" thickTop="1" thickBot="1"/>
    <row r="19666" s="34" customFormat="1" ht="15" thickTop="1" thickBot="1"/>
    <row r="19667" s="34" customFormat="1" ht="15" thickTop="1" thickBot="1"/>
    <row r="19668" s="34" customFormat="1" ht="14" thickTop="1"/>
    <row r="19669" s="34" customFormat="1"/>
    <row r="19670" s="34" customFormat="1"/>
    <row r="19671" s="34" customFormat="1"/>
    <row r="19672" s="34" customFormat="1"/>
    <row r="19673" s="34" customFormat="1"/>
    <row r="19674" s="34" customFormat="1"/>
    <row r="19675" s="34" customFormat="1"/>
    <row r="19676" s="34" customFormat="1"/>
    <row r="19677" s="34" customFormat="1"/>
    <row r="19678" s="34" customFormat="1"/>
    <row r="19679" s="34" customFormat="1"/>
    <row r="19680" s="34" customFormat="1"/>
    <row r="19681" s="34" customFormat="1" ht="14" thickBot="1"/>
    <row r="19682" s="34" customFormat="1" ht="15" thickTop="1" thickBot="1"/>
    <row r="19683" s="34" customFormat="1" ht="15" thickTop="1" thickBot="1"/>
    <row r="19684" s="34" customFormat="1" ht="15" thickTop="1" thickBot="1"/>
    <row r="19685" s="34" customFormat="1" ht="15" thickTop="1" thickBot="1"/>
    <row r="19686" s="34" customFormat="1" ht="15" thickTop="1" thickBot="1"/>
    <row r="19687" s="34" customFormat="1" ht="15" thickTop="1" thickBot="1"/>
    <row r="19688" s="34" customFormat="1" ht="15" thickTop="1" thickBot="1"/>
    <row r="19689" s="34" customFormat="1" ht="15" thickTop="1" thickBot="1"/>
    <row r="19690" s="34" customFormat="1" ht="15" thickTop="1" thickBot="1"/>
    <row r="19691" s="34" customFormat="1" ht="15" thickTop="1" thickBot="1"/>
    <row r="19692" s="34" customFormat="1" ht="15" thickTop="1" thickBot="1"/>
    <row r="19693" s="34" customFormat="1" ht="15" thickTop="1" thickBot="1"/>
    <row r="19694" s="34" customFormat="1" ht="15" thickTop="1" thickBot="1"/>
    <row r="19695" s="34" customFormat="1" ht="15" thickTop="1" thickBot="1"/>
    <row r="19696" s="34" customFormat="1" ht="15" thickTop="1" thickBot="1"/>
    <row r="19697" s="34" customFormat="1" ht="15" thickTop="1" thickBot="1"/>
    <row r="19698" s="34" customFormat="1" ht="15" thickTop="1" thickBot="1"/>
    <row r="19699" s="34" customFormat="1" ht="15" thickTop="1" thickBot="1"/>
    <row r="19700" s="34" customFormat="1" ht="15" thickTop="1" thickBot="1"/>
    <row r="19701" s="34" customFormat="1" ht="15" thickTop="1" thickBot="1"/>
    <row r="19702" s="34" customFormat="1" ht="15" thickTop="1" thickBot="1"/>
    <row r="19703" s="34" customFormat="1" ht="15" thickTop="1" thickBot="1"/>
    <row r="19704" s="34" customFormat="1" ht="15" thickTop="1" thickBot="1"/>
    <row r="19705" s="34" customFormat="1" ht="15" thickTop="1" thickBot="1"/>
    <row r="19706" s="34" customFormat="1" ht="15" thickTop="1" thickBot="1"/>
    <row r="19707" s="34" customFormat="1" ht="15" thickTop="1" thickBot="1"/>
    <row r="19708" s="34" customFormat="1" ht="15" thickTop="1" thickBot="1"/>
    <row r="19709" s="34" customFormat="1" ht="15" thickTop="1" thickBot="1"/>
    <row r="19710" s="34" customFormat="1" ht="15" thickTop="1" thickBot="1"/>
    <row r="19711" s="34" customFormat="1" ht="15" thickTop="1" thickBot="1"/>
    <row r="19712" s="34" customFormat="1" ht="15" thickTop="1" thickBot="1"/>
    <row r="19713" s="34" customFormat="1" ht="15" thickTop="1" thickBot="1"/>
    <row r="19714" s="34" customFormat="1" ht="15" thickTop="1" thickBot="1"/>
    <row r="19715" s="34" customFormat="1" ht="15" thickTop="1" thickBot="1"/>
    <row r="19716" s="34" customFormat="1" ht="15" thickTop="1" thickBot="1"/>
    <row r="19717" s="34" customFormat="1" ht="15" thickTop="1" thickBot="1"/>
    <row r="19718" s="34" customFormat="1" ht="15" thickTop="1" thickBot="1"/>
    <row r="19719" s="34" customFormat="1" ht="15" thickTop="1" thickBot="1"/>
    <row r="19720" s="34" customFormat="1" ht="15" thickTop="1" thickBot="1"/>
    <row r="19721" s="34" customFormat="1" ht="15" thickTop="1" thickBot="1"/>
    <row r="19722" s="34" customFormat="1" ht="15" thickTop="1" thickBot="1"/>
    <row r="19723" s="34" customFormat="1" ht="15" thickTop="1" thickBot="1"/>
    <row r="19724" s="34" customFormat="1" ht="15" thickTop="1" thickBot="1"/>
    <row r="19725" s="34" customFormat="1" ht="15" thickTop="1" thickBot="1"/>
    <row r="19726" s="34" customFormat="1" ht="15" thickTop="1" thickBot="1"/>
    <row r="19727" s="34" customFormat="1" ht="15" thickTop="1" thickBot="1"/>
    <row r="19728" s="34" customFormat="1" ht="15" thickTop="1" thickBot="1"/>
    <row r="19729" s="34" customFormat="1" ht="15" thickTop="1" thickBot="1"/>
    <row r="19730" s="34" customFormat="1" ht="15" thickTop="1" thickBot="1"/>
    <row r="19731" s="34" customFormat="1" ht="15" thickTop="1" thickBot="1"/>
    <row r="19732" s="34" customFormat="1" ht="15" thickTop="1" thickBot="1"/>
    <row r="19733" s="34" customFormat="1" ht="15" thickTop="1" thickBot="1"/>
    <row r="19734" s="34" customFormat="1" ht="15" thickTop="1" thickBot="1"/>
    <row r="19735" s="34" customFormat="1" ht="15" thickTop="1" thickBot="1"/>
    <row r="19736" s="34" customFormat="1" ht="15" thickTop="1" thickBot="1"/>
    <row r="19737" s="34" customFormat="1" ht="15" thickTop="1" thickBot="1"/>
    <row r="19738" s="34" customFormat="1" ht="14" thickTop="1"/>
    <row r="19739" s="34" customFormat="1"/>
    <row r="19740" s="34" customFormat="1"/>
    <row r="19741" s="34" customFormat="1"/>
    <row r="19742" s="34" customFormat="1"/>
    <row r="19743" s="34" customFormat="1"/>
    <row r="19744" s="34" customFormat="1"/>
    <row r="19745" s="34" customFormat="1"/>
    <row r="19746" s="34" customFormat="1"/>
    <row r="19747" s="34" customFormat="1"/>
    <row r="19748" s="34" customFormat="1"/>
    <row r="19749" s="34" customFormat="1"/>
    <row r="19750" s="34" customFormat="1"/>
    <row r="19751" s="34" customFormat="1" ht="14" thickBot="1"/>
    <row r="19752" s="34" customFormat="1" ht="15" thickTop="1" thickBot="1"/>
    <row r="19753" s="34" customFormat="1" ht="15" thickTop="1" thickBot="1"/>
    <row r="19754" s="34" customFormat="1" ht="15" thickTop="1" thickBot="1"/>
    <row r="19755" s="34" customFormat="1" ht="15" thickTop="1" thickBot="1"/>
    <row r="19756" s="34" customFormat="1" ht="15" thickTop="1" thickBot="1"/>
    <row r="19757" s="34" customFormat="1" ht="15" thickTop="1" thickBot="1"/>
    <row r="19758" s="34" customFormat="1" ht="15" thickTop="1" thickBot="1"/>
    <row r="19759" s="34" customFormat="1" ht="15" thickTop="1" thickBot="1"/>
    <row r="19760" s="34" customFormat="1" ht="15" thickTop="1" thickBot="1"/>
    <row r="19761" s="34" customFormat="1" ht="15" thickTop="1" thickBot="1"/>
    <row r="19762" s="34" customFormat="1" ht="15" thickTop="1" thickBot="1"/>
    <row r="19763" s="34" customFormat="1" ht="15" thickTop="1" thickBot="1"/>
    <row r="19764" s="34" customFormat="1" ht="15" thickTop="1" thickBot="1"/>
    <row r="19765" s="34" customFormat="1" ht="15" thickTop="1" thickBot="1"/>
    <row r="19766" s="34" customFormat="1" ht="15" thickTop="1" thickBot="1"/>
    <row r="19767" s="34" customFormat="1" ht="15" thickTop="1" thickBot="1"/>
    <row r="19768" s="34" customFormat="1" ht="15" thickTop="1" thickBot="1"/>
    <row r="19769" s="34" customFormat="1" ht="15" thickTop="1" thickBot="1"/>
    <row r="19770" s="34" customFormat="1" ht="15" thickTop="1" thickBot="1"/>
    <row r="19771" s="34" customFormat="1" ht="15" thickTop="1" thickBot="1"/>
    <row r="19772" s="34" customFormat="1" ht="15" thickTop="1" thickBot="1"/>
    <row r="19773" s="34" customFormat="1" ht="15" thickTop="1" thickBot="1"/>
    <row r="19774" s="34" customFormat="1" ht="15" thickTop="1" thickBot="1"/>
    <row r="19775" s="34" customFormat="1" ht="15" thickTop="1" thickBot="1"/>
    <row r="19776" s="34" customFormat="1" ht="15" thickTop="1" thickBot="1"/>
    <row r="19777" s="34" customFormat="1" ht="15" thickTop="1" thickBot="1"/>
    <row r="19778" s="34" customFormat="1" ht="15" thickTop="1" thickBot="1"/>
    <row r="19779" s="34" customFormat="1" ht="15" thickTop="1" thickBot="1"/>
    <row r="19780" s="34" customFormat="1" ht="15" thickTop="1" thickBot="1"/>
    <row r="19781" s="34" customFormat="1" ht="15" thickTop="1" thickBot="1"/>
    <row r="19782" s="34" customFormat="1" ht="15" thickTop="1" thickBot="1"/>
    <row r="19783" s="34" customFormat="1" ht="15" thickTop="1" thickBot="1"/>
    <row r="19784" s="34" customFormat="1" ht="15" thickTop="1" thickBot="1"/>
    <row r="19785" s="34" customFormat="1" ht="15" thickTop="1" thickBot="1"/>
    <row r="19786" s="34" customFormat="1" ht="15" thickTop="1" thickBot="1"/>
    <row r="19787" s="34" customFormat="1" ht="15" thickTop="1" thickBot="1"/>
    <row r="19788" s="34" customFormat="1" ht="15" thickTop="1" thickBot="1"/>
    <row r="19789" s="34" customFormat="1" ht="15" thickTop="1" thickBot="1"/>
    <row r="19790" s="34" customFormat="1" ht="15" thickTop="1" thickBot="1"/>
    <row r="19791" s="34" customFormat="1" ht="15" thickTop="1" thickBot="1"/>
    <row r="19792" s="34" customFormat="1" ht="15" thickTop="1" thickBot="1"/>
    <row r="19793" s="34" customFormat="1" ht="15" thickTop="1" thickBot="1"/>
    <row r="19794" s="34" customFormat="1" ht="15" thickTop="1" thickBot="1"/>
    <row r="19795" s="34" customFormat="1" ht="15" thickTop="1" thickBot="1"/>
    <row r="19796" s="34" customFormat="1" ht="15" thickTop="1" thickBot="1"/>
    <row r="19797" s="34" customFormat="1" ht="15" thickTop="1" thickBot="1"/>
    <row r="19798" s="34" customFormat="1" ht="15" thickTop="1" thickBot="1"/>
    <row r="19799" s="34" customFormat="1" ht="15" thickTop="1" thickBot="1"/>
    <row r="19800" s="34" customFormat="1" ht="15" thickTop="1" thickBot="1"/>
    <row r="19801" s="34" customFormat="1" ht="15" thickTop="1" thickBot="1"/>
    <row r="19802" s="34" customFormat="1" ht="15" thickTop="1" thickBot="1"/>
    <row r="19803" s="34" customFormat="1" ht="15" thickTop="1" thickBot="1"/>
    <row r="19804" s="34" customFormat="1" ht="15" thickTop="1" thickBot="1"/>
    <row r="19805" s="34" customFormat="1" ht="15" thickTop="1" thickBot="1"/>
    <row r="19806" s="34" customFormat="1" ht="15" thickTop="1" thickBot="1"/>
    <row r="19807" s="34" customFormat="1" ht="15" thickTop="1" thickBot="1"/>
    <row r="19808" s="34" customFormat="1" ht="14" thickTop="1"/>
    <row r="19809" s="34" customFormat="1"/>
    <row r="19810" s="34" customFormat="1"/>
    <row r="19811" s="34" customFormat="1"/>
    <row r="19812" s="34" customFormat="1"/>
    <row r="19813" s="34" customFormat="1"/>
    <row r="19814" s="34" customFormat="1"/>
    <row r="19815" s="34" customFormat="1"/>
    <row r="19816" s="34" customFormat="1"/>
    <row r="19817" s="34" customFormat="1"/>
    <row r="19818" s="34" customFormat="1"/>
    <row r="19819" s="34" customFormat="1"/>
    <row r="19820" s="34" customFormat="1"/>
    <row r="19821" s="34" customFormat="1" ht="14" thickBot="1"/>
    <row r="19822" s="34" customFormat="1" ht="15" thickTop="1" thickBot="1"/>
    <row r="19823" s="34" customFormat="1" ht="15" thickTop="1" thickBot="1"/>
    <row r="19824" s="34" customFormat="1" ht="15" thickTop="1" thickBot="1"/>
    <row r="19825" s="34" customFormat="1" ht="15" thickTop="1" thickBot="1"/>
    <row r="19826" s="34" customFormat="1" ht="15" thickTop="1" thickBot="1"/>
    <row r="19827" s="34" customFormat="1" ht="15" thickTop="1" thickBot="1"/>
    <row r="19828" s="34" customFormat="1" ht="15" thickTop="1" thickBot="1"/>
    <row r="19829" s="34" customFormat="1" ht="15" thickTop="1" thickBot="1"/>
    <row r="19830" s="34" customFormat="1" ht="15" thickTop="1" thickBot="1"/>
    <row r="19831" s="34" customFormat="1" ht="15" thickTop="1" thickBot="1"/>
    <row r="19832" s="34" customFormat="1" ht="15" thickTop="1" thickBot="1"/>
    <row r="19833" s="34" customFormat="1" ht="15" thickTop="1" thickBot="1"/>
    <row r="19834" s="34" customFormat="1" ht="15" thickTop="1" thickBot="1"/>
    <row r="19835" s="34" customFormat="1" ht="15" thickTop="1" thickBot="1"/>
    <row r="19836" s="34" customFormat="1" ht="15" thickTop="1" thickBot="1"/>
    <row r="19837" s="34" customFormat="1" ht="15" thickTop="1" thickBot="1"/>
    <row r="19838" s="34" customFormat="1" ht="15" thickTop="1" thickBot="1"/>
    <row r="19839" s="34" customFormat="1" ht="15" thickTop="1" thickBot="1"/>
    <row r="19840" s="34" customFormat="1" ht="15" thickTop="1" thickBot="1"/>
    <row r="19841" s="34" customFormat="1" ht="15" thickTop="1" thickBot="1"/>
    <row r="19842" s="34" customFormat="1" ht="15" thickTop="1" thickBot="1"/>
    <row r="19843" s="34" customFormat="1" ht="15" thickTop="1" thickBot="1"/>
    <row r="19844" s="34" customFormat="1" ht="15" thickTop="1" thickBot="1"/>
    <row r="19845" s="34" customFormat="1" ht="15" thickTop="1" thickBot="1"/>
    <row r="19846" s="34" customFormat="1" ht="15" thickTop="1" thickBot="1"/>
    <row r="19847" s="34" customFormat="1" ht="15" thickTop="1" thickBot="1"/>
    <row r="19848" s="34" customFormat="1" ht="15" thickTop="1" thickBot="1"/>
    <row r="19849" s="34" customFormat="1" ht="15" thickTop="1" thickBot="1"/>
    <row r="19850" s="34" customFormat="1" ht="15" thickTop="1" thickBot="1"/>
    <row r="19851" s="34" customFormat="1" ht="15" thickTop="1" thickBot="1"/>
    <row r="19852" s="34" customFormat="1" ht="15" thickTop="1" thickBot="1"/>
    <row r="19853" s="34" customFormat="1" ht="15" thickTop="1" thickBot="1"/>
    <row r="19854" s="34" customFormat="1" ht="15" thickTop="1" thickBot="1"/>
    <row r="19855" s="34" customFormat="1" ht="15" thickTop="1" thickBot="1"/>
    <row r="19856" s="34" customFormat="1" ht="15" thickTop="1" thickBot="1"/>
    <row r="19857" s="34" customFormat="1" ht="15" thickTop="1" thickBot="1"/>
    <row r="19858" s="34" customFormat="1" ht="15" thickTop="1" thickBot="1"/>
    <row r="19859" s="34" customFormat="1" ht="15" thickTop="1" thickBot="1"/>
    <row r="19860" s="34" customFormat="1" ht="15" thickTop="1" thickBot="1"/>
    <row r="19861" s="34" customFormat="1" ht="15" thickTop="1" thickBot="1"/>
    <row r="19862" s="34" customFormat="1" ht="15" thickTop="1" thickBot="1"/>
    <row r="19863" s="34" customFormat="1" ht="15" thickTop="1" thickBot="1"/>
    <row r="19864" s="34" customFormat="1" ht="15" thickTop="1" thickBot="1"/>
    <row r="19865" s="34" customFormat="1" ht="15" thickTop="1" thickBot="1"/>
    <row r="19866" s="34" customFormat="1" ht="15" thickTop="1" thickBot="1"/>
    <row r="19867" s="34" customFormat="1" ht="15" thickTop="1" thickBot="1"/>
    <row r="19868" s="34" customFormat="1" ht="15" thickTop="1" thickBot="1"/>
    <row r="19869" s="34" customFormat="1" ht="15" thickTop="1" thickBot="1"/>
    <row r="19870" s="34" customFormat="1" ht="15" thickTop="1" thickBot="1"/>
    <row r="19871" s="34" customFormat="1" ht="15" thickTop="1" thickBot="1"/>
    <row r="19872" s="34" customFormat="1" ht="15" thickTop="1" thickBot="1"/>
    <row r="19873" s="34" customFormat="1" ht="15" thickTop="1" thickBot="1"/>
    <row r="19874" s="34" customFormat="1" ht="15" thickTop="1" thickBot="1"/>
    <row r="19875" s="34" customFormat="1" ht="15" thickTop="1" thickBot="1"/>
    <row r="19876" s="34" customFormat="1" ht="15" thickTop="1" thickBot="1"/>
    <row r="19877" s="34" customFormat="1" ht="15" thickTop="1" thickBot="1"/>
    <row r="19878" s="34" customFormat="1" ht="14" thickTop="1"/>
    <row r="19879" s="34" customFormat="1"/>
    <row r="19880" s="34" customFormat="1"/>
    <row r="19881" s="34" customFormat="1"/>
    <row r="19882" s="34" customFormat="1"/>
    <row r="19883" s="34" customFormat="1"/>
    <row r="19884" s="34" customFormat="1"/>
    <row r="19885" s="34" customFormat="1"/>
    <row r="19886" s="34" customFormat="1"/>
    <row r="19887" s="34" customFormat="1"/>
    <row r="19888" s="34" customFormat="1"/>
    <row r="19889" s="34" customFormat="1"/>
    <row r="19890" s="34" customFormat="1"/>
    <row r="19891" s="34" customFormat="1" ht="14" thickBot="1"/>
    <row r="19892" s="34" customFormat="1" ht="15" thickTop="1" thickBot="1"/>
    <row r="19893" s="34" customFormat="1" ht="15" thickTop="1" thickBot="1"/>
    <row r="19894" s="34" customFormat="1" ht="15" thickTop="1" thickBot="1"/>
    <row r="19895" s="34" customFormat="1" ht="15" thickTop="1" thickBot="1"/>
    <row r="19896" s="34" customFormat="1" ht="15" thickTop="1" thickBot="1"/>
    <row r="19897" s="34" customFormat="1" ht="15" thickTop="1" thickBot="1"/>
    <row r="19898" s="34" customFormat="1" ht="15" thickTop="1" thickBot="1"/>
    <row r="19899" s="34" customFormat="1" ht="15" thickTop="1" thickBot="1"/>
    <row r="19900" s="34" customFormat="1" ht="15" thickTop="1" thickBot="1"/>
    <row r="19901" s="34" customFormat="1" ht="15" thickTop="1" thickBot="1"/>
    <row r="19902" s="34" customFormat="1" ht="15" thickTop="1" thickBot="1"/>
    <row r="19903" s="34" customFormat="1" ht="15" thickTop="1" thickBot="1"/>
    <row r="19904" s="34" customFormat="1" ht="15" thickTop="1" thickBot="1"/>
    <row r="19905" s="34" customFormat="1" ht="15" thickTop="1" thickBot="1"/>
    <row r="19906" s="34" customFormat="1" ht="15" thickTop="1" thickBot="1"/>
    <row r="19907" s="34" customFormat="1" ht="15" thickTop="1" thickBot="1"/>
    <row r="19908" s="34" customFormat="1" ht="15" thickTop="1" thickBot="1"/>
    <row r="19909" s="34" customFormat="1" ht="15" thickTop="1" thickBot="1"/>
    <row r="19910" s="34" customFormat="1" ht="15" thickTop="1" thickBot="1"/>
    <row r="19911" s="34" customFormat="1" ht="15" thickTop="1" thickBot="1"/>
    <row r="19912" s="34" customFormat="1" ht="15" thickTop="1" thickBot="1"/>
    <row r="19913" s="34" customFormat="1" ht="15" thickTop="1" thickBot="1"/>
    <row r="19914" s="34" customFormat="1" ht="15" thickTop="1" thickBot="1"/>
    <row r="19915" s="34" customFormat="1" ht="15" thickTop="1" thickBot="1"/>
    <row r="19916" s="34" customFormat="1" ht="15" thickTop="1" thickBot="1"/>
    <row r="19917" s="34" customFormat="1" ht="15" thickTop="1" thickBot="1"/>
    <row r="19918" s="34" customFormat="1" ht="15" thickTop="1" thickBot="1"/>
    <row r="19919" s="34" customFormat="1" ht="15" thickTop="1" thickBot="1"/>
    <row r="19920" s="34" customFormat="1" ht="15" thickTop="1" thickBot="1"/>
    <row r="19921" s="34" customFormat="1" ht="15" thickTop="1" thickBot="1"/>
    <row r="19922" s="34" customFormat="1" ht="15" thickTop="1" thickBot="1"/>
    <row r="19923" s="34" customFormat="1" ht="15" thickTop="1" thickBot="1"/>
    <row r="19924" s="34" customFormat="1" ht="15" thickTop="1" thickBot="1"/>
    <row r="19925" s="34" customFormat="1" ht="15" thickTop="1" thickBot="1"/>
    <row r="19926" s="34" customFormat="1" ht="15" thickTop="1" thickBot="1"/>
    <row r="19927" s="34" customFormat="1" ht="15" thickTop="1" thickBot="1"/>
    <row r="19928" s="34" customFormat="1" ht="15" thickTop="1" thickBot="1"/>
    <row r="19929" s="34" customFormat="1" ht="15" thickTop="1" thickBot="1"/>
    <row r="19930" s="34" customFormat="1" ht="15" thickTop="1" thickBot="1"/>
    <row r="19931" s="34" customFormat="1" ht="15" thickTop="1" thickBot="1"/>
    <row r="19932" s="34" customFormat="1" ht="15" thickTop="1" thickBot="1"/>
    <row r="19933" s="34" customFormat="1" ht="15" thickTop="1" thickBot="1"/>
    <row r="19934" s="34" customFormat="1" ht="15" thickTop="1" thickBot="1"/>
    <row r="19935" s="34" customFormat="1" ht="15" thickTop="1" thickBot="1"/>
    <row r="19936" s="34" customFormat="1" ht="15" thickTop="1" thickBot="1"/>
    <row r="19937" s="34" customFormat="1" ht="15" thickTop="1" thickBot="1"/>
    <row r="19938" s="34" customFormat="1" ht="15" thickTop="1" thickBot="1"/>
    <row r="19939" s="34" customFormat="1" ht="15" thickTop="1" thickBot="1"/>
    <row r="19940" s="34" customFormat="1" ht="15" thickTop="1" thickBot="1"/>
    <row r="19941" s="34" customFormat="1" ht="15" thickTop="1" thickBot="1"/>
    <row r="19942" s="34" customFormat="1" ht="15" thickTop="1" thickBot="1"/>
    <row r="19943" s="34" customFormat="1" ht="15" thickTop="1" thickBot="1"/>
    <row r="19944" s="34" customFormat="1" ht="15" thickTop="1" thickBot="1"/>
    <row r="19945" s="34" customFormat="1" ht="15" thickTop="1" thickBot="1"/>
    <row r="19946" s="34" customFormat="1" ht="15" thickTop="1" thickBot="1"/>
    <row r="19947" s="34" customFormat="1" ht="15" thickTop="1" thickBot="1"/>
    <row r="19948" s="34" customFormat="1" ht="14" thickTop="1"/>
    <row r="19949" s="34" customFormat="1"/>
    <row r="19950" s="34" customFormat="1"/>
    <row r="19951" s="34" customFormat="1"/>
    <row r="19952" s="34" customFormat="1"/>
    <row r="19953" s="34" customFormat="1"/>
    <row r="19954" s="34" customFormat="1"/>
    <row r="19955" s="34" customFormat="1"/>
    <row r="19956" s="34" customFormat="1"/>
    <row r="19957" s="34" customFormat="1"/>
    <row r="19958" s="34" customFormat="1"/>
    <row r="19959" s="34" customFormat="1"/>
    <row r="19960" s="34" customFormat="1"/>
    <row r="19961" s="34" customFormat="1" ht="14" thickBot="1"/>
    <row r="19962" s="34" customFormat="1" ht="15" thickTop="1" thickBot="1"/>
    <row r="19963" s="34" customFormat="1" ht="15" thickTop="1" thickBot="1"/>
    <row r="19964" s="34" customFormat="1" ht="15" thickTop="1" thickBot="1"/>
    <row r="19965" s="34" customFormat="1" ht="15" thickTop="1" thickBot="1"/>
    <row r="19966" s="34" customFormat="1" ht="15" thickTop="1" thickBot="1"/>
    <row r="19967" s="34" customFormat="1" ht="15" thickTop="1" thickBot="1"/>
    <row r="19968" s="34" customFormat="1" ht="15" thickTop="1" thickBot="1"/>
    <row r="19969" s="34" customFormat="1" ht="15" thickTop="1" thickBot="1"/>
    <row r="19970" s="34" customFormat="1" ht="15" thickTop="1" thickBot="1"/>
    <row r="19971" s="34" customFormat="1" ht="15" thickTop="1" thickBot="1"/>
    <row r="19972" s="34" customFormat="1" ht="15" thickTop="1" thickBot="1"/>
    <row r="19973" s="34" customFormat="1" ht="15" thickTop="1" thickBot="1"/>
    <row r="19974" s="34" customFormat="1" ht="15" thickTop="1" thickBot="1"/>
    <row r="19975" s="34" customFormat="1" ht="15" thickTop="1" thickBot="1"/>
    <row r="19976" s="34" customFormat="1" ht="15" thickTop="1" thickBot="1"/>
    <row r="19977" s="34" customFormat="1" ht="15" thickTop="1" thickBot="1"/>
    <row r="19978" s="34" customFormat="1" ht="15" thickTop="1" thickBot="1"/>
    <row r="19979" s="34" customFormat="1" ht="15" thickTop="1" thickBot="1"/>
    <row r="19980" s="34" customFormat="1" ht="15" thickTop="1" thickBot="1"/>
    <row r="19981" s="34" customFormat="1" ht="15" thickTop="1" thickBot="1"/>
    <row r="19982" s="34" customFormat="1" ht="15" thickTop="1" thickBot="1"/>
    <row r="19983" s="34" customFormat="1" ht="15" thickTop="1" thickBot="1"/>
    <row r="19984" s="34" customFormat="1" ht="15" thickTop="1" thickBot="1"/>
    <row r="19985" s="34" customFormat="1" ht="15" thickTop="1" thickBot="1"/>
    <row r="19986" s="34" customFormat="1" ht="15" thickTop="1" thickBot="1"/>
    <row r="19987" s="34" customFormat="1" ht="15" thickTop="1" thickBot="1"/>
    <row r="19988" s="34" customFormat="1" ht="15" thickTop="1" thickBot="1"/>
    <row r="19989" s="34" customFormat="1" ht="15" thickTop="1" thickBot="1"/>
    <row r="19990" s="34" customFormat="1" ht="15" thickTop="1" thickBot="1"/>
    <row r="19991" s="34" customFormat="1" ht="15" thickTop="1" thickBot="1"/>
    <row r="19992" s="34" customFormat="1" ht="15" thickTop="1" thickBot="1"/>
    <row r="19993" s="34" customFormat="1" ht="15" thickTop="1" thickBot="1"/>
    <row r="19994" s="34" customFormat="1" ht="15" thickTop="1" thickBot="1"/>
    <row r="19995" s="34" customFormat="1" ht="15" thickTop="1" thickBot="1"/>
    <row r="19996" s="34" customFormat="1" ht="15" thickTop="1" thickBot="1"/>
    <row r="19997" s="34" customFormat="1" ht="15" thickTop="1" thickBot="1"/>
    <row r="19998" s="34" customFormat="1" ht="15" thickTop="1" thickBot="1"/>
    <row r="19999" s="34" customFormat="1" ht="15" thickTop="1" thickBot="1"/>
    <row r="20000" s="34" customFormat="1" ht="15" thickTop="1" thickBot="1"/>
    <row r="20001" s="34" customFormat="1" ht="15" thickTop="1" thickBot="1"/>
    <row r="20002" s="34" customFormat="1" ht="15" thickTop="1" thickBot="1"/>
    <row r="20003" s="34" customFormat="1" ht="15" thickTop="1" thickBot="1"/>
    <row r="20004" s="34" customFormat="1" ht="15" thickTop="1" thickBot="1"/>
    <row r="20005" s="34" customFormat="1" ht="15" thickTop="1" thickBot="1"/>
    <row r="20006" s="34" customFormat="1" ht="15" thickTop="1" thickBot="1"/>
    <row r="20007" s="34" customFormat="1" ht="15" thickTop="1" thickBot="1"/>
    <row r="20008" s="34" customFormat="1" ht="15" thickTop="1" thickBot="1"/>
    <row r="20009" s="34" customFormat="1" ht="15" thickTop="1" thickBot="1"/>
    <row r="20010" s="34" customFormat="1" ht="15" thickTop="1" thickBot="1"/>
    <row r="20011" s="34" customFormat="1" ht="15" thickTop="1" thickBot="1"/>
    <row r="20012" s="34" customFormat="1" ht="15" thickTop="1" thickBot="1"/>
    <row r="20013" s="34" customFormat="1" ht="15" thickTop="1" thickBot="1"/>
    <row r="20014" s="34" customFormat="1" ht="15" thickTop="1" thickBot="1"/>
    <row r="20015" s="34" customFormat="1" ht="15" thickTop="1" thickBot="1"/>
    <row r="20016" s="34" customFormat="1" ht="15" thickTop="1" thickBot="1"/>
    <row r="20017" s="34" customFormat="1" ht="15" thickTop="1" thickBot="1"/>
    <row r="20018" s="34" customFormat="1" ht="14" thickTop="1"/>
    <row r="20019" s="34" customFormat="1"/>
    <row r="20020" s="34" customFormat="1"/>
    <row r="20021" s="34" customFormat="1"/>
    <row r="20022" s="34" customFormat="1"/>
    <row r="20023" s="34" customFormat="1"/>
    <row r="20024" s="34" customFormat="1"/>
    <row r="20025" s="34" customFormat="1"/>
    <row r="20026" s="34" customFormat="1"/>
    <row r="20027" s="34" customFormat="1"/>
    <row r="20028" s="34" customFormat="1"/>
    <row r="20029" s="34" customFormat="1"/>
    <row r="20030" s="34" customFormat="1"/>
    <row r="20031" s="34" customFormat="1" ht="14" thickBot="1"/>
    <row r="20032" s="34" customFormat="1" ht="15" thickTop="1" thickBot="1"/>
    <row r="20033" s="34" customFormat="1" ht="15" thickTop="1" thickBot="1"/>
    <row r="20034" s="34" customFormat="1" ht="15" thickTop="1" thickBot="1"/>
    <row r="20035" s="34" customFormat="1" ht="15" thickTop="1" thickBot="1"/>
    <row r="20036" s="34" customFormat="1" ht="15" thickTop="1" thickBot="1"/>
    <row r="20037" s="34" customFormat="1" ht="15" thickTop="1" thickBot="1"/>
    <row r="20038" s="34" customFormat="1" ht="15" thickTop="1" thickBot="1"/>
    <row r="20039" s="34" customFormat="1" ht="15" thickTop="1" thickBot="1"/>
    <row r="20040" s="34" customFormat="1" ht="15" thickTop="1" thickBot="1"/>
    <row r="20041" s="34" customFormat="1" ht="15" thickTop="1" thickBot="1"/>
    <row r="20042" s="34" customFormat="1" ht="15" thickTop="1" thickBot="1"/>
    <row r="20043" s="34" customFormat="1" ht="15" thickTop="1" thickBot="1"/>
    <row r="20044" s="34" customFormat="1" ht="15" thickTop="1" thickBot="1"/>
    <row r="20045" s="34" customFormat="1" ht="15" thickTop="1" thickBot="1"/>
    <row r="20046" s="34" customFormat="1" ht="15" thickTop="1" thickBot="1"/>
    <row r="20047" s="34" customFormat="1" ht="15" thickTop="1" thickBot="1"/>
    <row r="20048" s="34" customFormat="1" ht="15" thickTop="1" thickBot="1"/>
    <row r="20049" s="34" customFormat="1" ht="15" thickTop="1" thickBot="1"/>
    <row r="20050" s="34" customFormat="1" ht="15" thickTop="1" thickBot="1"/>
    <row r="20051" s="34" customFormat="1" ht="15" thickTop="1" thickBot="1"/>
    <row r="20052" s="34" customFormat="1" ht="15" thickTop="1" thickBot="1"/>
    <row r="20053" s="34" customFormat="1" ht="15" thickTop="1" thickBot="1"/>
    <row r="20054" s="34" customFormat="1" ht="15" thickTop="1" thickBot="1"/>
    <row r="20055" s="34" customFormat="1" ht="15" thickTop="1" thickBot="1"/>
    <row r="20056" s="34" customFormat="1" ht="15" thickTop="1" thickBot="1"/>
    <row r="20057" s="34" customFormat="1" ht="15" thickTop="1" thickBot="1"/>
    <row r="20058" s="34" customFormat="1" ht="15" thickTop="1" thickBot="1"/>
    <row r="20059" s="34" customFormat="1" ht="15" thickTop="1" thickBot="1"/>
    <row r="20060" s="34" customFormat="1" ht="15" thickTop="1" thickBot="1"/>
    <row r="20061" s="34" customFormat="1" ht="15" thickTop="1" thickBot="1"/>
    <row r="20062" s="34" customFormat="1" ht="15" thickTop="1" thickBot="1"/>
    <row r="20063" s="34" customFormat="1" ht="15" thickTop="1" thickBot="1"/>
    <row r="20064" s="34" customFormat="1" ht="15" thickTop="1" thickBot="1"/>
    <row r="20065" s="34" customFormat="1" ht="15" thickTop="1" thickBot="1"/>
    <row r="20066" s="34" customFormat="1" ht="15" thickTop="1" thickBot="1"/>
    <row r="20067" s="34" customFormat="1" ht="15" thickTop="1" thickBot="1"/>
    <row r="20068" s="34" customFormat="1" ht="15" thickTop="1" thickBot="1"/>
    <row r="20069" s="34" customFormat="1" ht="15" thickTop="1" thickBot="1"/>
    <row r="20070" s="34" customFormat="1" ht="15" thickTop="1" thickBot="1"/>
    <row r="20071" s="34" customFormat="1" ht="15" thickTop="1" thickBot="1"/>
    <row r="20072" s="34" customFormat="1" ht="15" thickTop="1" thickBot="1"/>
    <row r="20073" s="34" customFormat="1" ht="15" thickTop="1" thickBot="1"/>
    <row r="20074" s="34" customFormat="1" ht="15" thickTop="1" thickBot="1"/>
    <row r="20075" s="34" customFormat="1" ht="15" thickTop="1" thickBot="1"/>
    <row r="20076" s="34" customFormat="1" ht="15" thickTop="1" thickBot="1"/>
    <row r="20077" s="34" customFormat="1" ht="15" thickTop="1" thickBot="1"/>
    <row r="20078" s="34" customFormat="1" ht="15" thickTop="1" thickBot="1"/>
    <row r="20079" s="34" customFormat="1" ht="15" thickTop="1" thickBot="1"/>
    <row r="20080" s="34" customFormat="1" ht="15" thickTop="1" thickBot="1"/>
    <row r="20081" s="34" customFormat="1" ht="15" thickTop="1" thickBot="1"/>
    <row r="20082" s="34" customFormat="1" ht="15" thickTop="1" thickBot="1"/>
    <row r="20083" s="34" customFormat="1" ht="15" thickTop="1" thickBot="1"/>
    <row r="20084" s="34" customFormat="1" ht="15" thickTop="1" thickBot="1"/>
    <row r="20085" s="34" customFormat="1" ht="15" thickTop="1" thickBot="1"/>
    <row r="20086" s="34" customFormat="1" ht="15" thickTop="1" thickBot="1"/>
    <row r="20087" s="34" customFormat="1" ht="15" thickTop="1" thickBot="1"/>
    <row r="20088" s="34" customFormat="1" ht="14" thickTop="1"/>
    <row r="20089" s="34" customFormat="1"/>
    <row r="20090" s="34" customFormat="1"/>
    <row r="20091" s="34" customFormat="1"/>
    <row r="20092" s="34" customFormat="1"/>
    <row r="20093" s="34" customFormat="1"/>
    <row r="20094" s="34" customFormat="1"/>
    <row r="20095" s="34" customFormat="1"/>
    <row r="20096" s="34" customFormat="1"/>
    <row r="20097" s="34" customFormat="1"/>
    <row r="20098" s="34" customFormat="1"/>
    <row r="20099" s="34" customFormat="1"/>
    <row r="20100" s="34" customFormat="1"/>
    <row r="20101" s="34" customFormat="1" ht="14" thickBot="1"/>
    <row r="20102" s="34" customFormat="1" ht="15" thickTop="1" thickBot="1"/>
    <row r="20103" s="34" customFormat="1" ht="15" thickTop="1" thickBot="1"/>
    <row r="20104" s="34" customFormat="1" ht="15" thickTop="1" thickBot="1"/>
    <row r="20105" s="34" customFormat="1" ht="15" thickTop="1" thickBot="1"/>
    <row r="20106" s="34" customFormat="1" ht="15" thickTop="1" thickBot="1"/>
    <row r="20107" s="34" customFormat="1" ht="15" thickTop="1" thickBot="1"/>
    <row r="20108" s="34" customFormat="1" ht="15" thickTop="1" thickBot="1"/>
    <row r="20109" s="34" customFormat="1" ht="15" thickTop="1" thickBot="1"/>
    <row r="20110" s="34" customFormat="1" ht="15" thickTop="1" thickBot="1"/>
    <row r="20111" s="34" customFormat="1" ht="15" thickTop="1" thickBot="1"/>
    <row r="20112" s="34" customFormat="1" ht="15" thickTop="1" thickBot="1"/>
    <row r="20113" s="34" customFormat="1" ht="15" thickTop="1" thickBot="1"/>
    <row r="20114" s="34" customFormat="1" ht="15" thickTop="1" thickBot="1"/>
    <row r="20115" s="34" customFormat="1" ht="15" thickTop="1" thickBot="1"/>
    <row r="20116" s="34" customFormat="1" ht="15" thickTop="1" thickBot="1"/>
    <row r="20117" s="34" customFormat="1" ht="15" thickTop="1" thickBot="1"/>
    <row r="20118" s="34" customFormat="1" ht="15" thickTop="1" thickBot="1"/>
    <row r="20119" s="34" customFormat="1" ht="15" thickTop="1" thickBot="1"/>
    <row r="20120" s="34" customFormat="1" ht="15" thickTop="1" thickBot="1"/>
    <row r="20121" s="34" customFormat="1" ht="15" thickTop="1" thickBot="1"/>
    <row r="20122" s="34" customFormat="1" ht="15" thickTop="1" thickBot="1"/>
    <row r="20123" s="34" customFormat="1" ht="15" thickTop="1" thickBot="1"/>
    <row r="20124" s="34" customFormat="1" ht="15" thickTop="1" thickBot="1"/>
    <row r="20125" s="34" customFormat="1" ht="15" thickTop="1" thickBot="1"/>
    <row r="20126" s="34" customFormat="1" ht="15" thickTop="1" thickBot="1"/>
    <row r="20127" s="34" customFormat="1" ht="15" thickTop="1" thickBot="1"/>
    <row r="20128" s="34" customFormat="1" ht="15" thickTop="1" thickBot="1"/>
    <row r="20129" s="34" customFormat="1" ht="15" thickTop="1" thickBot="1"/>
    <row r="20130" s="34" customFormat="1" ht="15" thickTop="1" thickBot="1"/>
    <row r="20131" s="34" customFormat="1" ht="15" thickTop="1" thickBot="1"/>
    <row r="20132" s="34" customFormat="1" ht="15" thickTop="1" thickBot="1"/>
    <row r="20133" s="34" customFormat="1" ht="15" thickTop="1" thickBot="1"/>
    <row r="20134" s="34" customFormat="1" ht="15" thickTop="1" thickBot="1"/>
    <row r="20135" s="34" customFormat="1" ht="15" thickTop="1" thickBot="1"/>
    <row r="20136" s="34" customFormat="1" ht="15" thickTop="1" thickBot="1"/>
    <row r="20137" s="34" customFormat="1" ht="15" thickTop="1" thickBot="1"/>
    <row r="20138" s="34" customFormat="1" ht="15" thickTop="1" thickBot="1"/>
    <row r="20139" s="34" customFormat="1" ht="15" thickTop="1" thickBot="1"/>
    <row r="20140" s="34" customFormat="1" ht="15" thickTop="1" thickBot="1"/>
    <row r="20141" s="34" customFormat="1" ht="15" thickTop="1" thickBot="1"/>
    <row r="20142" s="34" customFormat="1" ht="15" thickTop="1" thickBot="1"/>
    <row r="20143" s="34" customFormat="1" ht="15" thickTop="1" thickBot="1"/>
    <row r="20144" s="34" customFormat="1" ht="15" thickTop="1" thickBot="1"/>
    <row r="20145" s="34" customFormat="1" ht="15" thickTop="1" thickBot="1"/>
    <row r="20146" s="34" customFormat="1" ht="15" thickTop="1" thickBot="1"/>
    <row r="20147" s="34" customFormat="1" ht="15" thickTop="1" thickBot="1"/>
    <row r="20148" s="34" customFormat="1" ht="15" thickTop="1" thickBot="1"/>
    <row r="20149" s="34" customFormat="1" ht="15" thickTop="1" thickBot="1"/>
    <row r="20150" s="34" customFormat="1" ht="15" thickTop="1" thickBot="1"/>
    <row r="20151" s="34" customFormat="1" ht="15" thickTop="1" thickBot="1"/>
    <row r="20152" s="34" customFormat="1" ht="15" thickTop="1" thickBot="1"/>
    <row r="20153" s="34" customFormat="1" ht="15" thickTop="1" thickBot="1"/>
    <row r="20154" s="34" customFormat="1" ht="15" thickTop="1" thickBot="1"/>
    <row r="20155" s="34" customFormat="1" ht="15" thickTop="1" thickBot="1"/>
    <row r="20156" s="34" customFormat="1" ht="15" thickTop="1" thickBot="1"/>
    <row r="20157" s="34" customFormat="1" ht="15" thickTop="1" thickBot="1"/>
    <row r="20158" s="34" customFormat="1" ht="14" thickTop="1"/>
    <row r="20159" s="34" customFormat="1"/>
    <row r="20160" s="34" customFormat="1"/>
    <row r="20161" s="34" customFormat="1"/>
    <row r="20162" s="34" customFormat="1"/>
    <row r="20163" s="34" customFormat="1"/>
    <row r="20164" s="34" customFormat="1"/>
    <row r="20165" s="34" customFormat="1"/>
    <row r="20166" s="34" customFormat="1"/>
    <row r="20167" s="34" customFormat="1"/>
    <row r="20168" s="34" customFormat="1"/>
    <row r="20169" s="34" customFormat="1"/>
    <row r="20170" s="34" customFormat="1"/>
    <row r="20171" s="34" customFormat="1" ht="14" thickBot="1"/>
    <row r="20172" s="34" customFormat="1" ht="15" thickTop="1" thickBot="1"/>
    <row r="20173" s="34" customFormat="1" ht="15" thickTop="1" thickBot="1"/>
    <row r="20174" s="34" customFormat="1" ht="15" thickTop="1" thickBot="1"/>
    <row r="20175" s="34" customFormat="1" ht="15" thickTop="1" thickBot="1"/>
    <row r="20176" s="34" customFormat="1" ht="15" thickTop="1" thickBot="1"/>
    <row r="20177" s="34" customFormat="1" ht="15" thickTop="1" thickBot="1"/>
    <row r="20178" s="34" customFormat="1" ht="15" thickTop="1" thickBot="1"/>
    <row r="20179" s="34" customFormat="1" ht="15" thickTop="1" thickBot="1"/>
    <row r="20180" s="34" customFormat="1" ht="15" thickTop="1" thickBot="1"/>
    <row r="20181" s="34" customFormat="1" ht="15" thickTop="1" thickBot="1"/>
    <row r="20182" s="34" customFormat="1" ht="15" thickTop="1" thickBot="1"/>
    <row r="20183" s="34" customFormat="1" ht="15" thickTop="1" thickBot="1"/>
    <row r="20184" s="34" customFormat="1" ht="15" thickTop="1" thickBot="1"/>
    <row r="20185" s="34" customFormat="1" ht="15" thickTop="1" thickBot="1"/>
    <row r="20186" s="34" customFormat="1" ht="15" thickTop="1" thickBot="1"/>
    <row r="20187" s="34" customFormat="1" ht="15" thickTop="1" thickBot="1"/>
    <row r="20188" s="34" customFormat="1" ht="15" thickTop="1" thickBot="1"/>
    <row r="20189" s="34" customFormat="1" ht="15" thickTop="1" thickBot="1"/>
    <row r="20190" s="34" customFormat="1" ht="15" thickTop="1" thickBot="1"/>
    <row r="20191" s="34" customFormat="1" ht="15" thickTop="1" thickBot="1"/>
    <row r="20192" s="34" customFormat="1" ht="15" thickTop="1" thickBot="1"/>
    <row r="20193" s="34" customFormat="1" ht="15" thickTop="1" thickBot="1"/>
    <row r="20194" s="34" customFormat="1" ht="15" thickTop="1" thickBot="1"/>
    <row r="20195" s="34" customFormat="1" ht="15" thickTop="1" thickBot="1"/>
    <row r="20196" s="34" customFormat="1" ht="15" thickTop="1" thickBot="1"/>
    <row r="20197" s="34" customFormat="1" ht="15" thickTop="1" thickBot="1"/>
    <row r="20198" s="34" customFormat="1" ht="15" thickTop="1" thickBot="1"/>
    <row r="20199" s="34" customFormat="1" ht="15" thickTop="1" thickBot="1"/>
    <row r="20200" s="34" customFormat="1" ht="15" thickTop="1" thickBot="1"/>
    <row r="20201" s="34" customFormat="1" ht="15" thickTop="1" thickBot="1"/>
    <row r="20202" s="34" customFormat="1" ht="15" thickTop="1" thickBot="1"/>
    <row r="20203" s="34" customFormat="1" ht="15" thickTop="1" thickBot="1"/>
    <row r="20204" s="34" customFormat="1" ht="15" thickTop="1" thickBot="1"/>
    <row r="20205" s="34" customFormat="1" ht="15" thickTop="1" thickBot="1"/>
    <row r="20206" s="34" customFormat="1" ht="15" thickTop="1" thickBot="1"/>
    <row r="20207" s="34" customFormat="1" ht="15" thickTop="1" thickBot="1"/>
    <row r="20208" s="34" customFormat="1" ht="15" thickTop="1" thickBot="1"/>
    <row r="20209" s="34" customFormat="1" ht="15" thickTop="1" thickBot="1"/>
    <row r="20210" s="34" customFormat="1" ht="15" thickTop="1" thickBot="1"/>
    <row r="20211" s="34" customFormat="1" ht="15" thickTop="1" thickBot="1"/>
    <row r="20212" s="34" customFormat="1" ht="15" thickTop="1" thickBot="1"/>
    <row r="20213" s="34" customFormat="1" ht="15" thickTop="1" thickBot="1"/>
    <row r="20214" s="34" customFormat="1" ht="15" thickTop="1" thickBot="1"/>
    <row r="20215" s="34" customFormat="1" ht="15" thickTop="1" thickBot="1"/>
    <row r="20216" s="34" customFormat="1" ht="15" thickTop="1" thickBot="1"/>
    <row r="20217" s="34" customFormat="1" ht="15" thickTop="1" thickBot="1"/>
    <row r="20218" s="34" customFormat="1" ht="15" thickTop="1" thickBot="1"/>
    <row r="20219" s="34" customFormat="1" ht="15" thickTop="1" thickBot="1"/>
    <row r="20220" s="34" customFormat="1" ht="15" thickTop="1" thickBot="1"/>
    <row r="20221" s="34" customFormat="1" ht="15" thickTop="1" thickBot="1"/>
    <row r="20222" s="34" customFormat="1" ht="15" thickTop="1" thickBot="1"/>
    <row r="20223" s="34" customFormat="1" ht="15" thickTop="1" thickBot="1"/>
    <row r="20224" s="34" customFormat="1" ht="15" thickTop="1" thickBot="1"/>
    <row r="20225" s="34" customFormat="1" ht="15" thickTop="1" thickBot="1"/>
    <row r="20226" s="34" customFormat="1" ht="15" thickTop="1" thickBot="1"/>
    <row r="20227" s="34" customFormat="1" ht="15" thickTop="1" thickBot="1"/>
    <row r="20228" s="34" customFormat="1" ht="14" thickTop="1"/>
    <row r="20229" s="34" customFormat="1"/>
    <row r="20230" s="34" customFormat="1"/>
    <row r="20231" s="34" customFormat="1"/>
    <row r="20232" s="34" customFormat="1"/>
    <row r="20233" s="34" customFormat="1"/>
    <row r="20234" s="34" customFormat="1"/>
    <row r="20235" s="34" customFormat="1"/>
    <row r="20236" s="34" customFormat="1"/>
    <row r="20237" s="34" customFormat="1"/>
    <row r="20238" s="34" customFormat="1"/>
    <row r="20239" s="34" customFormat="1"/>
    <row r="20240" s="34" customFormat="1"/>
    <row r="20241" s="34" customFormat="1" ht="14" thickBot="1"/>
    <row r="20242" s="34" customFormat="1" ht="15" thickTop="1" thickBot="1"/>
    <row r="20243" s="34" customFormat="1" ht="15" thickTop="1" thickBot="1"/>
    <row r="20244" s="34" customFormat="1" ht="15" thickTop="1" thickBot="1"/>
    <row r="20245" s="34" customFormat="1" ht="15" thickTop="1" thickBot="1"/>
    <row r="20246" s="34" customFormat="1" ht="15" thickTop="1" thickBot="1"/>
    <row r="20247" s="34" customFormat="1" ht="15" thickTop="1" thickBot="1"/>
    <row r="20248" s="34" customFormat="1" ht="15" thickTop="1" thickBot="1"/>
    <row r="20249" s="34" customFormat="1" ht="15" thickTop="1" thickBot="1"/>
    <row r="20250" s="34" customFormat="1" ht="15" thickTop="1" thickBot="1"/>
    <row r="20251" s="34" customFormat="1" ht="15" thickTop="1" thickBot="1"/>
    <row r="20252" s="34" customFormat="1" ht="15" thickTop="1" thickBot="1"/>
    <row r="20253" s="34" customFormat="1" ht="15" thickTop="1" thickBot="1"/>
    <row r="20254" s="34" customFormat="1" ht="15" thickTop="1" thickBot="1"/>
    <row r="20255" s="34" customFormat="1" ht="15" thickTop="1" thickBot="1"/>
    <row r="20256" s="34" customFormat="1" ht="15" thickTop="1" thickBot="1"/>
    <row r="20257" s="34" customFormat="1" ht="15" thickTop="1" thickBot="1"/>
    <row r="20258" s="34" customFormat="1" ht="15" thickTop="1" thickBot="1"/>
    <row r="20259" s="34" customFormat="1" ht="15" thickTop="1" thickBot="1"/>
    <row r="20260" s="34" customFormat="1" ht="15" thickTop="1" thickBot="1"/>
    <row r="20261" s="34" customFormat="1" ht="15" thickTop="1" thickBot="1"/>
    <row r="20262" s="34" customFormat="1" ht="15" thickTop="1" thickBot="1"/>
    <row r="20263" s="34" customFormat="1" ht="15" thickTop="1" thickBot="1"/>
    <row r="20264" s="34" customFormat="1" ht="15" thickTop="1" thickBot="1"/>
    <row r="20265" s="34" customFormat="1" ht="15" thickTop="1" thickBot="1"/>
    <row r="20266" s="34" customFormat="1" ht="15" thickTop="1" thickBot="1"/>
    <row r="20267" s="34" customFormat="1" ht="15" thickTop="1" thickBot="1"/>
    <row r="20268" s="34" customFormat="1" ht="15" thickTop="1" thickBot="1"/>
    <row r="20269" s="34" customFormat="1" ht="15" thickTop="1" thickBot="1"/>
    <row r="20270" s="34" customFormat="1" ht="15" thickTop="1" thickBot="1"/>
    <row r="20271" s="34" customFormat="1" ht="15" thickTop="1" thickBot="1"/>
    <row r="20272" s="34" customFormat="1" ht="15" thickTop="1" thickBot="1"/>
    <row r="20273" s="34" customFormat="1" ht="15" thickTop="1" thickBot="1"/>
    <row r="20274" s="34" customFormat="1" ht="15" thickTop="1" thickBot="1"/>
    <row r="20275" s="34" customFormat="1" ht="15" thickTop="1" thickBot="1"/>
    <row r="20276" s="34" customFormat="1" ht="15" thickTop="1" thickBot="1"/>
    <row r="20277" s="34" customFormat="1" ht="15" thickTop="1" thickBot="1"/>
    <row r="20278" s="34" customFormat="1" ht="15" thickTop="1" thickBot="1"/>
    <row r="20279" s="34" customFormat="1" ht="15" thickTop="1" thickBot="1"/>
    <row r="20280" s="34" customFormat="1" ht="15" thickTop="1" thickBot="1"/>
    <row r="20281" s="34" customFormat="1" ht="15" thickTop="1" thickBot="1"/>
    <row r="20282" s="34" customFormat="1" ht="15" thickTop="1" thickBot="1"/>
    <row r="20283" s="34" customFormat="1" ht="15" thickTop="1" thickBot="1"/>
    <row r="20284" s="34" customFormat="1" ht="15" thickTop="1" thickBot="1"/>
    <row r="20285" s="34" customFormat="1" ht="15" thickTop="1" thickBot="1"/>
    <row r="20286" s="34" customFormat="1" ht="15" thickTop="1" thickBot="1"/>
    <row r="20287" s="34" customFormat="1" ht="15" thickTop="1" thickBot="1"/>
    <row r="20288" s="34" customFormat="1" ht="15" thickTop="1" thickBot="1"/>
    <row r="20289" s="34" customFormat="1" ht="15" thickTop="1" thickBot="1"/>
    <row r="20290" s="34" customFormat="1" ht="15" thickTop="1" thickBot="1"/>
    <row r="20291" s="34" customFormat="1" ht="15" thickTop="1" thickBot="1"/>
    <row r="20292" s="34" customFormat="1" ht="15" thickTop="1" thickBot="1"/>
    <row r="20293" s="34" customFormat="1" ht="15" thickTop="1" thickBot="1"/>
    <row r="20294" s="34" customFormat="1" ht="15" thickTop="1" thickBot="1"/>
    <row r="20295" s="34" customFormat="1" ht="15" thickTop="1" thickBot="1"/>
    <row r="20296" s="34" customFormat="1" ht="15" thickTop="1" thickBot="1"/>
    <row r="20297" s="34" customFormat="1" ht="15" thickTop="1" thickBot="1"/>
    <row r="20298" s="34" customFormat="1" ht="14" thickTop="1"/>
    <row r="20299" s="34" customFormat="1"/>
    <row r="20300" s="34" customFormat="1"/>
    <row r="20301" s="34" customFormat="1"/>
    <row r="20302" s="34" customFormat="1"/>
    <row r="20303" s="34" customFormat="1"/>
    <row r="20304" s="34" customFormat="1"/>
    <row r="20305" s="34" customFormat="1"/>
    <row r="20306" s="34" customFormat="1"/>
    <row r="20307" s="34" customFormat="1"/>
    <row r="20308" s="34" customFormat="1"/>
    <row r="20309" s="34" customFormat="1"/>
    <row r="20310" s="34" customFormat="1"/>
    <row r="20311" s="34" customFormat="1" ht="14" thickBot="1"/>
    <row r="20312" s="34" customFormat="1" ht="15" thickTop="1" thickBot="1"/>
    <row r="20313" s="34" customFormat="1" ht="15" thickTop="1" thickBot="1"/>
    <row r="20314" s="34" customFormat="1" ht="15" thickTop="1" thickBot="1"/>
    <row r="20315" s="34" customFormat="1" ht="15" thickTop="1" thickBot="1"/>
    <row r="20316" s="34" customFormat="1" ht="15" thickTop="1" thickBot="1"/>
    <row r="20317" s="34" customFormat="1" ht="15" thickTop="1" thickBot="1"/>
    <row r="20318" s="34" customFormat="1" ht="15" thickTop="1" thickBot="1"/>
    <row r="20319" s="34" customFormat="1" ht="15" thickTop="1" thickBot="1"/>
    <row r="20320" s="34" customFormat="1" ht="15" thickTop="1" thickBot="1"/>
    <row r="20321" s="34" customFormat="1" ht="15" thickTop="1" thickBot="1"/>
    <row r="20322" s="34" customFormat="1" ht="15" thickTop="1" thickBot="1"/>
    <row r="20323" s="34" customFormat="1" ht="15" thickTop="1" thickBot="1"/>
    <row r="20324" s="34" customFormat="1" ht="15" thickTop="1" thickBot="1"/>
    <row r="20325" s="34" customFormat="1" ht="15" thickTop="1" thickBot="1"/>
    <row r="20326" s="34" customFormat="1" ht="15" thickTop="1" thickBot="1"/>
    <row r="20327" s="34" customFormat="1" ht="15" thickTop="1" thickBot="1"/>
    <row r="20328" s="34" customFormat="1" ht="15" thickTop="1" thickBot="1"/>
    <row r="20329" s="34" customFormat="1" ht="15" thickTop="1" thickBot="1"/>
    <row r="20330" s="34" customFormat="1" ht="15" thickTop="1" thickBot="1"/>
    <row r="20331" s="34" customFormat="1" ht="15" thickTop="1" thickBot="1"/>
    <row r="20332" s="34" customFormat="1" ht="15" thickTop="1" thickBot="1"/>
    <row r="20333" s="34" customFormat="1" ht="15" thickTop="1" thickBot="1"/>
    <row r="20334" s="34" customFormat="1" ht="15" thickTop="1" thickBot="1"/>
    <row r="20335" s="34" customFormat="1" ht="15" thickTop="1" thickBot="1"/>
    <row r="20336" s="34" customFormat="1" ht="15" thickTop="1" thickBot="1"/>
    <row r="20337" s="34" customFormat="1" ht="15" thickTop="1" thickBot="1"/>
    <row r="20338" s="34" customFormat="1" ht="15" thickTop="1" thickBot="1"/>
    <row r="20339" s="34" customFormat="1" ht="15" thickTop="1" thickBot="1"/>
    <row r="20340" s="34" customFormat="1" ht="15" thickTop="1" thickBot="1"/>
    <row r="20341" s="34" customFormat="1" ht="15" thickTop="1" thickBot="1"/>
    <row r="20342" s="34" customFormat="1" ht="15" thickTop="1" thickBot="1"/>
    <row r="20343" s="34" customFormat="1" ht="15" thickTop="1" thickBot="1"/>
    <row r="20344" s="34" customFormat="1" ht="15" thickTop="1" thickBot="1"/>
    <row r="20345" s="34" customFormat="1" ht="15" thickTop="1" thickBot="1"/>
    <row r="20346" s="34" customFormat="1" ht="15" thickTop="1" thickBot="1"/>
    <row r="20347" s="34" customFormat="1" ht="15" thickTop="1" thickBot="1"/>
    <row r="20348" s="34" customFormat="1" ht="15" thickTop="1" thickBot="1"/>
    <row r="20349" s="34" customFormat="1" ht="15" thickTop="1" thickBot="1"/>
    <row r="20350" s="34" customFormat="1" ht="15" thickTop="1" thickBot="1"/>
    <row r="20351" s="34" customFormat="1" ht="15" thickTop="1" thickBot="1"/>
    <row r="20352" s="34" customFormat="1" ht="15" thickTop="1" thickBot="1"/>
    <row r="20353" s="34" customFormat="1" ht="15" thickTop="1" thickBot="1"/>
    <row r="20354" s="34" customFormat="1" ht="15" thickTop="1" thickBot="1"/>
    <row r="20355" s="34" customFormat="1" ht="15" thickTop="1" thickBot="1"/>
    <row r="20356" s="34" customFormat="1" ht="15" thickTop="1" thickBot="1"/>
    <row r="20357" s="34" customFormat="1" ht="15" thickTop="1" thickBot="1"/>
    <row r="20358" s="34" customFormat="1" ht="15" thickTop="1" thickBot="1"/>
    <row r="20359" s="34" customFormat="1" ht="15" thickTop="1" thickBot="1"/>
    <row r="20360" s="34" customFormat="1" ht="15" thickTop="1" thickBot="1"/>
    <row r="20361" s="34" customFormat="1" ht="15" thickTop="1" thickBot="1"/>
    <row r="20362" s="34" customFormat="1" ht="15" thickTop="1" thickBot="1"/>
    <row r="20363" s="34" customFormat="1" ht="15" thickTop="1" thickBot="1"/>
    <row r="20364" s="34" customFormat="1" ht="15" thickTop="1" thickBot="1"/>
    <row r="20365" s="34" customFormat="1" ht="15" thickTop="1" thickBot="1"/>
    <row r="20366" s="34" customFormat="1" ht="15" thickTop="1" thickBot="1"/>
    <row r="20367" s="34" customFormat="1" ht="15" thickTop="1" thickBot="1"/>
    <row r="20368" s="34" customFormat="1" ht="14" thickTop="1"/>
    <row r="20369" s="34" customFormat="1"/>
    <row r="20370" s="34" customFormat="1"/>
    <row r="20371" s="34" customFormat="1"/>
    <row r="20372" s="34" customFormat="1"/>
    <row r="20373" s="34" customFormat="1"/>
    <row r="20374" s="34" customFormat="1"/>
    <row r="20375" s="34" customFormat="1"/>
    <row r="20376" s="34" customFormat="1"/>
    <row r="20377" s="34" customFormat="1"/>
    <row r="20378" s="34" customFormat="1"/>
    <row r="20379" s="34" customFormat="1"/>
    <row r="20380" s="34" customFormat="1"/>
    <row r="20381" s="34" customFormat="1" ht="14" thickBot="1"/>
    <row r="20382" s="34" customFormat="1" ht="15" thickTop="1" thickBot="1"/>
    <row r="20383" s="34" customFormat="1" ht="15" thickTop="1" thickBot="1"/>
    <row r="20384" s="34" customFormat="1" ht="15" thickTop="1" thickBot="1"/>
    <row r="20385" s="34" customFormat="1" ht="15" thickTop="1" thickBot="1"/>
    <row r="20386" s="34" customFormat="1" ht="15" thickTop="1" thickBot="1"/>
    <row r="20387" s="34" customFormat="1" ht="15" thickTop="1" thickBot="1"/>
    <row r="20388" s="34" customFormat="1" ht="15" thickTop="1" thickBot="1"/>
    <row r="20389" s="34" customFormat="1" ht="15" thickTop="1" thickBot="1"/>
    <row r="20390" s="34" customFormat="1" ht="15" thickTop="1" thickBot="1"/>
    <row r="20391" s="34" customFormat="1" ht="15" thickTop="1" thickBot="1"/>
    <row r="20392" s="34" customFormat="1" ht="15" thickTop="1" thickBot="1"/>
    <row r="20393" s="34" customFormat="1" ht="15" thickTop="1" thickBot="1"/>
    <row r="20394" s="34" customFormat="1" ht="15" thickTop="1" thickBot="1"/>
    <row r="20395" s="34" customFormat="1" ht="15" thickTop="1" thickBot="1"/>
    <row r="20396" s="34" customFormat="1" ht="15" thickTop="1" thickBot="1"/>
    <row r="20397" s="34" customFormat="1" ht="15" thickTop="1" thickBot="1"/>
    <row r="20398" s="34" customFormat="1" ht="15" thickTop="1" thickBot="1"/>
    <row r="20399" s="34" customFormat="1" ht="15" thickTop="1" thickBot="1"/>
    <row r="20400" s="34" customFormat="1" ht="15" thickTop="1" thickBot="1"/>
    <row r="20401" s="34" customFormat="1" ht="15" thickTop="1" thickBot="1"/>
    <row r="20402" s="34" customFormat="1" ht="15" thickTop="1" thickBot="1"/>
    <row r="20403" s="34" customFormat="1" ht="15" thickTop="1" thickBot="1"/>
    <row r="20404" s="34" customFormat="1" ht="15" thickTop="1" thickBot="1"/>
    <row r="20405" s="34" customFormat="1" ht="15" thickTop="1" thickBot="1"/>
    <row r="20406" s="34" customFormat="1" ht="15" thickTop="1" thickBot="1"/>
    <row r="20407" s="34" customFormat="1" ht="15" thickTop="1" thickBot="1"/>
    <row r="20408" s="34" customFormat="1" ht="15" thickTop="1" thickBot="1"/>
    <row r="20409" s="34" customFormat="1" ht="15" thickTop="1" thickBot="1"/>
    <row r="20410" s="34" customFormat="1" ht="15" thickTop="1" thickBot="1"/>
    <row r="20411" s="34" customFormat="1" ht="15" thickTop="1" thickBot="1"/>
    <row r="20412" s="34" customFormat="1" ht="15" thickTop="1" thickBot="1"/>
    <row r="20413" s="34" customFormat="1" ht="15" thickTop="1" thickBot="1"/>
    <row r="20414" s="34" customFormat="1" ht="15" thickTop="1" thickBot="1"/>
    <row r="20415" s="34" customFormat="1" ht="15" thickTop="1" thickBot="1"/>
    <row r="20416" s="34" customFormat="1" ht="15" thickTop="1" thickBot="1"/>
    <row r="20417" s="34" customFormat="1" ht="15" thickTop="1" thickBot="1"/>
    <row r="20418" s="34" customFormat="1" ht="15" thickTop="1" thickBot="1"/>
    <row r="20419" s="34" customFormat="1" ht="15" thickTop="1" thickBot="1"/>
    <row r="20420" s="34" customFormat="1" ht="15" thickTop="1" thickBot="1"/>
    <row r="20421" s="34" customFormat="1" ht="15" thickTop="1" thickBot="1"/>
    <row r="20422" s="34" customFormat="1" ht="15" thickTop="1" thickBot="1"/>
    <row r="20423" s="34" customFormat="1" ht="15" thickTop="1" thickBot="1"/>
    <row r="20424" s="34" customFormat="1" ht="15" thickTop="1" thickBot="1"/>
    <row r="20425" s="34" customFormat="1" ht="15" thickTop="1" thickBot="1"/>
    <row r="20426" s="34" customFormat="1" ht="15" thickTop="1" thickBot="1"/>
    <row r="20427" s="34" customFormat="1" ht="15" thickTop="1" thickBot="1"/>
    <row r="20428" s="34" customFormat="1" ht="15" thickTop="1" thickBot="1"/>
    <row r="20429" s="34" customFormat="1" ht="15" thickTop="1" thickBot="1"/>
    <row r="20430" s="34" customFormat="1" ht="15" thickTop="1" thickBot="1"/>
    <row r="20431" s="34" customFormat="1" ht="15" thickTop="1" thickBot="1"/>
    <row r="20432" s="34" customFormat="1" ht="15" thickTop="1" thickBot="1"/>
    <row r="20433" s="34" customFormat="1" ht="15" thickTop="1" thickBot="1"/>
    <row r="20434" s="34" customFormat="1" ht="15" thickTop="1" thickBot="1"/>
    <row r="20435" s="34" customFormat="1" ht="15" thickTop="1" thickBot="1"/>
    <row r="20436" s="34" customFormat="1" ht="15" thickTop="1" thickBot="1"/>
    <row r="20437" s="34" customFormat="1" ht="15" thickTop="1" thickBot="1"/>
    <row r="20438" s="34" customFormat="1" ht="14" thickTop="1"/>
    <row r="20439" s="34" customFormat="1"/>
    <row r="20440" s="34" customFormat="1"/>
    <row r="20441" s="34" customFormat="1"/>
    <row r="20442" s="34" customFormat="1"/>
    <row r="20443" s="34" customFormat="1"/>
    <row r="20444" s="34" customFormat="1"/>
    <row r="20445" s="34" customFormat="1"/>
    <row r="20446" s="34" customFormat="1"/>
    <row r="20447" s="34" customFormat="1"/>
    <row r="20448" s="34" customFormat="1"/>
    <row r="20449" s="34" customFormat="1"/>
    <row r="20450" s="34" customFormat="1"/>
    <row r="20451" s="34" customFormat="1" ht="14" thickBot="1"/>
    <row r="20452" s="34" customFormat="1" ht="15" thickTop="1" thickBot="1"/>
    <row r="20453" s="34" customFormat="1" ht="15" thickTop="1" thickBot="1"/>
    <row r="20454" s="34" customFormat="1" ht="15" thickTop="1" thickBot="1"/>
    <row r="20455" s="34" customFormat="1" ht="15" thickTop="1" thickBot="1"/>
    <row r="20456" s="34" customFormat="1" ht="15" thickTop="1" thickBot="1"/>
    <row r="20457" s="34" customFormat="1" ht="15" thickTop="1" thickBot="1"/>
    <row r="20458" s="34" customFormat="1" ht="15" thickTop="1" thickBot="1"/>
    <row r="20459" s="34" customFormat="1" ht="15" thickTop="1" thickBot="1"/>
    <row r="20460" s="34" customFormat="1" ht="15" thickTop="1" thickBot="1"/>
    <row r="20461" s="34" customFormat="1" ht="15" thickTop="1" thickBot="1"/>
    <row r="20462" s="34" customFormat="1" ht="15" thickTop="1" thickBot="1"/>
    <row r="20463" s="34" customFormat="1" ht="15" thickTop="1" thickBot="1"/>
    <row r="20464" s="34" customFormat="1" ht="15" thickTop="1" thickBot="1"/>
    <row r="20465" s="34" customFormat="1" ht="15" thickTop="1" thickBot="1"/>
    <row r="20466" s="34" customFormat="1" ht="15" thickTop="1" thickBot="1"/>
    <row r="20467" s="34" customFormat="1" ht="15" thickTop="1" thickBot="1"/>
    <row r="20468" s="34" customFormat="1" ht="15" thickTop="1" thickBot="1"/>
    <row r="20469" s="34" customFormat="1" ht="15" thickTop="1" thickBot="1"/>
    <row r="20470" s="34" customFormat="1" ht="15" thickTop="1" thickBot="1"/>
    <row r="20471" s="34" customFormat="1" ht="15" thickTop="1" thickBot="1"/>
    <row r="20472" s="34" customFormat="1" ht="15" thickTop="1" thickBot="1"/>
    <row r="20473" s="34" customFormat="1" ht="15" thickTop="1" thickBot="1"/>
    <row r="20474" s="34" customFormat="1" ht="15" thickTop="1" thickBot="1"/>
    <row r="20475" s="34" customFormat="1" ht="15" thickTop="1" thickBot="1"/>
    <row r="20476" s="34" customFormat="1" ht="15" thickTop="1" thickBot="1"/>
    <row r="20477" s="34" customFormat="1" ht="15" thickTop="1" thickBot="1"/>
    <row r="20478" s="34" customFormat="1" ht="15" thickTop="1" thickBot="1"/>
    <row r="20479" s="34" customFormat="1" ht="15" thickTop="1" thickBot="1"/>
    <row r="20480" s="34" customFormat="1" ht="15" thickTop="1" thickBot="1"/>
    <row r="20481" s="34" customFormat="1" ht="15" thickTop="1" thickBot="1"/>
    <row r="20482" s="34" customFormat="1" ht="15" thickTop="1" thickBot="1"/>
    <row r="20483" s="34" customFormat="1" ht="15" thickTop="1" thickBot="1"/>
    <row r="20484" s="34" customFormat="1" ht="15" thickTop="1" thickBot="1"/>
    <row r="20485" s="34" customFormat="1" ht="15" thickTop="1" thickBot="1"/>
    <row r="20486" s="34" customFormat="1" ht="15" thickTop="1" thickBot="1"/>
    <row r="20487" s="34" customFormat="1" ht="15" thickTop="1" thickBot="1"/>
    <row r="20488" s="34" customFormat="1" ht="15" thickTop="1" thickBot="1"/>
    <row r="20489" s="34" customFormat="1" ht="15" thickTop="1" thickBot="1"/>
    <row r="20490" s="34" customFormat="1" ht="15" thickTop="1" thickBot="1"/>
    <row r="20491" s="34" customFormat="1" ht="15" thickTop="1" thickBot="1"/>
    <row r="20492" s="34" customFormat="1" ht="15" thickTop="1" thickBot="1"/>
    <row r="20493" s="34" customFormat="1" ht="15" thickTop="1" thickBot="1"/>
    <row r="20494" s="34" customFormat="1" ht="15" thickTop="1" thickBot="1"/>
    <row r="20495" s="34" customFormat="1" ht="15" thickTop="1" thickBot="1"/>
    <row r="20496" s="34" customFormat="1" ht="15" thickTop="1" thickBot="1"/>
    <row r="20497" s="34" customFormat="1" ht="15" thickTop="1" thickBot="1"/>
    <row r="20498" s="34" customFormat="1" ht="15" thickTop="1" thickBot="1"/>
    <row r="20499" s="34" customFormat="1" ht="15" thickTop="1" thickBot="1"/>
    <row r="20500" s="34" customFormat="1" ht="15" thickTop="1" thickBot="1"/>
    <row r="20501" s="34" customFormat="1" ht="15" thickTop="1" thickBot="1"/>
    <row r="20502" s="34" customFormat="1" ht="15" thickTop="1" thickBot="1"/>
    <row r="20503" s="34" customFormat="1" ht="15" thickTop="1" thickBot="1"/>
    <row r="20504" s="34" customFormat="1" ht="15" thickTop="1" thickBot="1"/>
    <row r="20505" s="34" customFormat="1" ht="15" thickTop="1" thickBot="1"/>
    <row r="20506" s="34" customFormat="1" ht="15" thickTop="1" thickBot="1"/>
    <row r="20507" s="34" customFormat="1" ht="15" thickTop="1" thickBot="1"/>
    <row r="20508" s="34" customFormat="1" ht="14" thickTop="1"/>
    <row r="20509" s="34" customFormat="1"/>
    <row r="20510" s="34" customFormat="1"/>
    <row r="20511" s="34" customFormat="1"/>
    <row r="20512" s="34" customFormat="1"/>
    <row r="20513" s="34" customFormat="1"/>
    <row r="20514" s="34" customFormat="1"/>
    <row r="20515" s="34" customFormat="1"/>
    <row r="20516" s="34" customFormat="1"/>
    <row r="20517" s="34" customFormat="1"/>
    <row r="20518" s="34" customFormat="1"/>
    <row r="20519" s="34" customFormat="1"/>
    <row r="20520" s="34" customFormat="1"/>
    <row r="20521" s="34" customFormat="1" ht="14" thickBot="1"/>
    <row r="20522" s="34" customFormat="1" ht="15" thickTop="1" thickBot="1"/>
    <row r="20523" s="34" customFormat="1" ht="15" thickTop="1" thickBot="1"/>
    <row r="20524" s="34" customFormat="1" ht="15" thickTop="1" thickBot="1"/>
    <row r="20525" s="34" customFormat="1" ht="15" thickTop="1" thickBot="1"/>
    <row r="20526" s="34" customFormat="1" ht="15" thickTop="1" thickBot="1"/>
    <row r="20527" s="34" customFormat="1" ht="15" thickTop="1" thickBot="1"/>
    <row r="20528" s="34" customFormat="1" ht="15" thickTop="1" thickBot="1"/>
    <row r="20529" s="34" customFormat="1" ht="15" thickTop="1" thickBot="1"/>
    <row r="20530" s="34" customFormat="1" ht="15" thickTop="1" thickBot="1"/>
    <row r="20531" s="34" customFormat="1" ht="15" thickTop="1" thickBot="1"/>
    <row r="20532" s="34" customFormat="1" ht="15" thickTop="1" thickBot="1"/>
    <row r="20533" s="34" customFormat="1" ht="15" thickTop="1" thickBot="1"/>
    <row r="20534" s="34" customFormat="1" ht="15" thickTop="1" thickBot="1"/>
    <row r="20535" s="34" customFormat="1" ht="15" thickTop="1" thickBot="1"/>
    <row r="20536" s="34" customFormat="1" ht="15" thickTop="1" thickBot="1"/>
    <row r="20537" s="34" customFormat="1" ht="15" thickTop="1" thickBot="1"/>
    <row r="20538" s="34" customFormat="1" ht="15" thickTop="1" thickBot="1"/>
    <row r="20539" s="34" customFormat="1" ht="15" thickTop="1" thickBot="1"/>
    <row r="20540" s="34" customFormat="1" ht="15" thickTop="1" thickBot="1"/>
    <row r="20541" s="34" customFormat="1" ht="15" thickTop="1" thickBot="1"/>
    <row r="20542" s="34" customFormat="1" ht="15" thickTop="1" thickBot="1"/>
    <row r="20543" s="34" customFormat="1" ht="15" thickTop="1" thickBot="1"/>
    <row r="20544" s="34" customFormat="1" ht="15" thickTop="1" thickBot="1"/>
    <row r="20545" s="34" customFormat="1" ht="15" thickTop="1" thickBot="1"/>
    <row r="20546" s="34" customFormat="1" ht="15" thickTop="1" thickBot="1"/>
    <row r="20547" s="34" customFormat="1" ht="15" thickTop="1" thickBot="1"/>
    <row r="20548" s="34" customFormat="1" ht="15" thickTop="1" thickBot="1"/>
    <row r="20549" s="34" customFormat="1" ht="15" thickTop="1" thickBot="1"/>
    <row r="20550" s="34" customFormat="1" ht="15" thickTop="1" thickBot="1"/>
    <row r="20551" s="34" customFormat="1" ht="15" thickTop="1" thickBot="1"/>
    <row r="20552" s="34" customFormat="1" ht="15" thickTop="1" thickBot="1"/>
    <row r="20553" s="34" customFormat="1" ht="15" thickTop="1" thickBot="1"/>
    <row r="20554" s="34" customFormat="1" ht="15" thickTop="1" thickBot="1"/>
    <row r="20555" s="34" customFormat="1" ht="15" thickTop="1" thickBot="1"/>
    <row r="20556" s="34" customFormat="1" ht="15" thickTop="1" thickBot="1"/>
    <row r="20557" s="34" customFormat="1" ht="15" thickTop="1" thickBot="1"/>
    <row r="20558" s="34" customFormat="1" ht="15" thickTop="1" thickBot="1"/>
    <row r="20559" s="34" customFormat="1" ht="15" thickTop="1" thickBot="1"/>
    <row r="20560" s="34" customFormat="1" ht="15" thickTop="1" thickBot="1"/>
    <row r="20561" s="34" customFormat="1" ht="15" thickTop="1" thickBot="1"/>
    <row r="20562" s="34" customFormat="1" ht="15" thickTop="1" thickBot="1"/>
    <row r="20563" s="34" customFormat="1" ht="15" thickTop="1" thickBot="1"/>
    <row r="20564" s="34" customFormat="1" ht="15" thickTop="1" thickBot="1"/>
    <row r="20565" s="34" customFormat="1" ht="15" thickTop="1" thickBot="1"/>
    <row r="20566" s="34" customFormat="1" ht="15" thickTop="1" thickBot="1"/>
    <row r="20567" s="34" customFormat="1" ht="15" thickTop="1" thickBot="1"/>
    <row r="20568" s="34" customFormat="1" ht="15" thickTop="1" thickBot="1"/>
    <row r="20569" s="34" customFormat="1" ht="15" thickTop="1" thickBot="1"/>
    <row r="20570" s="34" customFormat="1" ht="15" thickTop="1" thickBot="1"/>
    <row r="20571" s="34" customFormat="1" ht="15" thickTop="1" thickBot="1"/>
    <row r="20572" s="34" customFormat="1" ht="15" thickTop="1" thickBot="1"/>
    <row r="20573" s="34" customFormat="1" ht="15" thickTop="1" thickBot="1"/>
    <row r="20574" s="34" customFormat="1" ht="15" thickTop="1" thickBot="1"/>
    <row r="20575" s="34" customFormat="1" ht="15" thickTop="1" thickBot="1"/>
    <row r="20576" s="34" customFormat="1" ht="15" thickTop="1" thickBot="1"/>
    <row r="20577" s="34" customFormat="1" ht="15" thickTop="1" thickBot="1"/>
    <row r="20578" s="34" customFormat="1" ht="14" thickTop="1"/>
    <row r="20579" s="34" customFormat="1"/>
    <row r="20580" s="34" customFormat="1"/>
    <row r="20581" s="34" customFormat="1"/>
    <row r="20582" s="34" customFormat="1"/>
    <row r="20583" s="34" customFormat="1"/>
    <row r="20584" s="34" customFormat="1"/>
    <row r="20585" s="34" customFormat="1"/>
    <row r="20586" s="34" customFormat="1"/>
    <row r="20587" s="34" customFormat="1"/>
    <row r="20588" s="34" customFormat="1"/>
    <row r="20589" s="34" customFormat="1"/>
    <row r="20590" s="34" customFormat="1"/>
    <row r="20591" s="34" customFormat="1" ht="14" thickBot="1"/>
    <row r="20592" s="34" customFormat="1" ht="15" thickTop="1" thickBot="1"/>
    <row r="20593" s="34" customFormat="1" ht="15" thickTop="1" thickBot="1"/>
    <row r="20594" s="34" customFormat="1" ht="15" thickTop="1" thickBot="1"/>
    <row r="20595" s="34" customFormat="1" ht="15" thickTop="1" thickBot="1"/>
    <row r="20596" s="34" customFormat="1" ht="15" thickTop="1" thickBot="1"/>
    <row r="20597" s="34" customFormat="1" ht="15" thickTop="1" thickBot="1"/>
    <row r="20598" s="34" customFormat="1" ht="15" thickTop="1" thickBot="1"/>
    <row r="20599" s="34" customFormat="1" ht="15" thickTop="1" thickBot="1"/>
    <row r="20600" s="34" customFormat="1" ht="15" thickTop="1" thickBot="1"/>
    <row r="20601" s="34" customFormat="1" ht="15" thickTop="1" thickBot="1"/>
    <row r="20602" s="34" customFormat="1" ht="15" thickTop="1" thickBot="1"/>
    <row r="20603" s="34" customFormat="1" ht="15" thickTop="1" thickBot="1"/>
    <row r="20604" s="34" customFormat="1" ht="15" thickTop="1" thickBot="1"/>
    <row r="20605" s="34" customFormat="1" ht="15" thickTop="1" thickBot="1"/>
    <row r="20606" s="34" customFormat="1" ht="15" thickTop="1" thickBot="1"/>
    <row r="20607" s="34" customFormat="1" ht="15" thickTop="1" thickBot="1"/>
    <row r="20608" s="34" customFormat="1" ht="15" thickTop="1" thickBot="1"/>
    <row r="20609" s="34" customFormat="1" ht="15" thickTop="1" thickBot="1"/>
    <row r="20610" s="34" customFormat="1" ht="15" thickTop="1" thickBot="1"/>
    <row r="20611" s="34" customFormat="1" ht="15" thickTop="1" thickBot="1"/>
    <row r="20612" s="34" customFormat="1" ht="15" thickTop="1" thickBot="1"/>
    <row r="20613" s="34" customFormat="1" ht="15" thickTop="1" thickBot="1"/>
    <row r="20614" s="34" customFormat="1" ht="15" thickTop="1" thickBot="1"/>
    <row r="20615" s="34" customFormat="1" ht="15" thickTop="1" thickBot="1"/>
    <row r="20616" s="34" customFormat="1" ht="15" thickTop="1" thickBot="1"/>
    <row r="20617" s="34" customFormat="1" ht="15" thickTop="1" thickBot="1"/>
    <row r="20618" s="34" customFormat="1" ht="15" thickTop="1" thickBot="1"/>
    <row r="20619" s="34" customFormat="1" ht="15" thickTop="1" thickBot="1"/>
    <row r="20620" s="34" customFormat="1" ht="15" thickTop="1" thickBot="1"/>
    <row r="20621" s="34" customFormat="1" ht="15" thickTop="1" thickBot="1"/>
    <row r="20622" s="34" customFormat="1" ht="15" thickTop="1" thickBot="1"/>
    <row r="20623" s="34" customFormat="1" ht="15" thickTop="1" thickBot="1"/>
    <row r="20624" s="34" customFormat="1" ht="15" thickTop="1" thickBot="1"/>
    <row r="20625" s="34" customFormat="1" ht="15" thickTop="1" thickBot="1"/>
    <row r="20626" s="34" customFormat="1" ht="15" thickTop="1" thickBot="1"/>
    <row r="20627" s="34" customFormat="1" ht="15" thickTop="1" thickBot="1"/>
    <row r="20628" s="34" customFormat="1" ht="15" thickTop="1" thickBot="1"/>
    <row r="20629" s="34" customFormat="1" ht="15" thickTop="1" thickBot="1"/>
    <row r="20630" s="34" customFormat="1" ht="15" thickTop="1" thickBot="1"/>
    <row r="20631" s="34" customFormat="1" ht="15" thickTop="1" thickBot="1"/>
    <row r="20632" s="34" customFormat="1" ht="15" thickTop="1" thickBot="1"/>
    <row r="20633" s="34" customFormat="1" ht="15" thickTop="1" thickBot="1"/>
    <row r="20634" s="34" customFormat="1" ht="15" thickTop="1" thickBot="1"/>
    <row r="20635" s="34" customFormat="1" ht="15" thickTop="1" thickBot="1"/>
    <row r="20636" s="34" customFormat="1" ht="15" thickTop="1" thickBot="1"/>
    <row r="20637" s="34" customFormat="1" ht="15" thickTop="1" thickBot="1"/>
    <row r="20638" s="34" customFormat="1" ht="15" thickTop="1" thickBot="1"/>
    <row r="20639" s="34" customFormat="1" ht="15" thickTop="1" thickBot="1"/>
    <row r="20640" s="34" customFormat="1" ht="15" thickTop="1" thickBot="1"/>
    <row r="20641" s="34" customFormat="1" ht="15" thickTop="1" thickBot="1"/>
    <row r="20642" s="34" customFormat="1" ht="15" thickTop="1" thickBot="1"/>
    <row r="20643" s="34" customFormat="1" ht="15" thickTop="1" thickBot="1"/>
    <row r="20644" s="34" customFormat="1" ht="15" thickTop="1" thickBot="1"/>
    <row r="20645" s="34" customFormat="1" ht="15" thickTop="1" thickBot="1"/>
    <row r="20646" s="34" customFormat="1" ht="15" thickTop="1" thickBot="1"/>
    <row r="20647" s="34" customFormat="1" ht="15" thickTop="1" thickBot="1"/>
    <row r="20648" s="34" customFormat="1" ht="14" thickTop="1"/>
    <row r="20649" s="34" customFormat="1"/>
    <row r="20650" s="34" customFormat="1"/>
    <row r="20651" s="34" customFormat="1"/>
    <row r="20652" s="34" customFormat="1"/>
    <row r="20653" s="34" customFormat="1"/>
    <row r="20654" s="34" customFormat="1"/>
    <row r="20655" s="34" customFormat="1"/>
    <row r="20656" s="34" customFormat="1"/>
    <row r="20657" s="34" customFormat="1"/>
    <row r="20658" s="34" customFormat="1"/>
    <row r="20659" s="34" customFormat="1"/>
    <row r="20660" s="34" customFormat="1"/>
    <row r="20661" s="34" customFormat="1" ht="14" thickBot="1"/>
    <row r="20662" s="34" customFormat="1" ht="15" thickTop="1" thickBot="1"/>
    <row r="20663" s="34" customFormat="1" ht="15" thickTop="1" thickBot="1"/>
    <row r="20664" s="34" customFormat="1" ht="15" thickTop="1" thickBot="1"/>
    <row r="20665" s="34" customFormat="1" ht="15" thickTop="1" thickBot="1"/>
    <row r="20666" s="34" customFormat="1" ht="15" thickTop="1" thickBot="1"/>
    <row r="20667" s="34" customFormat="1" ht="15" thickTop="1" thickBot="1"/>
    <row r="20668" s="34" customFormat="1" ht="15" thickTop="1" thickBot="1"/>
    <row r="20669" s="34" customFormat="1" ht="15" thickTop="1" thickBot="1"/>
    <row r="20670" s="34" customFormat="1" ht="15" thickTop="1" thickBot="1"/>
    <row r="20671" s="34" customFormat="1" ht="15" thickTop="1" thickBot="1"/>
    <row r="20672" s="34" customFormat="1" ht="15" thickTop="1" thickBot="1"/>
    <row r="20673" s="34" customFormat="1" ht="15" thickTop="1" thickBot="1"/>
    <row r="20674" s="34" customFormat="1" ht="15" thickTop="1" thickBot="1"/>
    <row r="20675" s="34" customFormat="1" ht="15" thickTop="1" thickBot="1"/>
    <row r="20676" s="34" customFormat="1" ht="15" thickTop="1" thickBot="1"/>
    <row r="20677" s="34" customFormat="1" ht="15" thickTop="1" thickBot="1"/>
    <row r="20678" s="34" customFormat="1" ht="15" thickTop="1" thickBot="1"/>
    <row r="20679" s="34" customFormat="1" ht="15" thickTop="1" thickBot="1"/>
    <row r="20680" s="34" customFormat="1" ht="15" thickTop="1" thickBot="1"/>
    <row r="20681" s="34" customFormat="1" ht="15" thickTop="1" thickBot="1"/>
    <row r="20682" s="34" customFormat="1" ht="15" thickTop="1" thickBot="1"/>
    <row r="20683" s="34" customFormat="1" ht="15" thickTop="1" thickBot="1"/>
    <row r="20684" s="34" customFormat="1" ht="15" thickTop="1" thickBot="1"/>
    <row r="20685" s="34" customFormat="1" ht="15" thickTop="1" thickBot="1"/>
    <row r="20686" s="34" customFormat="1" ht="15" thickTop="1" thickBot="1"/>
    <row r="20687" s="34" customFormat="1" ht="15" thickTop="1" thickBot="1"/>
    <row r="20688" s="34" customFormat="1" ht="15" thickTop="1" thickBot="1"/>
    <row r="20689" s="34" customFormat="1" ht="15" thickTop="1" thickBot="1"/>
    <row r="20690" s="34" customFormat="1" ht="15" thickTop="1" thickBot="1"/>
    <row r="20691" s="34" customFormat="1" ht="15" thickTop="1" thickBot="1"/>
    <row r="20692" s="34" customFormat="1" ht="15" thickTop="1" thickBot="1"/>
    <row r="20693" s="34" customFormat="1" ht="15" thickTop="1" thickBot="1"/>
    <row r="20694" s="34" customFormat="1" ht="15" thickTop="1" thickBot="1"/>
    <row r="20695" s="34" customFormat="1" ht="15" thickTop="1" thickBot="1"/>
    <row r="20696" s="34" customFormat="1" ht="15" thickTop="1" thickBot="1"/>
    <row r="20697" s="34" customFormat="1" ht="15" thickTop="1" thickBot="1"/>
    <row r="20698" s="34" customFormat="1" ht="15" thickTop="1" thickBot="1"/>
    <row r="20699" s="34" customFormat="1" ht="15" thickTop="1" thickBot="1"/>
    <row r="20700" s="34" customFormat="1" ht="15" thickTop="1" thickBot="1"/>
    <row r="20701" s="34" customFormat="1" ht="15" thickTop="1" thickBot="1"/>
    <row r="20702" s="34" customFormat="1" ht="15" thickTop="1" thickBot="1"/>
    <row r="20703" s="34" customFormat="1" ht="15" thickTop="1" thickBot="1"/>
    <row r="20704" s="34" customFormat="1" ht="15" thickTop="1" thickBot="1"/>
    <row r="20705" s="34" customFormat="1" ht="15" thickTop="1" thickBot="1"/>
    <row r="20706" s="34" customFormat="1" ht="15" thickTop="1" thickBot="1"/>
    <row r="20707" s="34" customFormat="1" ht="15" thickTop="1" thickBot="1"/>
    <row r="20708" s="34" customFormat="1" ht="15" thickTop="1" thickBot="1"/>
    <row r="20709" s="34" customFormat="1" ht="15" thickTop="1" thickBot="1"/>
    <row r="20710" s="34" customFormat="1" ht="15" thickTop="1" thickBot="1"/>
    <row r="20711" s="34" customFormat="1" ht="15" thickTop="1" thickBot="1"/>
    <row r="20712" s="34" customFormat="1" ht="15" thickTop="1" thickBot="1"/>
    <row r="20713" s="34" customFormat="1" ht="15" thickTop="1" thickBot="1"/>
    <row r="20714" s="34" customFormat="1" ht="15" thickTop="1" thickBot="1"/>
    <row r="20715" s="34" customFormat="1" ht="15" thickTop="1" thickBot="1"/>
    <row r="20716" s="34" customFormat="1" ht="15" thickTop="1" thickBot="1"/>
    <row r="20717" s="34" customFormat="1" ht="15" thickTop="1" thickBot="1"/>
    <row r="20718" s="34" customFormat="1" ht="14" thickTop="1"/>
    <row r="20719" s="34" customFormat="1"/>
    <row r="20720" s="34" customFormat="1"/>
    <row r="20721" s="34" customFormat="1"/>
    <row r="20722" s="34" customFormat="1"/>
    <row r="20723" s="34" customFormat="1"/>
    <row r="20724" s="34" customFormat="1"/>
    <row r="20725" s="34" customFormat="1"/>
    <row r="20726" s="34" customFormat="1"/>
    <row r="20727" s="34" customFormat="1"/>
    <row r="20728" s="34" customFormat="1"/>
    <row r="20729" s="34" customFormat="1"/>
    <row r="20730" s="34" customFormat="1"/>
    <row r="20731" s="34" customFormat="1" ht="14" thickBot="1"/>
    <row r="20732" s="34" customFormat="1" ht="15" thickTop="1" thickBot="1"/>
    <row r="20733" s="34" customFormat="1" ht="15" thickTop="1" thickBot="1"/>
    <row r="20734" s="34" customFormat="1" ht="15" thickTop="1" thickBot="1"/>
    <row r="20735" s="34" customFormat="1" ht="15" thickTop="1" thickBot="1"/>
    <row r="20736" s="34" customFormat="1" ht="15" thickTop="1" thickBot="1"/>
    <row r="20737" s="34" customFormat="1" ht="15" thickTop="1" thickBot="1"/>
    <row r="20738" s="34" customFormat="1" ht="15" thickTop="1" thickBot="1"/>
    <row r="20739" s="34" customFormat="1" ht="15" thickTop="1" thickBot="1"/>
    <row r="20740" s="34" customFormat="1" ht="15" thickTop="1" thickBot="1"/>
    <row r="20741" s="34" customFormat="1" ht="15" thickTop="1" thickBot="1"/>
    <row r="20742" s="34" customFormat="1" ht="15" thickTop="1" thickBot="1"/>
    <row r="20743" s="34" customFormat="1" ht="15" thickTop="1" thickBot="1"/>
    <row r="20744" s="34" customFormat="1" ht="15" thickTop="1" thickBot="1"/>
    <row r="20745" s="34" customFormat="1" ht="15" thickTop="1" thickBot="1"/>
    <row r="20746" s="34" customFormat="1" ht="15" thickTop="1" thickBot="1"/>
    <row r="20747" s="34" customFormat="1" ht="15" thickTop="1" thickBot="1"/>
    <row r="20748" s="34" customFormat="1" ht="15" thickTop="1" thickBot="1"/>
    <row r="20749" s="34" customFormat="1" ht="15" thickTop="1" thickBot="1"/>
    <row r="20750" s="34" customFormat="1" ht="15" thickTop="1" thickBot="1"/>
    <row r="20751" s="34" customFormat="1" ht="15" thickTop="1" thickBot="1"/>
    <row r="20752" s="34" customFormat="1" ht="15" thickTop="1" thickBot="1"/>
    <row r="20753" s="34" customFormat="1" ht="15" thickTop="1" thickBot="1"/>
    <row r="20754" s="34" customFormat="1" ht="15" thickTop="1" thickBot="1"/>
    <row r="20755" s="34" customFormat="1" ht="15" thickTop="1" thickBot="1"/>
    <row r="20756" s="34" customFormat="1" ht="15" thickTop="1" thickBot="1"/>
    <row r="20757" s="34" customFormat="1" ht="15" thickTop="1" thickBot="1"/>
    <row r="20758" s="34" customFormat="1" ht="15" thickTop="1" thickBot="1"/>
    <row r="20759" s="34" customFormat="1" ht="15" thickTop="1" thickBot="1"/>
    <row r="20760" s="34" customFormat="1" ht="15" thickTop="1" thickBot="1"/>
    <row r="20761" s="34" customFormat="1" ht="15" thickTop="1" thickBot="1"/>
    <row r="20762" s="34" customFormat="1" ht="15" thickTop="1" thickBot="1"/>
    <row r="20763" s="34" customFormat="1" ht="15" thickTop="1" thickBot="1"/>
    <row r="20764" s="34" customFormat="1" ht="15" thickTop="1" thickBot="1"/>
    <row r="20765" s="34" customFormat="1" ht="15" thickTop="1" thickBot="1"/>
    <row r="20766" s="34" customFormat="1" ht="15" thickTop="1" thickBot="1"/>
    <row r="20767" s="34" customFormat="1" ht="15" thickTop="1" thickBot="1"/>
    <row r="20768" s="34" customFormat="1" ht="15" thickTop="1" thickBot="1"/>
    <row r="20769" s="34" customFormat="1" ht="15" thickTop="1" thickBot="1"/>
    <row r="20770" s="34" customFormat="1" ht="15" thickTop="1" thickBot="1"/>
    <row r="20771" s="34" customFormat="1" ht="15" thickTop="1" thickBot="1"/>
    <row r="20772" s="34" customFormat="1" ht="15" thickTop="1" thickBot="1"/>
    <row r="20773" s="34" customFormat="1" ht="15" thickTop="1" thickBot="1"/>
    <row r="20774" s="34" customFormat="1" ht="15" thickTop="1" thickBot="1"/>
    <row r="20775" s="34" customFormat="1" ht="15" thickTop="1" thickBot="1"/>
    <row r="20776" s="34" customFormat="1" ht="15" thickTop="1" thickBot="1"/>
    <row r="20777" s="34" customFormat="1" ht="15" thickTop="1" thickBot="1"/>
    <row r="20778" s="34" customFormat="1" ht="15" thickTop="1" thickBot="1"/>
    <row r="20779" s="34" customFormat="1" ht="15" thickTop="1" thickBot="1"/>
    <row r="20780" s="34" customFormat="1" ht="15" thickTop="1" thickBot="1"/>
    <row r="20781" s="34" customFormat="1" ht="15" thickTop="1" thickBot="1"/>
    <row r="20782" s="34" customFormat="1" ht="15" thickTop="1" thickBot="1"/>
    <row r="20783" s="34" customFormat="1" ht="15" thickTop="1" thickBot="1"/>
    <row r="20784" s="34" customFormat="1" ht="15" thickTop="1" thickBot="1"/>
    <row r="20785" s="34" customFormat="1" ht="15" thickTop="1" thickBot="1"/>
    <row r="20786" s="34" customFormat="1" ht="15" thickTop="1" thickBot="1"/>
    <row r="20787" s="34" customFormat="1" ht="15" thickTop="1" thickBot="1"/>
    <row r="20788" s="34" customFormat="1" ht="14" thickTop="1"/>
    <row r="20789" s="34" customFormat="1"/>
    <row r="20790" s="34" customFormat="1"/>
    <row r="20791" s="34" customFormat="1"/>
    <row r="20792" s="34" customFormat="1"/>
    <row r="20793" s="34" customFormat="1"/>
    <row r="20794" s="34" customFormat="1"/>
    <row r="20795" s="34" customFormat="1"/>
    <row r="20796" s="34" customFormat="1"/>
    <row r="20797" s="34" customFormat="1"/>
    <row r="20798" s="34" customFormat="1"/>
    <row r="20799" s="34" customFormat="1"/>
    <row r="20800" s="34" customFormat="1"/>
    <row r="20801" s="34" customFormat="1" ht="14" thickBot="1"/>
    <row r="20802" s="34" customFormat="1" ht="15" thickTop="1" thickBot="1"/>
    <row r="20803" s="34" customFormat="1" ht="15" thickTop="1" thickBot="1"/>
    <row r="20804" s="34" customFormat="1" ht="15" thickTop="1" thickBot="1"/>
    <row r="20805" s="34" customFormat="1" ht="15" thickTop="1" thickBot="1"/>
    <row r="20806" s="34" customFormat="1" ht="15" thickTop="1" thickBot="1"/>
    <row r="20807" s="34" customFormat="1" ht="15" thickTop="1" thickBot="1"/>
    <row r="20808" s="34" customFormat="1" ht="15" thickTop="1" thickBot="1"/>
    <row r="20809" s="34" customFormat="1" ht="15" thickTop="1" thickBot="1"/>
    <row r="20810" s="34" customFormat="1" ht="15" thickTop="1" thickBot="1"/>
    <row r="20811" s="34" customFormat="1" ht="15" thickTop="1" thickBot="1"/>
    <row r="20812" s="34" customFormat="1" ht="15" thickTop="1" thickBot="1"/>
    <row r="20813" s="34" customFormat="1" ht="15" thickTop="1" thickBot="1"/>
    <row r="20814" s="34" customFormat="1" ht="15" thickTop="1" thickBot="1"/>
    <row r="20815" s="34" customFormat="1" ht="15" thickTop="1" thickBot="1"/>
    <row r="20816" s="34" customFormat="1" ht="15" thickTop="1" thickBot="1"/>
    <row r="20817" s="34" customFormat="1" ht="15" thickTop="1" thickBot="1"/>
    <row r="20818" s="34" customFormat="1" ht="15" thickTop="1" thickBot="1"/>
    <row r="20819" s="34" customFormat="1" ht="15" thickTop="1" thickBot="1"/>
    <row r="20820" s="34" customFormat="1" ht="15" thickTop="1" thickBot="1"/>
    <row r="20821" s="34" customFormat="1" ht="15" thickTop="1" thickBot="1"/>
    <row r="20822" s="34" customFormat="1" ht="15" thickTop="1" thickBot="1"/>
    <row r="20823" s="34" customFormat="1" ht="15" thickTop="1" thickBot="1"/>
    <row r="20824" s="34" customFormat="1" ht="15" thickTop="1" thickBot="1"/>
    <row r="20825" s="34" customFormat="1" ht="15" thickTop="1" thickBot="1"/>
    <row r="20826" s="34" customFormat="1" ht="15" thickTop="1" thickBot="1"/>
    <row r="20827" s="34" customFormat="1" ht="15" thickTop="1" thickBot="1"/>
    <row r="20828" s="34" customFormat="1" ht="15" thickTop="1" thickBot="1"/>
    <row r="20829" s="34" customFormat="1" ht="15" thickTop="1" thickBot="1"/>
    <row r="20830" s="34" customFormat="1" ht="15" thickTop="1" thickBot="1"/>
    <row r="20831" s="34" customFormat="1" ht="15" thickTop="1" thickBot="1"/>
    <row r="20832" s="34" customFormat="1" ht="15" thickTop="1" thickBot="1"/>
    <row r="20833" s="34" customFormat="1" ht="15" thickTop="1" thickBot="1"/>
    <row r="20834" s="34" customFormat="1" ht="15" thickTop="1" thickBot="1"/>
    <row r="20835" s="34" customFormat="1" ht="15" thickTop="1" thickBot="1"/>
    <row r="20836" s="34" customFormat="1" ht="15" thickTop="1" thickBot="1"/>
    <row r="20837" s="34" customFormat="1" ht="15" thickTop="1" thickBot="1"/>
    <row r="20838" s="34" customFormat="1" ht="15" thickTop="1" thickBot="1"/>
    <row r="20839" s="34" customFormat="1" ht="15" thickTop="1" thickBot="1"/>
    <row r="20840" s="34" customFormat="1" ht="15" thickTop="1" thickBot="1"/>
    <row r="20841" s="34" customFormat="1" ht="15" thickTop="1" thickBot="1"/>
    <row r="20842" s="34" customFormat="1" ht="15" thickTop="1" thickBot="1"/>
    <row r="20843" s="34" customFormat="1" ht="15" thickTop="1" thickBot="1"/>
    <row r="20844" s="34" customFormat="1" ht="15" thickTop="1" thickBot="1"/>
    <row r="20845" s="34" customFormat="1" ht="15" thickTop="1" thickBot="1"/>
    <row r="20846" s="34" customFormat="1" ht="15" thickTop="1" thickBot="1"/>
    <row r="20847" s="34" customFormat="1" ht="15" thickTop="1" thickBot="1"/>
    <row r="20848" s="34" customFormat="1" ht="15" thickTop="1" thickBot="1"/>
    <row r="20849" s="34" customFormat="1" ht="15" thickTop="1" thickBot="1"/>
    <row r="20850" s="34" customFormat="1" ht="15" thickTop="1" thickBot="1"/>
    <row r="20851" s="34" customFormat="1" ht="15" thickTop="1" thickBot="1"/>
    <row r="20852" s="34" customFormat="1" ht="15" thickTop="1" thickBot="1"/>
    <row r="20853" s="34" customFormat="1" ht="15" thickTop="1" thickBot="1"/>
    <row r="20854" s="34" customFormat="1" ht="15" thickTop="1" thickBot="1"/>
    <row r="20855" s="34" customFormat="1" ht="15" thickTop="1" thickBot="1"/>
    <row r="20856" s="34" customFormat="1" ht="15" thickTop="1" thickBot="1"/>
    <row r="20857" s="34" customFormat="1" ht="15" thickTop="1" thickBot="1"/>
    <row r="20858" s="34" customFormat="1" ht="14" thickTop="1"/>
    <row r="20859" s="34" customFormat="1"/>
    <row r="20860" s="34" customFormat="1"/>
    <row r="20861" s="34" customFormat="1"/>
    <row r="20862" s="34" customFormat="1"/>
    <row r="20863" s="34" customFormat="1"/>
    <row r="20864" s="34" customFormat="1"/>
    <row r="20865" s="34" customFormat="1"/>
    <row r="20866" s="34" customFormat="1"/>
    <row r="20867" s="34" customFormat="1"/>
    <row r="20868" s="34" customFormat="1"/>
    <row r="20869" s="34" customFormat="1"/>
    <row r="20870" s="34" customFormat="1"/>
    <row r="20871" s="34" customFormat="1" ht="14" thickBot="1"/>
    <row r="20872" s="34" customFormat="1" ht="15" thickTop="1" thickBot="1"/>
    <row r="20873" s="34" customFormat="1" ht="15" thickTop="1" thickBot="1"/>
    <row r="20874" s="34" customFormat="1" ht="15" thickTop="1" thickBot="1"/>
    <row r="20875" s="34" customFormat="1" ht="15" thickTop="1" thickBot="1"/>
    <row r="20876" s="34" customFormat="1" ht="15" thickTop="1" thickBot="1"/>
    <row r="20877" s="34" customFormat="1" ht="15" thickTop="1" thickBot="1"/>
    <row r="20878" s="34" customFormat="1" ht="15" thickTop="1" thickBot="1"/>
    <row r="20879" s="34" customFormat="1" ht="15" thickTop="1" thickBot="1"/>
    <row r="20880" s="34" customFormat="1" ht="15" thickTop="1" thickBot="1"/>
    <row r="20881" s="34" customFormat="1" ht="15" thickTop="1" thickBot="1"/>
    <row r="20882" s="34" customFormat="1" ht="15" thickTop="1" thickBot="1"/>
    <row r="20883" s="34" customFormat="1" ht="15" thickTop="1" thickBot="1"/>
    <row r="20884" s="34" customFormat="1" ht="15" thickTop="1" thickBot="1"/>
    <row r="20885" s="34" customFormat="1" ht="15" thickTop="1" thickBot="1"/>
    <row r="20886" s="34" customFormat="1" ht="15" thickTop="1" thickBot="1"/>
    <row r="20887" s="34" customFormat="1" ht="15" thickTop="1" thickBot="1"/>
    <row r="20888" s="34" customFormat="1" ht="15" thickTop="1" thickBot="1"/>
    <row r="20889" s="34" customFormat="1" ht="15" thickTop="1" thickBot="1"/>
    <row r="20890" s="34" customFormat="1" ht="15" thickTop="1" thickBot="1"/>
    <row r="20891" s="34" customFormat="1" ht="15" thickTop="1" thickBot="1"/>
    <row r="20892" s="34" customFormat="1" ht="15" thickTop="1" thickBot="1"/>
    <row r="20893" s="34" customFormat="1" ht="15" thickTop="1" thickBot="1"/>
    <row r="20894" s="34" customFormat="1" ht="15" thickTop="1" thickBot="1"/>
    <row r="20895" s="34" customFormat="1" ht="15" thickTop="1" thickBot="1"/>
    <row r="20896" s="34" customFormat="1" ht="15" thickTop="1" thickBot="1"/>
    <row r="20897" s="34" customFormat="1" ht="15" thickTop="1" thickBot="1"/>
    <row r="20898" s="34" customFormat="1" ht="15" thickTop="1" thickBot="1"/>
    <row r="20899" s="34" customFormat="1" ht="15" thickTop="1" thickBot="1"/>
    <row r="20900" s="34" customFormat="1" ht="15" thickTop="1" thickBot="1"/>
    <row r="20901" s="34" customFormat="1" ht="15" thickTop="1" thickBot="1"/>
    <row r="20902" s="34" customFormat="1" ht="15" thickTop="1" thickBot="1"/>
    <row r="20903" s="34" customFormat="1" ht="15" thickTop="1" thickBot="1"/>
    <row r="20904" s="34" customFormat="1" ht="15" thickTop="1" thickBot="1"/>
    <row r="20905" s="34" customFormat="1" ht="15" thickTop="1" thickBot="1"/>
    <row r="20906" s="34" customFormat="1" ht="15" thickTop="1" thickBot="1"/>
    <row r="20907" s="34" customFormat="1" ht="15" thickTop="1" thickBot="1"/>
    <row r="20908" s="34" customFormat="1" ht="15" thickTop="1" thickBot="1"/>
    <row r="20909" s="34" customFormat="1" ht="15" thickTop="1" thickBot="1"/>
    <row r="20910" s="34" customFormat="1" ht="15" thickTop="1" thickBot="1"/>
    <row r="20911" s="34" customFormat="1" ht="15" thickTop="1" thickBot="1"/>
    <row r="20912" s="34" customFormat="1" ht="15" thickTop="1" thickBot="1"/>
    <row r="20913" s="34" customFormat="1" ht="15" thickTop="1" thickBot="1"/>
    <row r="20914" s="34" customFormat="1" ht="15" thickTop="1" thickBot="1"/>
    <row r="20915" s="34" customFormat="1" ht="15" thickTop="1" thickBot="1"/>
    <row r="20916" s="34" customFormat="1" ht="15" thickTop="1" thickBot="1"/>
    <row r="20917" s="34" customFormat="1" ht="15" thickTop="1" thickBot="1"/>
    <row r="20918" s="34" customFormat="1" ht="15" thickTop="1" thickBot="1"/>
    <row r="20919" s="34" customFormat="1" ht="15" thickTop="1" thickBot="1"/>
    <row r="20920" s="34" customFormat="1" ht="15" thickTop="1" thickBot="1"/>
    <row r="20921" s="34" customFormat="1" ht="15" thickTop="1" thickBot="1"/>
    <row r="20922" s="34" customFormat="1" ht="15" thickTop="1" thickBot="1"/>
    <row r="20923" s="34" customFormat="1" ht="15" thickTop="1" thickBot="1"/>
    <row r="20924" s="34" customFormat="1" ht="15" thickTop="1" thickBot="1"/>
    <row r="20925" s="34" customFormat="1" ht="15" thickTop="1" thickBot="1"/>
    <row r="20926" s="34" customFormat="1" ht="15" thickTop="1" thickBot="1"/>
    <row r="20927" s="34" customFormat="1" ht="15" thickTop="1" thickBot="1"/>
    <row r="20928" s="34" customFormat="1" ht="14" thickTop="1"/>
    <row r="20929" s="34" customFormat="1"/>
    <row r="20930" s="34" customFormat="1"/>
    <row r="20931" s="34" customFormat="1"/>
    <row r="20932" s="34" customFormat="1"/>
    <row r="20933" s="34" customFormat="1"/>
    <row r="20934" s="34" customFormat="1"/>
    <row r="20935" s="34" customFormat="1"/>
    <row r="20936" s="34" customFormat="1"/>
    <row r="20937" s="34" customFormat="1"/>
    <row r="20938" s="34" customFormat="1"/>
    <row r="20939" s="34" customFormat="1"/>
    <row r="20940" s="34" customFormat="1"/>
    <row r="20941" s="34" customFormat="1" ht="14" thickBot="1"/>
    <row r="20942" s="34" customFormat="1" ht="15" thickTop="1" thickBot="1"/>
    <row r="20943" s="34" customFormat="1" ht="15" thickTop="1" thickBot="1"/>
    <row r="20944" s="34" customFormat="1" ht="15" thickTop="1" thickBot="1"/>
    <row r="20945" s="34" customFormat="1" ht="15" thickTop="1" thickBot="1"/>
    <row r="20946" s="34" customFormat="1" ht="15" thickTop="1" thickBot="1"/>
    <row r="20947" s="34" customFormat="1" ht="15" thickTop="1" thickBot="1"/>
    <row r="20948" s="34" customFormat="1" ht="15" thickTop="1" thickBot="1"/>
    <row r="20949" s="34" customFormat="1" ht="15" thickTop="1" thickBot="1"/>
    <row r="20950" s="34" customFormat="1" ht="15" thickTop="1" thickBot="1"/>
    <row r="20951" s="34" customFormat="1" ht="15" thickTop="1" thickBot="1"/>
    <row r="20952" s="34" customFormat="1" ht="15" thickTop="1" thickBot="1"/>
    <row r="20953" s="34" customFormat="1" ht="15" thickTop="1" thickBot="1"/>
    <row r="20954" s="34" customFormat="1" ht="15" thickTop="1" thickBot="1"/>
    <row r="20955" s="34" customFormat="1" ht="15" thickTop="1" thickBot="1"/>
    <row r="20956" s="34" customFormat="1" ht="15" thickTop="1" thickBot="1"/>
    <row r="20957" s="34" customFormat="1" ht="15" thickTop="1" thickBot="1"/>
    <row r="20958" s="34" customFormat="1" ht="15" thickTop="1" thickBot="1"/>
    <row r="20959" s="34" customFormat="1" ht="15" thickTop="1" thickBot="1"/>
    <row r="20960" s="34" customFormat="1" ht="15" thickTop="1" thickBot="1"/>
    <row r="20961" s="34" customFormat="1" ht="15" thickTop="1" thickBot="1"/>
    <row r="20962" s="34" customFormat="1" ht="15" thickTop="1" thickBot="1"/>
    <row r="20963" s="34" customFormat="1" ht="15" thickTop="1" thickBot="1"/>
    <row r="20964" s="34" customFormat="1" ht="15" thickTop="1" thickBot="1"/>
    <row r="20965" s="34" customFormat="1" ht="15" thickTop="1" thickBot="1"/>
    <row r="20966" s="34" customFormat="1" ht="15" thickTop="1" thickBot="1"/>
    <row r="20967" s="34" customFormat="1" ht="15" thickTop="1" thickBot="1"/>
    <row r="20968" s="34" customFormat="1" ht="15" thickTop="1" thickBot="1"/>
    <row r="20969" s="34" customFormat="1" ht="15" thickTop="1" thickBot="1"/>
    <row r="20970" s="34" customFormat="1" ht="15" thickTop="1" thickBot="1"/>
    <row r="20971" s="34" customFormat="1" ht="15" thickTop="1" thickBot="1"/>
    <row r="20972" s="34" customFormat="1" ht="15" thickTop="1" thickBot="1"/>
    <row r="20973" s="34" customFormat="1" ht="15" thickTop="1" thickBot="1"/>
    <row r="20974" s="34" customFormat="1" ht="15" thickTop="1" thickBot="1"/>
    <row r="20975" s="34" customFormat="1" ht="15" thickTop="1" thickBot="1"/>
    <row r="20976" s="34" customFormat="1" ht="15" thickTop="1" thickBot="1"/>
    <row r="20977" s="34" customFormat="1" ht="15" thickTop="1" thickBot="1"/>
    <row r="20978" s="34" customFormat="1" ht="15" thickTop="1" thickBot="1"/>
    <row r="20979" s="34" customFormat="1" ht="15" thickTop="1" thickBot="1"/>
    <row r="20980" s="34" customFormat="1" ht="15" thickTop="1" thickBot="1"/>
    <row r="20981" s="34" customFormat="1" ht="15" thickTop="1" thickBot="1"/>
    <row r="20982" s="34" customFormat="1" ht="15" thickTop="1" thickBot="1"/>
    <row r="20983" s="34" customFormat="1" ht="15" thickTop="1" thickBot="1"/>
    <row r="20984" s="34" customFormat="1" ht="15" thickTop="1" thickBot="1"/>
    <row r="20985" s="34" customFormat="1" ht="15" thickTop="1" thickBot="1"/>
    <row r="20986" s="34" customFormat="1" ht="15" thickTop="1" thickBot="1"/>
    <row r="20987" s="34" customFormat="1" ht="15" thickTop="1" thickBot="1"/>
    <row r="20988" s="34" customFormat="1" ht="15" thickTop="1" thickBot="1"/>
    <row r="20989" s="34" customFormat="1" ht="15" thickTop="1" thickBot="1"/>
    <row r="20990" s="34" customFormat="1" ht="15" thickTop="1" thickBot="1"/>
    <row r="20991" s="34" customFormat="1" ht="15" thickTop="1" thickBot="1"/>
    <row r="20992" s="34" customFormat="1" ht="15" thickTop="1" thickBot="1"/>
    <row r="20993" s="34" customFormat="1" ht="15" thickTop="1" thickBot="1"/>
    <row r="20994" s="34" customFormat="1" ht="15" thickTop="1" thickBot="1"/>
    <row r="20995" s="34" customFormat="1" ht="15" thickTop="1" thickBot="1"/>
    <row r="20996" s="34" customFormat="1" ht="15" thickTop="1" thickBot="1"/>
    <row r="20997" s="34" customFormat="1" ht="15" thickTop="1" thickBot="1"/>
    <row r="20998" s="34" customFormat="1" ht="14" thickTop="1"/>
    <row r="20999" s="34" customFormat="1"/>
    <row r="21000" s="34" customFormat="1"/>
    <row r="21001" s="34" customFormat="1"/>
    <row r="21002" s="34" customFormat="1"/>
    <row r="21003" s="34" customFormat="1"/>
    <row r="21004" s="34" customFormat="1"/>
    <row r="21005" s="34" customFormat="1"/>
    <row r="21006" s="34" customFormat="1"/>
    <row r="21007" s="34" customFormat="1"/>
    <row r="21008" s="34" customFormat="1"/>
    <row r="21009" s="34" customFormat="1"/>
    <row r="21010" s="34" customFormat="1"/>
    <row r="21011" s="34" customFormat="1" ht="14" thickBot="1"/>
    <row r="21012" s="34" customFormat="1" ht="15" thickTop="1" thickBot="1"/>
    <row r="21013" s="34" customFormat="1" ht="15" thickTop="1" thickBot="1"/>
    <row r="21014" s="34" customFormat="1" ht="15" thickTop="1" thickBot="1"/>
    <row r="21015" s="34" customFormat="1" ht="15" thickTop="1" thickBot="1"/>
    <row r="21016" s="34" customFormat="1" ht="15" thickTop="1" thickBot="1"/>
    <row r="21017" s="34" customFormat="1" ht="15" thickTop="1" thickBot="1"/>
    <row r="21018" s="34" customFormat="1" ht="15" thickTop="1" thickBot="1"/>
    <row r="21019" s="34" customFormat="1" ht="15" thickTop="1" thickBot="1"/>
    <row r="21020" s="34" customFormat="1" ht="15" thickTop="1" thickBot="1"/>
    <row r="21021" s="34" customFormat="1" ht="15" thickTop="1" thickBot="1"/>
    <row r="21022" s="34" customFormat="1" ht="15" thickTop="1" thickBot="1"/>
    <row r="21023" s="34" customFormat="1" ht="15" thickTop="1" thickBot="1"/>
    <row r="21024" s="34" customFormat="1" ht="15" thickTop="1" thickBot="1"/>
    <row r="21025" s="34" customFormat="1" ht="15" thickTop="1" thickBot="1"/>
    <row r="21026" s="34" customFormat="1" ht="15" thickTop="1" thickBot="1"/>
    <row r="21027" s="34" customFormat="1" ht="15" thickTop="1" thickBot="1"/>
    <row r="21028" s="34" customFormat="1" ht="15" thickTop="1" thickBot="1"/>
    <row r="21029" s="34" customFormat="1" ht="15" thickTop="1" thickBot="1"/>
    <row r="21030" s="34" customFormat="1" ht="15" thickTop="1" thickBot="1"/>
    <row r="21031" s="34" customFormat="1" ht="15" thickTop="1" thickBot="1"/>
    <row r="21032" s="34" customFormat="1" ht="15" thickTop="1" thickBot="1"/>
    <row r="21033" s="34" customFormat="1" ht="15" thickTop="1" thickBot="1"/>
    <row r="21034" s="34" customFormat="1" ht="15" thickTop="1" thickBot="1"/>
    <row r="21035" s="34" customFormat="1" ht="15" thickTop="1" thickBot="1"/>
    <row r="21036" s="34" customFormat="1" ht="15" thickTop="1" thickBot="1"/>
    <row r="21037" s="34" customFormat="1" ht="15" thickTop="1" thickBot="1"/>
    <row r="21038" s="34" customFormat="1" ht="15" thickTop="1" thickBot="1"/>
    <row r="21039" s="34" customFormat="1" ht="15" thickTop="1" thickBot="1"/>
    <row r="21040" s="34" customFormat="1" ht="15" thickTop="1" thickBot="1"/>
    <row r="21041" s="34" customFormat="1" ht="15" thickTop="1" thickBot="1"/>
    <row r="21042" s="34" customFormat="1" ht="15" thickTop="1" thickBot="1"/>
    <row r="21043" s="34" customFormat="1" ht="15" thickTop="1" thickBot="1"/>
    <row r="21044" s="34" customFormat="1" ht="15" thickTop="1" thickBot="1"/>
    <row r="21045" s="34" customFormat="1" ht="15" thickTop="1" thickBot="1"/>
    <row r="21046" s="34" customFormat="1" ht="15" thickTop="1" thickBot="1"/>
    <row r="21047" s="34" customFormat="1" ht="15" thickTop="1" thickBot="1"/>
    <row r="21048" s="34" customFormat="1" ht="15" thickTop="1" thickBot="1"/>
    <row r="21049" s="34" customFormat="1" ht="15" thickTop="1" thickBot="1"/>
    <row r="21050" s="34" customFormat="1" ht="15" thickTop="1" thickBot="1"/>
    <row r="21051" s="34" customFormat="1" ht="15" thickTop="1" thickBot="1"/>
    <row r="21052" s="34" customFormat="1" ht="15" thickTop="1" thickBot="1"/>
    <row r="21053" s="34" customFormat="1" ht="15" thickTop="1" thickBot="1"/>
    <row r="21054" s="34" customFormat="1" ht="15" thickTop="1" thickBot="1"/>
    <row r="21055" s="34" customFormat="1" ht="15" thickTop="1" thickBot="1"/>
    <row r="21056" s="34" customFormat="1" ht="15" thickTop="1" thickBot="1"/>
    <row r="21057" s="34" customFormat="1" ht="15" thickTop="1" thickBot="1"/>
    <row r="21058" s="34" customFormat="1" ht="15" thickTop="1" thickBot="1"/>
    <row r="21059" s="34" customFormat="1" ht="15" thickTop="1" thickBot="1"/>
    <row r="21060" s="34" customFormat="1" ht="15" thickTop="1" thickBot="1"/>
    <row r="21061" s="34" customFormat="1" ht="15" thickTop="1" thickBot="1"/>
    <row r="21062" s="34" customFormat="1" ht="15" thickTop="1" thickBot="1"/>
    <row r="21063" s="34" customFormat="1" ht="15" thickTop="1" thickBot="1"/>
    <row r="21064" s="34" customFormat="1" ht="15" thickTop="1" thickBot="1"/>
    <row r="21065" s="34" customFormat="1" ht="15" thickTop="1" thickBot="1"/>
    <row r="21066" s="34" customFormat="1" ht="15" thickTop="1" thickBot="1"/>
    <row r="21067" s="34" customFormat="1" ht="15" thickTop="1" thickBot="1"/>
    <row r="21068" s="34" customFormat="1" ht="14" thickTop="1"/>
    <row r="21069" s="34" customFormat="1"/>
    <row r="21070" s="34" customFormat="1"/>
    <row r="21071" s="34" customFormat="1"/>
    <row r="21072" s="34" customFormat="1"/>
    <row r="21073" s="34" customFormat="1"/>
    <row r="21074" s="34" customFormat="1"/>
    <row r="21075" s="34" customFormat="1"/>
    <row r="21076" s="34" customFormat="1"/>
    <row r="21077" s="34" customFormat="1"/>
    <row r="21078" s="34" customFormat="1"/>
    <row r="21079" s="34" customFormat="1"/>
    <row r="21080" s="34" customFormat="1"/>
    <row r="21081" s="34" customFormat="1" ht="14" thickBot="1"/>
    <row r="21082" s="34" customFormat="1" ht="15" thickTop="1" thickBot="1"/>
    <row r="21083" s="34" customFormat="1" ht="15" thickTop="1" thickBot="1"/>
    <row r="21084" s="34" customFormat="1" ht="15" thickTop="1" thickBot="1"/>
    <row r="21085" s="34" customFormat="1" ht="15" thickTop="1" thickBot="1"/>
    <row r="21086" s="34" customFormat="1" ht="15" thickTop="1" thickBot="1"/>
    <row r="21087" s="34" customFormat="1" ht="15" thickTop="1" thickBot="1"/>
    <row r="21088" s="34" customFormat="1" ht="15" thickTop="1" thickBot="1"/>
    <row r="21089" s="34" customFormat="1" ht="15" thickTop="1" thickBot="1"/>
    <row r="21090" s="34" customFormat="1" ht="15" thickTop="1" thickBot="1"/>
    <row r="21091" s="34" customFormat="1" ht="15" thickTop="1" thickBot="1"/>
    <row r="21092" s="34" customFormat="1" ht="15" thickTop="1" thickBot="1"/>
    <row r="21093" s="34" customFormat="1" ht="15" thickTop="1" thickBot="1"/>
    <row r="21094" s="34" customFormat="1" ht="15" thickTop="1" thickBot="1"/>
    <row r="21095" s="34" customFormat="1" ht="15" thickTop="1" thickBot="1"/>
    <row r="21096" s="34" customFormat="1" ht="15" thickTop="1" thickBot="1"/>
    <row r="21097" s="34" customFormat="1" ht="15" thickTop="1" thickBot="1"/>
    <row r="21098" s="34" customFormat="1" ht="15" thickTop="1" thickBot="1"/>
    <row r="21099" s="34" customFormat="1" ht="15" thickTop="1" thickBot="1"/>
    <row r="21100" s="34" customFormat="1" ht="15" thickTop="1" thickBot="1"/>
    <row r="21101" s="34" customFormat="1" ht="15" thickTop="1" thickBot="1"/>
    <row r="21102" s="34" customFormat="1" ht="15" thickTop="1" thickBot="1"/>
    <row r="21103" s="34" customFormat="1" ht="15" thickTop="1" thickBot="1"/>
    <row r="21104" s="34" customFormat="1" ht="15" thickTop="1" thickBot="1"/>
    <row r="21105" s="34" customFormat="1" ht="15" thickTop="1" thickBot="1"/>
    <row r="21106" s="34" customFormat="1" ht="15" thickTop="1" thickBot="1"/>
    <row r="21107" s="34" customFormat="1" ht="15" thickTop="1" thickBot="1"/>
    <row r="21108" s="34" customFormat="1" ht="15" thickTop="1" thickBot="1"/>
    <row r="21109" s="34" customFormat="1" ht="15" thickTop="1" thickBot="1"/>
    <row r="21110" s="34" customFormat="1" ht="15" thickTop="1" thickBot="1"/>
    <row r="21111" s="34" customFormat="1" ht="15" thickTop="1" thickBot="1"/>
    <row r="21112" s="34" customFormat="1" ht="15" thickTop="1" thickBot="1"/>
    <row r="21113" s="34" customFormat="1" ht="15" thickTop="1" thickBot="1"/>
    <row r="21114" s="34" customFormat="1" ht="15" thickTop="1" thickBot="1"/>
    <row r="21115" s="34" customFormat="1" ht="15" thickTop="1" thickBot="1"/>
    <row r="21116" s="34" customFormat="1" ht="15" thickTop="1" thickBot="1"/>
    <row r="21117" s="34" customFormat="1" ht="15" thickTop="1" thickBot="1"/>
    <row r="21118" s="34" customFormat="1" ht="15" thickTop="1" thickBot="1"/>
    <row r="21119" s="34" customFormat="1" ht="15" thickTop="1" thickBot="1"/>
    <row r="21120" s="34" customFormat="1" ht="15" thickTop="1" thickBot="1"/>
    <row r="21121" s="34" customFormat="1" ht="15" thickTop="1" thickBot="1"/>
    <row r="21122" s="34" customFormat="1" ht="15" thickTop="1" thickBot="1"/>
    <row r="21123" s="34" customFormat="1" ht="15" thickTop="1" thickBot="1"/>
    <row r="21124" s="34" customFormat="1" ht="15" thickTop="1" thickBot="1"/>
    <row r="21125" s="34" customFormat="1" ht="15" thickTop="1" thickBot="1"/>
    <row r="21126" s="34" customFormat="1" ht="15" thickTop="1" thickBot="1"/>
    <row r="21127" s="34" customFormat="1" ht="15" thickTop="1" thickBot="1"/>
    <row r="21128" s="34" customFormat="1" ht="15" thickTop="1" thickBot="1"/>
    <row r="21129" s="34" customFormat="1" ht="15" thickTop="1" thickBot="1"/>
    <row r="21130" s="34" customFormat="1" ht="15" thickTop="1" thickBot="1"/>
    <row r="21131" s="34" customFormat="1" ht="15" thickTop="1" thickBot="1"/>
    <row r="21132" s="34" customFormat="1" ht="15" thickTop="1" thickBot="1"/>
    <row r="21133" s="34" customFormat="1" ht="15" thickTop="1" thickBot="1"/>
    <row r="21134" s="34" customFormat="1" ht="15" thickTop="1" thickBot="1"/>
    <row r="21135" s="34" customFormat="1" ht="15" thickTop="1" thickBot="1"/>
    <row r="21136" s="34" customFormat="1" ht="15" thickTop="1" thickBot="1"/>
    <row r="21137" s="34" customFormat="1" ht="15" thickTop="1" thickBot="1"/>
    <row r="21138" s="34" customFormat="1" ht="14" thickTop="1"/>
    <row r="21139" s="34" customFormat="1"/>
    <row r="21140" s="34" customFormat="1"/>
    <row r="21141" s="34" customFormat="1"/>
    <row r="21142" s="34" customFormat="1"/>
    <row r="21143" s="34" customFormat="1"/>
    <row r="21144" s="34" customFormat="1"/>
    <row r="21145" s="34" customFormat="1"/>
    <row r="21146" s="34" customFormat="1"/>
    <row r="21147" s="34" customFormat="1"/>
    <row r="21148" s="34" customFormat="1"/>
    <row r="21149" s="34" customFormat="1"/>
    <row r="21150" s="34" customFormat="1"/>
    <row r="21151" s="34" customFormat="1" ht="14" thickBot="1"/>
    <row r="21152" s="34" customFormat="1" ht="15" thickTop="1" thickBot="1"/>
    <row r="21153" s="34" customFormat="1" ht="15" thickTop="1" thickBot="1"/>
    <row r="21154" s="34" customFormat="1" ht="15" thickTop="1" thickBot="1"/>
    <row r="21155" s="34" customFormat="1" ht="15" thickTop="1" thickBot="1"/>
    <row r="21156" s="34" customFormat="1" ht="15" thickTop="1" thickBot="1"/>
    <row r="21157" s="34" customFormat="1" ht="15" thickTop="1" thickBot="1"/>
    <row r="21158" s="34" customFormat="1" ht="15" thickTop="1" thickBot="1"/>
    <row r="21159" s="34" customFormat="1" ht="15" thickTop="1" thickBot="1"/>
    <row r="21160" s="34" customFormat="1" ht="15" thickTop="1" thickBot="1"/>
    <row r="21161" s="34" customFormat="1" ht="15" thickTop="1" thickBot="1"/>
    <row r="21162" s="34" customFormat="1" ht="15" thickTop="1" thickBot="1"/>
    <row r="21163" s="34" customFormat="1" ht="15" thickTop="1" thickBot="1"/>
    <row r="21164" s="34" customFormat="1" ht="15" thickTop="1" thickBot="1"/>
    <row r="21165" s="34" customFormat="1" ht="15" thickTop="1" thickBot="1"/>
    <row r="21166" s="34" customFormat="1" ht="15" thickTop="1" thickBot="1"/>
    <row r="21167" s="34" customFormat="1" ht="15" thickTop="1" thickBot="1"/>
    <row r="21168" s="34" customFormat="1" ht="15" thickTop="1" thickBot="1"/>
    <row r="21169" s="34" customFormat="1" ht="15" thickTop="1" thickBot="1"/>
    <row r="21170" s="34" customFormat="1" ht="15" thickTop="1" thickBot="1"/>
    <row r="21171" s="34" customFormat="1" ht="15" thickTop="1" thickBot="1"/>
    <row r="21172" s="34" customFormat="1" ht="15" thickTop="1" thickBot="1"/>
    <row r="21173" s="34" customFormat="1" ht="15" thickTop="1" thickBot="1"/>
    <row r="21174" s="34" customFormat="1" ht="15" thickTop="1" thickBot="1"/>
    <row r="21175" s="34" customFormat="1" ht="15" thickTop="1" thickBot="1"/>
    <row r="21176" s="34" customFormat="1" ht="15" thickTop="1" thickBot="1"/>
    <row r="21177" s="34" customFormat="1" ht="15" thickTop="1" thickBot="1"/>
    <row r="21178" s="34" customFormat="1" ht="15" thickTop="1" thickBot="1"/>
    <row r="21179" s="34" customFormat="1" ht="15" thickTop="1" thickBot="1"/>
    <row r="21180" s="34" customFormat="1" ht="15" thickTop="1" thickBot="1"/>
    <row r="21181" s="34" customFormat="1" ht="15" thickTop="1" thickBot="1"/>
    <row r="21182" s="34" customFormat="1" ht="15" thickTop="1" thickBot="1"/>
    <row r="21183" s="34" customFormat="1" ht="15" thickTop="1" thickBot="1"/>
    <row r="21184" s="34" customFormat="1" ht="15" thickTop="1" thickBot="1"/>
    <row r="21185" s="34" customFormat="1" ht="15" thickTop="1" thickBot="1"/>
    <row r="21186" s="34" customFormat="1" ht="15" thickTop="1" thickBot="1"/>
    <row r="21187" s="34" customFormat="1" ht="15" thickTop="1" thickBot="1"/>
    <row r="21188" s="34" customFormat="1" ht="15" thickTop="1" thickBot="1"/>
    <row r="21189" s="34" customFormat="1" ht="15" thickTop="1" thickBot="1"/>
    <row r="21190" s="34" customFormat="1" ht="15" thickTop="1" thickBot="1"/>
    <row r="21191" s="34" customFormat="1" ht="15" thickTop="1" thickBot="1"/>
    <row r="21192" s="34" customFormat="1" ht="15" thickTop="1" thickBot="1"/>
    <row r="21193" s="34" customFormat="1" ht="15" thickTop="1" thickBot="1"/>
    <row r="21194" s="34" customFormat="1" ht="15" thickTop="1" thickBot="1"/>
    <row r="21195" s="34" customFormat="1" ht="15" thickTop="1" thickBot="1"/>
    <row r="21196" s="34" customFormat="1" ht="15" thickTop="1" thickBot="1"/>
    <row r="21197" s="34" customFormat="1" ht="15" thickTop="1" thickBot="1"/>
    <row r="21198" s="34" customFormat="1" ht="15" thickTop="1" thickBot="1"/>
    <row r="21199" s="34" customFormat="1" ht="15" thickTop="1" thickBot="1"/>
    <row r="21200" s="34" customFormat="1" ht="15" thickTop="1" thickBot="1"/>
    <row r="21201" s="34" customFormat="1" ht="15" thickTop="1" thickBot="1"/>
    <row r="21202" s="34" customFormat="1" ht="15" thickTop="1" thickBot="1"/>
    <row r="21203" s="34" customFormat="1" ht="15" thickTop="1" thickBot="1"/>
    <row r="21204" s="34" customFormat="1" ht="15" thickTop="1" thickBot="1"/>
    <row r="21205" s="34" customFormat="1" ht="15" thickTop="1" thickBot="1"/>
    <row r="21206" s="34" customFormat="1" ht="15" thickTop="1" thickBot="1"/>
    <row r="21207" s="34" customFormat="1" ht="15" thickTop="1" thickBot="1"/>
    <row r="21208" s="34" customFormat="1" ht="14" thickTop="1"/>
    <row r="21209" s="34" customFormat="1"/>
    <row r="21210" s="34" customFormat="1"/>
    <row r="21211" s="34" customFormat="1"/>
    <row r="21212" s="34" customFormat="1"/>
    <row r="21213" s="34" customFormat="1"/>
    <row r="21214" s="34" customFormat="1"/>
    <row r="21215" s="34" customFormat="1"/>
    <row r="21216" s="34" customFormat="1"/>
    <row r="21217" s="34" customFormat="1"/>
    <row r="21218" s="34" customFormat="1"/>
    <row r="21219" s="34" customFormat="1"/>
    <row r="21220" s="34" customFormat="1"/>
    <row r="21221" s="34" customFormat="1" ht="14" thickBot="1"/>
    <row r="21222" s="34" customFormat="1" ht="15" thickTop="1" thickBot="1"/>
    <row r="21223" s="34" customFormat="1" ht="15" thickTop="1" thickBot="1"/>
    <row r="21224" s="34" customFormat="1" ht="15" thickTop="1" thickBot="1"/>
    <row r="21225" s="34" customFormat="1" ht="15" thickTop="1" thickBot="1"/>
    <row r="21226" s="34" customFormat="1" ht="15" thickTop="1" thickBot="1"/>
    <row r="21227" s="34" customFormat="1" ht="15" thickTop="1" thickBot="1"/>
    <row r="21228" s="34" customFormat="1" ht="15" thickTop="1" thickBot="1"/>
    <row r="21229" s="34" customFormat="1" ht="15" thickTop="1" thickBot="1"/>
    <row r="21230" s="34" customFormat="1" ht="15" thickTop="1" thickBot="1"/>
    <row r="21231" s="34" customFormat="1" ht="15" thickTop="1" thickBot="1"/>
    <row r="21232" s="34" customFormat="1" ht="15" thickTop="1" thickBot="1"/>
    <row r="21233" s="34" customFormat="1" ht="15" thickTop="1" thickBot="1"/>
    <row r="21234" s="34" customFormat="1" ht="15" thickTop="1" thickBot="1"/>
    <row r="21235" s="34" customFormat="1" ht="15" thickTop="1" thickBot="1"/>
    <row r="21236" s="34" customFormat="1" ht="15" thickTop="1" thickBot="1"/>
    <row r="21237" s="34" customFormat="1" ht="15" thickTop="1" thickBot="1"/>
    <row r="21238" s="34" customFormat="1" ht="15" thickTop="1" thickBot="1"/>
    <row r="21239" s="34" customFormat="1" ht="15" thickTop="1" thickBot="1"/>
    <row r="21240" s="34" customFormat="1" ht="15" thickTop="1" thickBot="1"/>
    <row r="21241" s="34" customFormat="1" ht="15" thickTop="1" thickBot="1"/>
    <row r="21242" s="34" customFormat="1" ht="15" thickTop="1" thickBot="1"/>
    <row r="21243" s="34" customFormat="1" ht="15" thickTop="1" thickBot="1"/>
    <row r="21244" s="34" customFormat="1" ht="15" thickTop="1" thickBot="1"/>
    <row r="21245" s="34" customFormat="1" ht="15" thickTop="1" thickBot="1"/>
    <row r="21246" s="34" customFormat="1" ht="15" thickTop="1" thickBot="1"/>
    <row r="21247" s="34" customFormat="1" ht="15" thickTop="1" thickBot="1"/>
    <row r="21248" s="34" customFormat="1" ht="15" thickTop="1" thickBot="1"/>
    <row r="21249" s="34" customFormat="1" ht="15" thickTop="1" thickBot="1"/>
    <row r="21250" s="34" customFormat="1" ht="15" thickTop="1" thickBot="1"/>
    <row r="21251" s="34" customFormat="1" ht="15" thickTop="1" thickBot="1"/>
    <row r="21252" s="34" customFormat="1" ht="15" thickTop="1" thickBot="1"/>
    <row r="21253" s="34" customFormat="1" ht="15" thickTop="1" thickBot="1"/>
    <row r="21254" s="34" customFormat="1" ht="15" thickTop="1" thickBot="1"/>
    <row r="21255" s="34" customFormat="1" ht="15" thickTop="1" thickBot="1"/>
    <row r="21256" s="34" customFormat="1" ht="15" thickTop="1" thickBot="1"/>
    <row r="21257" s="34" customFormat="1" ht="15" thickTop="1" thickBot="1"/>
    <row r="21258" s="34" customFormat="1" ht="15" thickTop="1" thickBot="1"/>
    <row r="21259" s="34" customFormat="1" ht="15" thickTop="1" thickBot="1"/>
    <row r="21260" s="34" customFormat="1" ht="15" thickTop="1" thickBot="1"/>
    <row r="21261" s="34" customFormat="1" ht="15" thickTop="1" thickBot="1"/>
    <row r="21262" s="34" customFormat="1" ht="15" thickTop="1" thickBot="1"/>
    <row r="21263" s="34" customFormat="1" ht="15" thickTop="1" thickBot="1"/>
    <row r="21264" s="34" customFormat="1" ht="15" thickTop="1" thickBot="1"/>
    <row r="21265" s="34" customFormat="1" ht="15" thickTop="1" thickBot="1"/>
    <row r="21266" s="34" customFormat="1" ht="15" thickTop="1" thickBot="1"/>
    <row r="21267" s="34" customFormat="1" ht="15" thickTop="1" thickBot="1"/>
    <row r="21268" s="34" customFormat="1" ht="15" thickTop="1" thickBot="1"/>
    <row r="21269" s="34" customFormat="1" ht="15" thickTop="1" thickBot="1"/>
    <row r="21270" s="34" customFormat="1" ht="15" thickTop="1" thickBot="1"/>
    <row r="21271" s="34" customFormat="1" ht="15" thickTop="1" thickBot="1"/>
    <row r="21272" s="34" customFormat="1" ht="15" thickTop="1" thickBot="1"/>
    <row r="21273" s="34" customFormat="1" ht="15" thickTop="1" thickBot="1"/>
    <row r="21274" s="34" customFormat="1" ht="15" thickTop="1" thickBot="1"/>
    <row r="21275" s="34" customFormat="1" ht="15" thickTop="1" thickBot="1"/>
    <row r="21276" s="34" customFormat="1" ht="15" thickTop="1" thickBot="1"/>
    <row r="21277" s="34" customFormat="1" ht="15" thickTop="1" thickBot="1"/>
    <row r="21278" s="34" customFormat="1" ht="14" thickTop="1"/>
    <row r="21279" s="34" customFormat="1"/>
    <row r="21280" s="34" customFormat="1"/>
    <row r="21281" s="34" customFormat="1"/>
    <row r="21282" s="34" customFormat="1"/>
    <row r="21283" s="34" customFormat="1"/>
    <row r="21284" s="34" customFormat="1"/>
    <row r="21285" s="34" customFormat="1"/>
    <row r="21286" s="34" customFormat="1"/>
    <row r="21287" s="34" customFormat="1"/>
    <row r="21288" s="34" customFormat="1"/>
    <row r="21289" s="34" customFormat="1"/>
    <row r="21290" s="34" customFormat="1"/>
    <row r="21291" s="34" customFormat="1" ht="14" thickBot="1"/>
    <row r="21292" s="34" customFormat="1" ht="15" thickTop="1" thickBot="1"/>
    <row r="21293" s="34" customFormat="1" ht="15" thickTop="1" thickBot="1"/>
    <row r="21294" s="34" customFormat="1" ht="15" thickTop="1" thickBot="1"/>
    <row r="21295" s="34" customFormat="1" ht="15" thickTop="1" thickBot="1"/>
    <row r="21296" s="34" customFormat="1" ht="15" thickTop="1" thickBot="1"/>
    <row r="21297" s="34" customFormat="1" ht="15" thickTop="1" thickBot="1"/>
    <row r="21298" s="34" customFormat="1" ht="15" thickTop="1" thickBot="1"/>
    <row r="21299" s="34" customFormat="1" ht="15" thickTop="1" thickBot="1"/>
    <row r="21300" s="34" customFormat="1" ht="15" thickTop="1" thickBot="1"/>
    <row r="21301" s="34" customFormat="1" ht="15" thickTop="1" thickBot="1"/>
    <row r="21302" s="34" customFormat="1" ht="15" thickTop="1" thickBot="1"/>
    <row r="21303" s="34" customFormat="1" ht="15" thickTop="1" thickBot="1"/>
    <row r="21304" s="34" customFormat="1" ht="15" thickTop="1" thickBot="1"/>
    <row r="21305" s="34" customFormat="1" ht="15" thickTop="1" thickBot="1"/>
    <row r="21306" s="34" customFormat="1" ht="15" thickTop="1" thickBot="1"/>
    <row r="21307" s="34" customFormat="1" ht="15" thickTop="1" thickBot="1"/>
    <row r="21308" s="34" customFormat="1" ht="15" thickTop="1" thickBot="1"/>
    <row r="21309" s="34" customFormat="1" ht="15" thickTop="1" thickBot="1"/>
    <row r="21310" s="34" customFormat="1" ht="15" thickTop="1" thickBot="1"/>
    <row r="21311" s="34" customFormat="1" ht="15" thickTop="1" thickBot="1"/>
    <row r="21312" s="34" customFormat="1" ht="15" thickTop="1" thickBot="1"/>
    <row r="21313" s="34" customFormat="1" ht="15" thickTop="1" thickBot="1"/>
    <row r="21314" s="34" customFormat="1" ht="15" thickTop="1" thickBot="1"/>
    <row r="21315" s="34" customFormat="1" ht="15" thickTop="1" thickBot="1"/>
    <row r="21316" s="34" customFormat="1" ht="15" thickTop="1" thickBot="1"/>
    <row r="21317" s="34" customFormat="1" ht="15" thickTop="1" thickBot="1"/>
    <row r="21318" s="34" customFormat="1" ht="15" thickTop="1" thickBot="1"/>
    <row r="21319" s="34" customFormat="1" ht="15" thickTop="1" thickBot="1"/>
    <row r="21320" s="34" customFormat="1" ht="15" thickTop="1" thickBot="1"/>
    <row r="21321" s="34" customFormat="1" ht="15" thickTop="1" thickBot="1"/>
    <row r="21322" s="34" customFormat="1" ht="15" thickTop="1" thickBot="1"/>
    <row r="21323" s="34" customFormat="1" ht="15" thickTop="1" thickBot="1"/>
    <row r="21324" s="34" customFormat="1" ht="15" thickTop="1" thickBot="1"/>
    <row r="21325" s="34" customFormat="1" ht="15" thickTop="1" thickBot="1"/>
    <row r="21326" s="34" customFormat="1" ht="15" thickTop="1" thickBot="1"/>
    <row r="21327" s="34" customFormat="1" ht="15" thickTop="1" thickBot="1"/>
    <row r="21328" s="34" customFormat="1" ht="15" thickTop="1" thickBot="1"/>
    <row r="21329" s="34" customFormat="1" ht="15" thickTop="1" thickBot="1"/>
    <row r="21330" s="34" customFormat="1" ht="15" thickTop="1" thickBot="1"/>
    <row r="21331" s="34" customFormat="1" ht="15" thickTop="1" thickBot="1"/>
    <row r="21332" s="34" customFormat="1" ht="15" thickTop="1" thickBot="1"/>
    <row r="21333" s="34" customFormat="1" ht="15" thickTop="1" thickBot="1"/>
    <row r="21334" s="34" customFormat="1" ht="15" thickTop="1" thickBot="1"/>
    <row r="21335" s="34" customFormat="1" ht="15" thickTop="1" thickBot="1"/>
    <row r="21336" s="34" customFormat="1" ht="15" thickTop="1" thickBot="1"/>
    <row r="21337" s="34" customFormat="1" ht="15" thickTop="1" thickBot="1"/>
    <row r="21338" s="34" customFormat="1" ht="15" thickTop="1" thickBot="1"/>
    <row r="21339" s="34" customFormat="1" ht="15" thickTop="1" thickBot="1"/>
    <row r="21340" s="34" customFormat="1" ht="15" thickTop="1" thickBot="1"/>
    <row r="21341" s="34" customFormat="1" ht="15" thickTop="1" thickBot="1"/>
    <row r="21342" s="34" customFormat="1" ht="15" thickTop="1" thickBot="1"/>
    <row r="21343" s="34" customFormat="1" ht="15" thickTop="1" thickBot="1"/>
    <row r="21344" s="34" customFormat="1" ht="15" thickTop="1" thickBot="1"/>
    <row r="21345" s="34" customFormat="1" ht="15" thickTop="1" thickBot="1"/>
    <row r="21346" s="34" customFormat="1" ht="15" thickTop="1" thickBot="1"/>
    <row r="21347" s="34" customFormat="1" ht="15" thickTop="1" thickBot="1"/>
    <row r="21348" s="34" customFormat="1" ht="14" thickTop="1"/>
    <row r="21349" s="34" customFormat="1"/>
    <row r="21350" s="34" customFormat="1"/>
    <row r="21351" s="34" customFormat="1"/>
    <row r="21352" s="34" customFormat="1"/>
    <row r="21353" s="34" customFormat="1"/>
    <row r="21354" s="34" customFormat="1"/>
    <row r="21355" s="34" customFormat="1"/>
    <row r="21356" s="34" customFormat="1"/>
    <row r="21357" s="34" customFormat="1"/>
    <row r="21358" s="34" customFormat="1"/>
    <row r="21359" s="34" customFormat="1"/>
    <row r="21360" s="34" customFormat="1"/>
    <row r="21361" s="34" customFormat="1" ht="14" thickBot="1"/>
    <row r="21362" s="34" customFormat="1" ht="15" thickTop="1" thickBot="1"/>
    <row r="21363" s="34" customFormat="1" ht="15" thickTop="1" thickBot="1"/>
    <row r="21364" s="34" customFormat="1" ht="15" thickTop="1" thickBot="1"/>
    <row r="21365" s="34" customFormat="1" ht="15" thickTop="1" thickBot="1"/>
    <row r="21366" s="34" customFormat="1" ht="15" thickTop="1" thickBot="1"/>
    <row r="21367" s="34" customFormat="1" ht="15" thickTop="1" thickBot="1"/>
    <row r="21368" s="34" customFormat="1" ht="15" thickTop="1" thickBot="1"/>
    <row r="21369" s="34" customFormat="1" ht="15" thickTop="1" thickBot="1"/>
    <row r="21370" s="34" customFormat="1" ht="15" thickTop="1" thickBot="1"/>
    <row r="21371" s="34" customFormat="1" ht="15" thickTop="1" thickBot="1"/>
    <row r="21372" s="34" customFormat="1" ht="15" thickTop="1" thickBot="1"/>
    <row r="21373" s="34" customFormat="1" ht="15" thickTop="1" thickBot="1"/>
    <row r="21374" s="34" customFormat="1" ht="15" thickTop="1" thickBot="1"/>
    <row r="21375" s="34" customFormat="1" ht="15" thickTop="1" thickBot="1"/>
    <row r="21376" s="34" customFormat="1" ht="15" thickTop="1" thickBot="1"/>
    <row r="21377" s="34" customFormat="1" ht="15" thickTop="1" thickBot="1"/>
    <row r="21378" s="34" customFormat="1" ht="15" thickTop="1" thickBot="1"/>
    <row r="21379" s="34" customFormat="1" ht="15" thickTop="1" thickBot="1"/>
    <row r="21380" s="34" customFormat="1" ht="15" thickTop="1" thickBot="1"/>
    <row r="21381" s="34" customFormat="1" ht="15" thickTop="1" thickBot="1"/>
    <row r="21382" s="34" customFormat="1" ht="15" thickTop="1" thickBot="1"/>
    <row r="21383" s="34" customFormat="1" ht="15" thickTop="1" thickBot="1"/>
    <row r="21384" s="34" customFormat="1" ht="15" thickTop="1" thickBot="1"/>
    <row r="21385" s="34" customFormat="1" ht="15" thickTop="1" thickBot="1"/>
    <row r="21386" s="34" customFormat="1" ht="15" thickTop="1" thickBot="1"/>
    <row r="21387" s="34" customFormat="1" ht="15" thickTop="1" thickBot="1"/>
    <row r="21388" s="34" customFormat="1" ht="15" thickTop="1" thickBot="1"/>
    <row r="21389" s="34" customFormat="1" ht="15" thickTop="1" thickBot="1"/>
    <row r="21390" s="34" customFormat="1" ht="15" thickTop="1" thickBot="1"/>
    <row r="21391" s="34" customFormat="1" ht="15" thickTop="1" thickBot="1"/>
    <row r="21392" s="34" customFormat="1" ht="15" thickTop="1" thickBot="1"/>
    <row r="21393" s="34" customFormat="1" ht="15" thickTop="1" thickBot="1"/>
    <row r="21394" s="34" customFormat="1" ht="15" thickTop="1" thickBot="1"/>
    <row r="21395" s="34" customFormat="1" ht="15" thickTop="1" thickBot="1"/>
    <row r="21396" s="34" customFormat="1" ht="15" thickTop="1" thickBot="1"/>
    <row r="21397" s="34" customFormat="1" ht="15" thickTop="1" thickBot="1"/>
    <row r="21398" s="34" customFormat="1" ht="15" thickTop="1" thickBot="1"/>
    <row r="21399" s="34" customFormat="1" ht="15" thickTop="1" thickBot="1"/>
    <row r="21400" s="34" customFormat="1" ht="15" thickTop="1" thickBot="1"/>
    <row r="21401" s="34" customFormat="1" ht="15" thickTop="1" thickBot="1"/>
    <row r="21402" s="34" customFormat="1" ht="15" thickTop="1" thickBot="1"/>
    <row r="21403" s="34" customFormat="1" ht="15" thickTop="1" thickBot="1"/>
    <row r="21404" s="34" customFormat="1" ht="15" thickTop="1" thickBot="1"/>
    <row r="21405" s="34" customFormat="1" ht="15" thickTop="1" thickBot="1"/>
    <row r="21406" s="34" customFormat="1" ht="15" thickTop="1" thickBot="1"/>
    <row r="21407" s="34" customFormat="1" ht="15" thickTop="1" thickBot="1"/>
    <row r="21408" s="34" customFormat="1" ht="15" thickTop="1" thickBot="1"/>
    <row r="21409" s="34" customFormat="1" ht="15" thickTop="1" thickBot="1"/>
    <row r="21410" s="34" customFormat="1" ht="15" thickTop="1" thickBot="1"/>
    <row r="21411" s="34" customFormat="1" ht="15" thickTop="1" thickBot="1"/>
    <row r="21412" s="34" customFormat="1" ht="15" thickTop="1" thickBot="1"/>
    <row r="21413" s="34" customFormat="1" ht="15" thickTop="1" thickBot="1"/>
    <row r="21414" s="34" customFormat="1" ht="15" thickTop="1" thickBot="1"/>
    <row r="21415" s="34" customFormat="1" ht="15" thickTop="1" thickBot="1"/>
    <row r="21416" s="34" customFormat="1" ht="15" thickTop="1" thickBot="1"/>
    <row r="21417" s="34" customFormat="1" ht="15" thickTop="1" thickBot="1"/>
    <row r="21418" s="34" customFormat="1" ht="14" thickTop="1"/>
    <row r="21419" s="34" customFormat="1"/>
    <row r="21420" s="34" customFormat="1"/>
    <row r="21421" s="34" customFormat="1"/>
    <row r="21422" s="34" customFormat="1"/>
    <row r="21423" s="34" customFormat="1"/>
    <row r="21424" s="34" customFormat="1"/>
    <row r="21425" s="34" customFormat="1"/>
    <row r="21426" s="34" customFormat="1"/>
    <row r="21427" s="34" customFormat="1"/>
    <row r="21428" s="34" customFormat="1"/>
    <row r="21429" s="34" customFormat="1"/>
    <row r="21430" s="34" customFormat="1"/>
    <row r="21431" s="34" customFormat="1" ht="14" thickBot="1"/>
    <row r="21432" s="34" customFormat="1" ht="15" thickTop="1" thickBot="1"/>
    <row r="21433" s="34" customFormat="1" ht="15" thickTop="1" thickBot="1"/>
    <row r="21434" s="34" customFormat="1" ht="15" thickTop="1" thickBot="1"/>
    <row r="21435" s="34" customFormat="1" ht="15" thickTop="1" thickBot="1"/>
    <row r="21436" s="34" customFormat="1" ht="15" thickTop="1" thickBot="1"/>
    <row r="21437" s="34" customFormat="1" ht="15" thickTop="1" thickBot="1"/>
    <row r="21438" s="34" customFormat="1" ht="15" thickTop="1" thickBot="1"/>
    <row r="21439" s="34" customFormat="1" ht="15" thickTop="1" thickBot="1"/>
    <row r="21440" s="34" customFormat="1" ht="15" thickTop="1" thickBot="1"/>
    <row r="21441" s="34" customFormat="1" ht="15" thickTop="1" thickBot="1"/>
    <row r="21442" s="34" customFormat="1" ht="15" thickTop="1" thickBot="1"/>
    <row r="21443" s="34" customFormat="1" ht="15" thickTop="1" thickBot="1"/>
    <row r="21444" s="34" customFormat="1" ht="15" thickTop="1" thickBot="1"/>
    <row r="21445" s="34" customFormat="1" ht="15" thickTop="1" thickBot="1"/>
    <row r="21446" s="34" customFormat="1" ht="15" thickTop="1" thickBot="1"/>
    <row r="21447" s="34" customFormat="1" ht="15" thickTop="1" thickBot="1"/>
    <row r="21448" s="34" customFormat="1" ht="15" thickTop="1" thickBot="1"/>
    <row r="21449" s="34" customFormat="1" ht="15" thickTop="1" thickBot="1"/>
    <row r="21450" s="34" customFormat="1" ht="15" thickTop="1" thickBot="1"/>
    <row r="21451" s="34" customFormat="1" ht="15" thickTop="1" thickBot="1"/>
    <row r="21452" s="34" customFormat="1" ht="15" thickTop="1" thickBot="1"/>
    <row r="21453" s="34" customFormat="1" ht="15" thickTop="1" thickBot="1"/>
    <row r="21454" s="34" customFormat="1" ht="15" thickTop="1" thickBot="1"/>
    <row r="21455" s="34" customFormat="1" ht="15" thickTop="1" thickBot="1"/>
    <row r="21456" s="34" customFormat="1" ht="15" thickTop="1" thickBot="1"/>
    <row r="21457" s="34" customFormat="1" ht="15" thickTop="1" thickBot="1"/>
    <row r="21458" s="34" customFormat="1" ht="15" thickTop="1" thickBot="1"/>
    <row r="21459" s="34" customFormat="1" ht="15" thickTop="1" thickBot="1"/>
    <row r="21460" s="34" customFormat="1" ht="15" thickTop="1" thickBot="1"/>
    <row r="21461" s="34" customFormat="1" ht="15" thickTop="1" thickBot="1"/>
    <row r="21462" s="34" customFormat="1" ht="15" thickTop="1" thickBot="1"/>
    <row r="21463" s="34" customFormat="1" ht="15" thickTop="1" thickBot="1"/>
    <row r="21464" s="34" customFormat="1" ht="15" thickTop="1" thickBot="1"/>
    <row r="21465" s="34" customFormat="1" ht="15" thickTop="1" thickBot="1"/>
    <row r="21466" s="34" customFormat="1" ht="15" thickTop="1" thickBot="1"/>
    <row r="21467" s="34" customFormat="1" ht="15" thickTop="1" thickBot="1"/>
    <row r="21468" s="34" customFormat="1" ht="15" thickTop="1" thickBot="1"/>
    <row r="21469" s="34" customFormat="1" ht="15" thickTop="1" thickBot="1"/>
    <row r="21470" s="34" customFormat="1" ht="15" thickTop="1" thickBot="1"/>
    <row r="21471" s="34" customFormat="1" ht="15" thickTop="1" thickBot="1"/>
    <row r="21472" s="34" customFormat="1" ht="15" thickTop="1" thickBot="1"/>
    <row r="21473" s="34" customFormat="1" ht="15" thickTop="1" thickBot="1"/>
    <row r="21474" s="34" customFormat="1" ht="15" thickTop="1" thickBot="1"/>
    <row r="21475" s="34" customFormat="1" ht="15" thickTop="1" thickBot="1"/>
    <row r="21476" s="34" customFormat="1" ht="15" thickTop="1" thickBot="1"/>
    <row r="21477" s="34" customFormat="1" ht="15" thickTop="1" thickBot="1"/>
    <row r="21478" s="34" customFormat="1" ht="15" thickTop="1" thickBot="1"/>
    <row r="21479" s="34" customFormat="1" ht="15" thickTop="1" thickBot="1"/>
    <row r="21480" s="34" customFormat="1" ht="15" thickTop="1" thickBot="1"/>
    <row r="21481" s="34" customFormat="1" ht="15" thickTop="1" thickBot="1"/>
    <row r="21482" s="34" customFormat="1" ht="15" thickTop="1" thickBot="1"/>
    <row r="21483" s="34" customFormat="1" ht="15" thickTop="1" thickBot="1"/>
    <row r="21484" s="34" customFormat="1" ht="15" thickTop="1" thickBot="1"/>
    <row r="21485" s="34" customFormat="1" ht="15" thickTop="1" thickBot="1"/>
    <row r="21486" s="34" customFormat="1" ht="15" thickTop="1" thickBot="1"/>
    <row r="21487" s="34" customFormat="1" ht="15" thickTop="1" thickBot="1"/>
    <row r="21488" s="34" customFormat="1" ht="14" thickTop="1"/>
    <row r="21489" s="34" customFormat="1"/>
    <row r="21490" s="34" customFormat="1"/>
    <row r="21491" s="34" customFormat="1"/>
    <row r="21492" s="34" customFormat="1"/>
    <row r="21493" s="34" customFormat="1"/>
    <row r="21494" s="34" customFormat="1"/>
    <row r="21495" s="34" customFormat="1"/>
    <row r="21496" s="34" customFormat="1"/>
    <row r="21497" s="34" customFormat="1"/>
    <row r="21498" s="34" customFormat="1"/>
    <row r="21499" s="34" customFormat="1"/>
    <row r="21500" s="34" customFormat="1"/>
    <row r="21501" s="34" customFormat="1" ht="14" thickBot="1"/>
    <row r="21502" s="34" customFormat="1" ht="15" thickTop="1" thickBot="1"/>
    <row r="21503" s="34" customFormat="1" ht="15" thickTop="1" thickBot="1"/>
    <row r="21504" s="34" customFormat="1" ht="15" thickTop="1" thickBot="1"/>
    <row r="21505" s="34" customFormat="1" ht="15" thickTop="1" thickBot="1"/>
    <row r="21506" s="34" customFormat="1" ht="15" thickTop="1" thickBot="1"/>
    <row r="21507" s="34" customFormat="1" ht="15" thickTop="1" thickBot="1"/>
    <row r="21508" s="34" customFormat="1" ht="15" thickTop="1" thickBot="1"/>
    <row r="21509" s="34" customFormat="1" ht="15" thickTop="1" thickBot="1"/>
    <row r="21510" s="34" customFormat="1" ht="15" thickTop="1" thickBot="1"/>
    <row r="21511" s="34" customFormat="1" ht="15" thickTop="1" thickBot="1"/>
    <row r="21512" s="34" customFormat="1" ht="15" thickTop="1" thickBot="1"/>
    <row r="21513" s="34" customFormat="1" ht="15" thickTop="1" thickBot="1"/>
    <row r="21514" s="34" customFormat="1" ht="15" thickTop="1" thickBot="1"/>
    <row r="21515" s="34" customFormat="1" ht="15" thickTop="1" thickBot="1"/>
    <row r="21516" s="34" customFormat="1" ht="15" thickTop="1" thickBot="1"/>
    <row r="21517" s="34" customFormat="1" ht="15" thickTop="1" thickBot="1"/>
    <row r="21518" s="34" customFormat="1" ht="15" thickTop="1" thickBot="1"/>
    <row r="21519" s="34" customFormat="1" ht="15" thickTop="1" thickBot="1"/>
    <row r="21520" s="34" customFormat="1" ht="15" thickTop="1" thickBot="1"/>
    <row r="21521" s="34" customFormat="1" ht="15" thickTop="1" thickBot="1"/>
    <row r="21522" s="34" customFormat="1" ht="15" thickTop="1" thickBot="1"/>
    <row r="21523" s="34" customFormat="1" ht="15" thickTop="1" thickBot="1"/>
    <row r="21524" s="34" customFormat="1" ht="15" thickTop="1" thickBot="1"/>
    <row r="21525" s="34" customFormat="1" ht="15" thickTop="1" thickBot="1"/>
    <row r="21526" s="34" customFormat="1" ht="15" thickTop="1" thickBot="1"/>
    <row r="21527" s="34" customFormat="1" ht="15" thickTop="1" thickBot="1"/>
    <row r="21528" s="34" customFormat="1" ht="15" thickTop="1" thickBot="1"/>
    <row r="21529" s="34" customFormat="1" ht="15" thickTop="1" thickBot="1"/>
    <row r="21530" s="34" customFormat="1" ht="15" thickTop="1" thickBot="1"/>
    <row r="21531" s="34" customFormat="1" ht="15" thickTop="1" thickBot="1"/>
    <row r="21532" s="34" customFormat="1" ht="15" thickTop="1" thickBot="1"/>
    <row r="21533" s="34" customFormat="1" ht="15" thickTop="1" thickBot="1"/>
    <row r="21534" s="34" customFormat="1" ht="15" thickTop="1" thickBot="1"/>
    <row r="21535" s="34" customFormat="1" ht="15" thickTop="1" thickBot="1"/>
    <row r="21536" s="34" customFormat="1" ht="15" thickTop="1" thickBot="1"/>
    <row r="21537" s="34" customFormat="1" ht="15" thickTop="1" thickBot="1"/>
    <row r="21538" s="34" customFormat="1" ht="15" thickTop="1" thickBot="1"/>
    <row r="21539" s="34" customFormat="1" ht="15" thickTop="1" thickBot="1"/>
    <row r="21540" s="34" customFormat="1" ht="15" thickTop="1" thickBot="1"/>
    <row r="21541" s="34" customFormat="1" ht="15" thickTop="1" thickBot="1"/>
    <row r="21542" s="34" customFormat="1" ht="15" thickTop="1" thickBot="1"/>
    <row r="21543" s="34" customFormat="1" ht="15" thickTop="1" thickBot="1"/>
    <row r="21544" s="34" customFormat="1" ht="15" thickTop="1" thickBot="1"/>
    <row r="21545" s="34" customFormat="1" ht="15" thickTop="1" thickBot="1"/>
    <row r="21546" s="34" customFormat="1" ht="15" thickTop="1" thickBot="1"/>
    <row r="21547" s="34" customFormat="1" ht="15" thickTop="1" thickBot="1"/>
    <row r="21548" s="34" customFormat="1" ht="15" thickTop="1" thickBot="1"/>
    <row r="21549" s="34" customFormat="1" ht="15" thickTop="1" thickBot="1"/>
    <row r="21550" s="34" customFormat="1" ht="15" thickTop="1" thickBot="1"/>
    <row r="21551" s="34" customFormat="1" ht="15" thickTop="1" thickBot="1"/>
    <row r="21552" s="34" customFormat="1" ht="15" thickTop="1" thickBot="1"/>
    <row r="21553" s="34" customFormat="1" ht="15" thickTop="1" thickBot="1"/>
    <row r="21554" s="34" customFormat="1" ht="15" thickTop="1" thickBot="1"/>
    <row r="21555" s="34" customFormat="1" ht="15" thickTop="1" thickBot="1"/>
    <row r="21556" s="34" customFormat="1" ht="15" thickTop="1" thickBot="1"/>
    <row r="21557" s="34" customFormat="1" ht="15" thickTop="1" thickBot="1"/>
    <row r="21558" s="34" customFormat="1" ht="14" thickTop="1"/>
    <row r="21559" s="34" customFormat="1"/>
    <row r="21560" s="34" customFormat="1"/>
    <row r="21561" s="34" customFormat="1"/>
    <row r="21562" s="34" customFormat="1"/>
    <row r="21563" s="34" customFormat="1"/>
    <row r="21564" s="34" customFormat="1"/>
    <row r="21565" s="34" customFormat="1"/>
    <row r="21566" s="34" customFormat="1"/>
    <row r="21567" s="34" customFormat="1"/>
    <row r="21568" s="34" customFormat="1"/>
    <row r="21569" s="34" customFormat="1"/>
    <row r="21570" s="34" customFormat="1"/>
    <row r="21571" s="34" customFormat="1" ht="14" thickBot="1"/>
    <row r="21572" s="34" customFormat="1" ht="15" thickTop="1" thickBot="1"/>
    <row r="21573" s="34" customFormat="1" ht="15" thickTop="1" thickBot="1"/>
    <row r="21574" s="34" customFormat="1" ht="15" thickTop="1" thickBot="1"/>
    <row r="21575" s="34" customFormat="1" ht="15" thickTop="1" thickBot="1"/>
    <row r="21576" s="34" customFormat="1" ht="15" thickTop="1" thickBot="1"/>
    <row r="21577" s="34" customFormat="1" ht="15" thickTop="1" thickBot="1"/>
    <row r="21578" s="34" customFormat="1" ht="15" thickTop="1" thickBot="1"/>
    <row r="21579" s="34" customFormat="1" ht="15" thickTop="1" thickBot="1"/>
    <row r="21580" s="34" customFormat="1" ht="15" thickTop="1" thickBot="1"/>
    <row r="21581" s="34" customFormat="1" ht="15" thickTop="1" thickBot="1"/>
    <row r="21582" s="34" customFormat="1" ht="15" thickTop="1" thickBot="1"/>
    <row r="21583" s="34" customFormat="1" ht="15" thickTop="1" thickBot="1"/>
    <row r="21584" s="34" customFormat="1" ht="15" thickTop="1" thickBot="1"/>
    <row r="21585" s="34" customFormat="1" ht="15" thickTop="1" thickBot="1"/>
    <row r="21586" s="34" customFormat="1" ht="15" thickTop="1" thickBot="1"/>
    <row r="21587" s="34" customFormat="1" ht="15" thickTop="1" thickBot="1"/>
    <row r="21588" s="34" customFormat="1" ht="15" thickTop="1" thickBot="1"/>
    <row r="21589" s="34" customFormat="1" ht="15" thickTop="1" thickBot="1"/>
    <row r="21590" s="34" customFormat="1" ht="15" thickTop="1" thickBot="1"/>
    <row r="21591" s="34" customFormat="1" ht="15" thickTop="1" thickBot="1"/>
    <row r="21592" s="34" customFormat="1" ht="15" thickTop="1" thickBot="1"/>
    <row r="21593" s="34" customFormat="1" ht="15" thickTop="1" thickBot="1"/>
    <row r="21594" s="34" customFormat="1" ht="15" thickTop="1" thickBot="1"/>
    <row r="21595" s="34" customFormat="1" ht="15" thickTop="1" thickBot="1"/>
    <row r="21596" s="34" customFormat="1" ht="15" thickTop="1" thickBot="1"/>
    <row r="21597" s="34" customFormat="1" ht="15" thickTop="1" thickBot="1"/>
    <row r="21598" s="34" customFormat="1" ht="15" thickTop="1" thickBot="1"/>
    <row r="21599" s="34" customFormat="1" ht="15" thickTop="1" thickBot="1"/>
    <row r="21600" s="34" customFormat="1" ht="15" thickTop="1" thickBot="1"/>
    <row r="21601" s="34" customFormat="1" ht="15" thickTop="1" thickBot="1"/>
    <row r="21602" s="34" customFormat="1" ht="15" thickTop="1" thickBot="1"/>
    <row r="21603" s="34" customFormat="1" ht="15" thickTop="1" thickBot="1"/>
    <row r="21604" s="34" customFormat="1" ht="15" thickTop="1" thickBot="1"/>
    <row r="21605" s="34" customFormat="1" ht="15" thickTop="1" thickBot="1"/>
    <row r="21606" s="34" customFormat="1" ht="15" thickTop="1" thickBot="1"/>
    <row r="21607" s="34" customFormat="1" ht="15" thickTop="1" thickBot="1"/>
    <row r="21608" s="34" customFormat="1" ht="15" thickTop="1" thickBot="1"/>
    <row r="21609" s="34" customFormat="1" ht="15" thickTop="1" thickBot="1"/>
    <row r="21610" s="34" customFormat="1" ht="15" thickTop="1" thickBot="1"/>
    <row r="21611" s="34" customFormat="1" ht="15" thickTop="1" thickBot="1"/>
    <row r="21612" s="34" customFormat="1" ht="15" thickTop="1" thickBot="1"/>
    <row r="21613" s="34" customFormat="1" ht="15" thickTop="1" thickBot="1"/>
    <row r="21614" s="34" customFormat="1" ht="15" thickTop="1" thickBot="1"/>
    <row r="21615" s="34" customFormat="1" ht="15" thickTop="1" thickBot="1"/>
    <row r="21616" s="34" customFormat="1" ht="15" thickTop="1" thickBot="1"/>
    <row r="21617" s="34" customFormat="1" ht="15" thickTop="1" thickBot="1"/>
    <row r="21618" s="34" customFormat="1" ht="15" thickTop="1" thickBot="1"/>
    <row r="21619" s="34" customFormat="1" ht="15" thickTop="1" thickBot="1"/>
    <row r="21620" s="34" customFormat="1" ht="15" thickTop="1" thickBot="1"/>
    <row r="21621" s="34" customFormat="1" ht="15" thickTop="1" thickBot="1"/>
    <row r="21622" s="34" customFormat="1" ht="15" thickTop="1" thickBot="1"/>
    <row r="21623" s="34" customFormat="1" ht="15" thickTop="1" thickBot="1"/>
    <row r="21624" s="34" customFormat="1" ht="15" thickTop="1" thickBot="1"/>
    <row r="21625" s="34" customFormat="1" ht="15" thickTop="1" thickBot="1"/>
    <row r="21626" s="34" customFormat="1" ht="15" thickTop="1" thickBot="1"/>
    <row r="21627" s="34" customFormat="1" ht="15" thickTop="1" thickBot="1"/>
    <row r="21628" s="34" customFormat="1" ht="14" thickTop="1"/>
    <row r="21629" s="34" customFormat="1"/>
    <row r="21630" s="34" customFormat="1"/>
    <row r="21631" s="34" customFormat="1"/>
    <row r="21632" s="34" customFormat="1"/>
    <row r="21633" s="34" customFormat="1"/>
    <row r="21634" s="34" customFormat="1"/>
    <row r="21635" s="34" customFormat="1"/>
    <row r="21636" s="34" customFormat="1"/>
    <row r="21637" s="34" customFormat="1"/>
    <row r="21638" s="34" customFormat="1"/>
    <row r="21639" s="34" customFormat="1"/>
    <row r="21640" s="34" customFormat="1"/>
    <row r="21641" s="34" customFormat="1" ht="14" thickBot="1"/>
    <row r="21642" s="34" customFormat="1" ht="15" thickTop="1" thickBot="1"/>
    <row r="21643" s="34" customFormat="1" ht="15" thickTop="1" thickBot="1"/>
    <row r="21644" s="34" customFormat="1" ht="15" thickTop="1" thickBot="1"/>
    <row r="21645" s="34" customFormat="1" ht="15" thickTop="1" thickBot="1"/>
    <row r="21646" s="34" customFormat="1" ht="15" thickTop="1" thickBot="1"/>
    <row r="21647" s="34" customFormat="1" ht="15" thickTop="1" thickBot="1"/>
    <row r="21648" s="34" customFormat="1" ht="15" thickTop="1" thickBot="1"/>
    <row r="21649" s="34" customFormat="1" ht="15" thickTop="1" thickBot="1"/>
    <row r="21650" s="34" customFormat="1" ht="15" thickTop="1" thickBot="1"/>
    <row r="21651" s="34" customFormat="1" ht="15" thickTop="1" thickBot="1"/>
    <row r="21652" s="34" customFormat="1" ht="15" thickTop="1" thickBot="1"/>
    <row r="21653" s="34" customFormat="1" ht="15" thickTop="1" thickBot="1"/>
    <row r="21654" s="34" customFormat="1" ht="15" thickTop="1" thickBot="1"/>
    <row r="21655" s="34" customFormat="1" ht="15" thickTop="1" thickBot="1"/>
    <row r="21656" s="34" customFormat="1" ht="15" thickTop="1" thickBot="1"/>
    <row r="21657" s="34" customFormat="1" ht="15" thickTop="1" thickBot="1"/>
    <row r="21658" s="34" customFormat="1" ht="15" thickTop="1" thickBot="1"/>
    <row r="21659" s="34" customFormat="1" ht="15" thickTop="1" thickBot="1"/>
    <row r="21660" s="34" customFormat="1" ht="15" thickTop="1" thickBot="1"/>
    <row r="21661" s="34" customFormat="1" ht="15" thickTop="1" thickBot="1"/>
    <row r="21662" s="34" customFormat="1" ht="15" thickTop="1" thickBot="1"/>
    <row r="21663" s="34" customFormat="1" ht="15" thickTop="1" thickBot="1"/>
    <row r="21664" s="34" customFormat="1" ht="15" thickTop="1" thickBot="1"/>
    <row r="21665" s="34" customFormat="1" ht="15" thickTop="1" thickBot="1"/>
    <row r="21666" s="34" customFormat="1" ht="15" thickTop="1" thickBot="1"/>
    <row r="21667" s="34" customFormat="1" ht="15" thickTop="1" thickBot="1"/>
    <row r="21668" s="34" customFormat="1" ht="15" thickTop="1" thickBot="1"/>
    <row r="21669" s="34" customFormat="1" ht="15" thickTop="1" thickBot="1"/>
    <row r="21670" s="34" customFormat="1" ht="15" thickTop="1" thickBot="1"/>
    <row r="21671" s="34" customFormat="1" ht="15" thickTop="1" thickBot="1"/>
    <row r="21672" s="34" customFormat="1" ht="15" thickTop="1" thickBot="1"/>
    <row r="21673" s="34" customFormat="1" ht="15" thickTop="1" thickBot="1"/>
    <row r="21674" s="34" customFormat="1" ht="15" thickTop="1" thickBot="1"/>
    <row r="21675" s="34" customFormat="1" ht="15" thickTop="1" thickBot="1"/>
    <row r="21676" s="34" customFormat="1" ht="15" thickTop="1" thickBot="1"/>
    <row r="21677" s="34" customFormat="1" ht="15" thickTop="1" thickBot="1"/>
    <row r="21678" s="34" customFormat="1" ht="15" thickTop="1" thickBot="1"/>
    <row r="21679" s="34" customFormat="1" ht="15" thickTop="1" thickBot="1"/>
    <row r="21680" s="34" customFormat="1" ht="15" thickTop="1" thickBot="1"/>
    <row r="21681" s="34" customFormat="1" ht="15" thickTop="1" thickBot="1"/>
    <row r="21682" s="34" customFormat="1" ht="15" thickTop="1" thickBot="1"/>
    <row r="21683" s="34" customFormat="1" ht="15" thickTop="1" thickBot="1"/>
    <row r="21684" s="34" customFormat="1" ht="15" thickTop="1" thickBot="1"/>
    <row r="21685" s="34" customFormat="1" ht="15" thickTop="1" thickBot="1"/>
    <row r="21686" s="34" customFormat="1" ht="15" thickTop="1" thickBot="1"/>
    <row r="21687" s="34" customFormat="1" ht="15" thickTop="1" thickBot="1"/>
    <row r="21688" s="34" customFormat="1" ht="15" thickTop="1" thickBot="1"/>
    <row r="21689" s="34" customFormat="1" ht="15" thickTop="1" thickBot="1"/>
    <row r="21690" s="34" customFormat="1" ht="15" thickTop="1" thickBot="1"/>
    <row r="21691" s="34" customFormat="1" ht="15" thickTop="1" thickBot="1"/>
    <row r="21692" s="34" customFormat="1" ht="15" thickTop="1" thickBot="1"/>
    <row r="21693" s="34" customFormat="1" ht="15" thickTop="1" thickBot="1"/>
    <row r="21694" s="34" customFormat="1" ht="15" thickTop="1" thickBot="1"/>
    <row r="21695" s="34" customFormat="1" ht="15" thickTop="1" thickBot="1"/>
    <row r="21696" s="34" customFormat="1" ht="15" thickTop="1" thickBot="1"/>
    <row r="21697" s="34" customFormat="1" ht="15" thickTop="1" thickBot="1"/>
    <row r="21698" s="34" customFormat="1" ht="14" thickTop="1"/>
    <row r="21699" s="34" customFormat="1"/>
    <row r="21700" s="34" customFormat="1"/>
    <row r="21701" s="34" customFormat="1"/>
    <row r="21702" s="34" customFormat="1"/>
    <row r="21703" s="34" customFormat="1"/>
    <row r="21704" s="34" customFormat="1"/>
    <row r="21705" s="34" customFormat="1"/>
    <row r="21706" s="34" customFormat="1"/>
    <row r="21707" s="34" customFormat="1"/>
    <row r="21708" s="34" customFormat="1"/>
    <row r="21709" s="34" customFormat="1"/>
    <row r="21710" s="34" customFormat="1"/>
    <row r="21711" s="34" customFormat="1" ht="14" thickBot="1"/>
    <row r="21712" s="34" customFormat="1" ht="15" thickTop="1" thickBot="1"/>
    <row r="21713" s="34" customFormat="1" ht="15" thickTop="1" thickBot="1"/>
    <row r="21714" s="34" customFormat="1" ht="15" thickTop="1" thickBot="1"/>
    <row r="21715" s="34" customFormat="1" ht="15" thickTop="1" thickBot="1"/>
    <row r="21716" s="34" customFormat="1" ht="15" thickTop="1" thickBot="1"/>
    <row r="21717" s="34" customFormat="1" ht="15" thickTop="1" thickBot="1"/>
    <row r="21718" s="34" customFormat="1" ht="15" thickTop="1" thickBot="1"/>
    <row r="21719" s="34" customFormat="1" ht="15" thickTop="1" thickBot="1"/>
    <row r="21720" s="34" customFormat="1" ht="15" thickTop="1" thickBot="1"/>
    <row r="21721" s="34" customFormat="1" ht="15" thickTop="1" thickBot="1"/>
    <row r="21722" s="34" customFormat="1" ht="15" thickTop="1" thickBot="1"/>
    <row r="21723" s="34" customFormat="1" ht="15" thickTop="1" thickBot="1"/>
    <row r="21724" s="34" customFormat="1" ht="15" thickTop="1" thickBot="1"/>
    <row r="21725" s="34" customFormat="1" ht="15" thickTop="1" thickBot="1"/>
    <row r="21726" s="34" customFormat="1" ht="15" thickTop="1" thickBot="1"/>
    <row r="21727" s="34" customFormat="1" ht="15" thickTop="1" thickBot="1"/>
    <row r="21728" s="34" customFormat="1" ht="15" thickTop="1" thickBot="1"/>
    <row r="21729" s="34" customFormat="1" ht="15" thickTop="1" thickBot="1"/>
    <row r="21730" s="34" customFormat="1" ht="15" thickTop="1" thickBot="1"/>
    <row r="21731" s="34" customFormat="1" ht="15" thickTop="1" thickBot="1"/>
    <row r="21732" s="34" customFormat="1" ht="15" thickTop="1" thickBot="1"/>
    <row r="21733" s="34" customFormat="1" ht="15" thickTop="1" thickBot="1"/>
    <row r="21734" s="34" customFormat="1" ht="15" thickTop="1" thickBot="1"/>
    <row r="21735" s="34" customFormat="1" ht="15" thickTop="1" thickBot="1"/>
    <row r="21736" s="34" customFormat="1" ht="15" thickTop="1" thickBot="1"/>
    <row r="21737" s="34" customFormat="1" ht="15" thickTop="1" thickBot="1"/>
    <row r="21738" s="34" customFormat="1" ht="15" thickTop="1" thickBot="1"/>
    <row r="21739" s="34" customFormat="1" ht="15" thickTop="1" thickBot="1"/>
    <row r="21740" s="34" customFormat="1" ht="15" thickTop="1" thickBot="1"/>
    <row r="21741" s="34" customFormat="1" ht="15" thickTop="1" thickBot="1"/>
    <row r="21742" s="34" customFormat="1" ht="15" thickTop="1" thickBot="1"/>
    <row r="21743" s="34" customFormat="1" ht="15" thickTop="1" thickBot="1"/>
    <row r="21744" s="34" customFormat="1" ht="15" thickTop="1" thickBot="1"/>
    <row r="21745" s="34" customFormat="1" ht="15" thickTop="1" thickBot="1"/>
    <row r="21746" s="34" customFormat="1" ht="15" thickTop="1" thickBot="1"/>
    <row r="21747" s="34" customFormat="1" ht="15" thickTop="1" thickBot="1"/>
    <row r="21748" s="34" customFormat="1" ht="15" thickTop="1" thickBot="1"/>
    <row r="21749" s="34" customFormat="1" ht="15" thickTop="1" thickBot="1"/>
    <row r="21750" s="34" customFormat="1" ht="15" thickTop="1" thickBot="1"/>
    <row r="21751" s="34" customFormat="1" ht="15" thickTop="1" thickBot="1"/>
    <row r="21752" s="34" customFormat="1" ht="15" thickTop="1" thickBot="1"/>
    <row r="21753" s="34" customFormat="1" ht="15" thickTop="1" thickBot="1"/>
    <row r="21754" s="34" customFormat="1" ht="15" thickTop="1" thickBot="1"/>
    <row r="21755" s="34" customFormat="1" ht="15" thickTop="1" thickBot="1"/>
    <row r="21756" s="34" customFormat="1" ht="15" thickTop="1" thickBot="1"/>
    <row r="21757" s="34" customFormat="1" ht="15" thickTop="1" thickBot="1"/>
    <row r="21758" s="34" customFormat="1" ht="15" thickTop="1" thickBot="1"/>
    <row r="21759" s="34" customFormat="1" ht="15" thickTop="1" thickBot="1"/>
    <row r="21760" s="34" customFormat="1" ht="15" thickTop="1" thickBot="1"/>
    <row r="21761" s="34" customFormat="1" ht="15" thickTop="1" thickBot="1"/>
    <row r="21762" s="34" customFormat="1" ht="15" thickTop="1" thickBot="1"/>
    <row r="21763" s="34" customFormat="1" ht="15" thickTop="1" thickBot="1"/>
    <row r="21764" s="34" customFormat="1" ht="15" thickTop="1" thickBot="1"/>
    <row r="21765" s="34" customFormat="1" ht="15" thickTop="1" thickBot="1"/>
    <row r="21766" s="34" customFormat="1" ht="15" thickTop="1" thickBot="1"/>
    <row r="21767" s="34" customFormat="1" ht="15" thickTop="1" thickBot="1"/>
    <row r="21768" s="34" customFormat="1" ht="14" thickTop="1"/>
    <row r="21769" s="34" customFormat="1"/>
    <row r="21770" s="34" customFormat="1"/>
    <row r="21771" s="34" customFormat="1"/>
    <row r="21772" s="34" customFormat="1"/>
    <row r="21773" s="34" customFormat="1"/>
    <row r="21774" s="34" customFormat="1"/>
    <row r="21775" s="34" customFormat="1"/>
    <row r="21776" s="34" customFormat="1"/>
    <row r="21777" s="34" customFormat="1"/>
    <row r="21778" s="34" customFormat="1"/>
    <row r="21779" s="34" customFormat="1"/>
    <row r="21780" s="34" customFormat="1"/>
    <row r="21781" s="34" customFormat="1" ht="14" thickBot="1"/>
    <row r="21782" s="34" customFormat="1" ht="15" thickTop="1" thickBot="1"/>
    <row r="21783" s="34" customFormat="1" ht="15" thickTop="1" thickBot="1"/>
    <row r="21784" s="34" customFormat="1" ht="15" thickTop="1" thickBot="1"/>
    <row r="21785" s="34" customFormat="1" ht="15" thickTop="1" thickBot="1"/>
    <row r="21786" s="34" customFormat="1" ht="15" thickTop="1" thickBot="1"/>
    <row r="21787" s="34" customFormat="1" ht="15" thickTop="1" thickBot="1"/>
    <row r="21788" s="34" customFormat="1" ht="15" thickTop="1" thickBot="1"/>
    <row r="21789" s="34" customFormat="1" ht="15" thickTop="1" thickBot="1"/>
    <row r="21790" s="34" customFormat="1" ht="15" thickTop="1" thickBot="1"/>
    <row r="21791" s="34" customFormat="1" ht="15" thickTop="1" thickBot="1"/>
    <row r="21792" s="34" customFormat="1" ht="15" thickTop="1" thickBot="1"/>
    <row r="21793" s="34" customFormat="1" ht="15" thickTop="1" thickBot="1"/>
    <row r="21794" s="34" customFormat="1" ht="15" thickTop="1" thickBot="1"/>
    <row r="21795" s="34" customFormat="1" ht="15" thickTop="1" thickBot="1"/>
    <row r="21796" s="34" customFormat="1" ht="15" thickTop="1" thickBot="1"/>
    <row r="21797" s="34" customFormat="1" ht="15" thickTop="1" thickBot="1"/>
    <row r="21798" s="34" customFormat="1" ht="15" thickTop="1" thickBot="1"/>
    <row r="21799" s="34" customFormat="1" ht="15" thickTop="1" thickBot="1"/>
    <row r="21800" s="34" customFormat="1" ht="15" thickTop="1" thickBot="1"/>
    <row r="21801" s="34" customFormat="1" ht="15" thickTop="1" thickBot="1"/>
    <row r="21802" s="34" customFormat="1" ht="15" thickTop="1" thickBot="1"/>
    <row r="21803" s="34" customFormat="1" ht="15" thickTop="1" thickBot="1"/>
    <row r="21804" s="34" customFormat="1" ht="15" thickTop="1" thickBot="1"/>
    <row r="21805" s="34" customFormat="1" ht="15" thickTop="1" thickBot="1"/>
    <row r="21806" s="34" customFormat="1" ht="15" thickTop="1" thickBot="1"/>
    <row r="21807" s="34" customFormat="1" ht="15" thickTop="1" thickBot="1"/>
    <row r="21808" s="34" customFormat="1" ht="15" thickTop="1" thickBot="1"/>
    <row r="21809" s="34" customFormat="1" ht="15" thickTop="1" thickBot="1"/>
    <row r="21810" s="34" customFormat="1" ht="15" thickTop="1" thickBot="1"/>
    <row r="21811" s="34" customFormat="1" ht="15" thickTop="1" thickBot="1"/>
    <row r="21812" s="34" customFormat="1" ht="15" thickTop="1" thickBot="1"/>
    <row r="21813" s="34" customFormat="1" ht="15" thickTop="1" thickBot="1"/>
    <row r="21814" s="34" customFormat="1" ht="15" thickTop="1" thickBot="1"/>
    <row r="21815" s="34" customFormat="1" ht="15" thickTop="1" thickBot="1"/>
    <row r="21816" s="34" customFormat="1" ht="15" thickTop="1" thickBot="1"/>
    <row r="21817" s="34" customFormat="1" ht="15" thickTop="1" thickBot="1"/>
    <row r="21818" s="34" customFormat="1" ht="15" thickTop="1" thickBot="1"/>
    <row r="21819" s="34" customFormat="1" ht="15" thickTop="1" thickBot="1"/>
    <row r="21820" s="34" customFormat="1" ht="15" thickTop="1" thickBot="1"/>
    <row r="21821" s="34" customFormat="1" ht="15" thickTop="1" thickBot="1"/>
    <row r="21822" s="34" customFormat="1" ht="15" thickTop="1" thickBot="1"/>
    <row r="21823" s="34" customFormat="1" ht="15" thickTop="1" thickBot="1"/>
    <row r="21824" s="34" customFormat="1" ht="15" thickTop="1" thickBot="1"/>
    <row r="21825" s="34" customFormat="1" ht="15" thickTop="1" thickBot="1"/>
    <row r="21826" s="34" customFormat="1" ht="15" thickTop="1" thickBot="1"/>
    <row r="21827" s="34" customFormat="1" ht="15" thickTop="1" thickBot="1"/>
    <row r="21828" s="34" customFormat="1" ht="15" thickTop="1" thickBot="1"/>
    <row r="21829" s="34" customFormat="1" ht="15" thickTop="1" thickBot="1"/>
    <row r="21830" s="34" customFormat="1" ht="15" thickTop="1" thickBot="1"/>
    <row r="21831" s="34" customFormat="1" ht="15" thickTop="1" thickBot="1"/>
    <row r="21832" s="34" customFormat="1" ht="15" thickTop="1" thickBot="1"/>
    <row r="21833" s="34" customFormat="1" ht="15" thickTop="1" thickBot="1"/>
    <row r="21834" s="34" customFormat="1" ht="15" thickTop="1" thickBot="1"/>
    <row r="21835" s="34" customFormat="1" ht="15" thickTop="1" thickBot="1"/>
    <row r="21836" s="34" customFormat="1" ht="15" thickTop="1" thickBot="1"/>
    <row r="21837" s="34" customFormat="1" ht="15" thickTop="1" thickBot="1"/>
    <row r="21838" s="34" customFormat="1" ht="14" thickTop="1"/>
    <row r="21839" s="34" customFormat="1"/>
    <row r="21840" s="34" customFormat="1"/>
    <row r="21841" s="34" customFormat="1"/>
    <row r="21842" s="34" customFormat="1"/>
    <row r="21843" s="34" customFormat="1"/>
    <row r="21844" s="34" customFormat="1"/>
    <row r="21845" s="34" customFormat="1"/>
    <row r="21846" s="34" customFormat="1"/>
    <row r="21847" s="34" customFormat="1"/>
    <row r="21848" s="34" customFormat="1"/>
    <row r="21849" s="34" customFormat="1"/>
    <row r="21850" s="34" customFormat="1"/>
    <row r="21851" s="34" customFormat="1" ht="14" thickBot="1"/>
    <row r="21852" s="34" customFormat="1" ht="15" thickTop="1" thickBot="1"/>
    <row r="21853" s="34" customFormat="1" ht="15" thickTop="1" thickBot="1"/>
    <row r="21854" s="34" customFormat="1" ht="15" thickTop="1" thickBot="1"/>
    <row r="21855" s="34" customFormat="1" ht="15" thickTop="1" thickBot="1"/>
    <row r="21856" s="34" customFormat="1" ht="15" thickTop="1" thickBot="1"/>
    <row r="21857" s="34" customFormat="1" ht="15" thickTop="1" thickBot="1"/>
    <row r="21858" s="34" customFormat="1" ht="15" thickTop="1" thickBot="1"/>
    <row r="21859" s="34" customFormat="1" ht="15" thickTop="1" thickBot="1"/>
    <row r="21860" s="34" customFormat="1" ht="15" thickTop="1" thickBot="1"/>
    <row r="21861" s="34" customFormat="1" ht="15" thickTop="1" thickBot="1"/>
    <row r="21862" s="34" customFormat="1" ht="15" thickTop="1" thickBot="1"/>
    <row r="21863" s="34" customFormat="1" ht="15" thickTop="1" thickBot="1"/>
    <row r="21864" s="34" customFormat="1" ht="15" thickTop="1" thickBot="1"/>
    <row r="21865" s="34" customFormat="1" ht="15" thickTop="1" thickBot="1"/>
    <row r="21866" s="34" customFormat="1" ht="15" thickTop="1" thickBot="1"/>
    <row r="21867" s="34" customFormat="1" ht="15" thickTop="1" thickBot="1"/>
    <row r="21868" s="34" customFormat="1" ht="15" thickTop="1" thickBot="1"/>
    <row r="21869" s="34" customFormat="1" ht="15" thickTop="1" thickBot="1"/>
    <row r="21870" s="34" customFormat="1" ht="15" thickTop="1" thickBot="1"/>
    <row r="21871" s="34" customFormat="1" ht="15" thickTop="1" thickBot="1"/>
    <row r="21872" s="34" customFormat="1" ht="15" thickTop="1" thickBot="1"/>
    <row r="21873" s="34" customFormat="1" ht="15" thickTop="1" thickBot="1"/>
    <row r="21874" s="34" customFormat="1" ht="15" thickTop="1" thickBot="1"/>
    <row r="21875" s="34" customFormat="1" ht="15" thickTop="1" thickBot="1"/>
    <row r="21876" s="34" customFormat="1" ht="15" thickTop="1" thickBot="1"/>
    <row r="21877" s="34" customFormat="1" ht="15" thickTop="1" thickBot="1"/>
    <row r="21878" s="34" customFormat="1" ht="15" thickTop="1" thickBot="1"/>
    <row r="21879" s="34" customFormat="1" ht="15" thickTop="1" thickBot="1"/>
    <row r="21880" s="34" customFormat="1" ht="15" thickTop="1" thickBot="1"/>
    <row r="21881" s="34" customFormat="1" ht="15" thickTop="1" thickBot="1"/>
    <row r="21882" s="34" customFormat="1" ht="15" thickTop="1" thickBot="1"/>
    <row r="21883" s="34" customFormat="1" ht="15" thickTop="1" thickBot="1"/>
    <row r="21884" s="34" customFormat="1" ht="15" thickTop="1" thickBot="1"/>
    <row r="21885" s="34" customFormat="1" ht="15" thickTop="1" thickBot="1"/>
    <row r="21886" s="34" customFormat="1" ht="15" thickTop="1" thickBot="1"/>
    <row r="21887" s="34" customFormat="1" ht="15" thickTop="1" thickBot="1"/>
    <row r="21888" s="34" customFormat="1" ht="15" thickTop="1" thickBot="1"/>
    <row r="21889" s="34" customFormat="1" ht="15" thickTop="1" thickBot="1"/>
    <row r="21890" s="34" customFormat="1" ht="15" thickTop="1" thickBot="1"/>
    <row r="21891" s="34" customFormat="1" ht="15" thickTop="1" thickBot="1"/>
    <row r="21892" s="34" customFormat="1" ht="15" thickTop="1" thickBot="1"/>
    <row r="21893" s="34" customFormat="1" ht="15" thickTop="1" thickBot="1"/>
    <row r="21894" s="34" customFormat="1" ht="15" thickTop="1" thickBot="1"/>
    <row r="21895" s="34" customFormat="1" ht="15" thickTop="1" thickBot="1"/>
    <row r="21896" s="34" customFormat="1" ht="15" thickTop="1" thickBot="1"/>
    <row r="21897" s="34" customFormat="1" ht="15" thickTop="1" thickBot="1"/>
    <row r="21898" s="34" customFormat="1" ht="15" thickTop="1" thickBot="1"/>
    <row r="21899" s="34" customFormat="1" ht="15" thickTop="1" thickBot="1"/>
    <row r="21900" s="34" customFormat="1" ht="15" thickTop="1" thickBot="1"/>
    <row r="21901" s="34" customFormat="1" ht="15" thickTop="1" thickBot="1"/>
    <row r="21902" s="34" customFormat="1" ht="15" thickTop="1" thickBot="1"/>
    <row r="21903" s="34" customFormat="1" ht="15" thickTop="1" thickBot="1"/>
    <row r="21904" s="34" customFormat="1" ht="15" thickTop="1" thickBot="1"/>
    <row r="21905" s="34" customFormat="1" ht="15" thickTop="1" thickBot="1"/>
    <row r="21906" s="34" customFormat="1" ht="15" thickTop="1" thickBot="1"/>
    <row r="21907" s="34" customFormat="1" ht="15" thickTop="1" thickBot="1"/>
    <row r="21908" s="34" customFormat="1" ht="14" thickTop="1"/>
    <row r="21909" s="34" customFormat="1"/>
    <row r="21910" s="34" customFormat="1"/>
    <row r="21911" s="34" customFormat="1"/>
    <row r="21912" s="34" customFormat="1"/>
    <row r="21913" s="34" customFormat="1"/>
    <row r="21914" s="34" customFormat="1"/>
    <row r="21915" s="34" customFormat="1"/>
    <row r="21916" s="34" customFormat="1"/>
    <row r="21917" s="34" customFormat="1"/>
    <row r="21918" s="34" customFormat="1"/>
    <row r="21919" s="34" customFormat="1"/>
    <row r="21920" s="34" customFormat="1"/>
    <row r="21921" s="34" customFormat="1" ht="14" thickBot="1"/>
    <row r="21922" s="34" customFormat="1" ht="15" thickTop="1" thickBot="1"/>
    <row r="21923" s="34" customFormat="1" ht="15" thickTop="1" thickBot="1"/>
    <row r="21924" s="34" customFormat="1" ht="15" thickTop="1" thickBot="1"/>
    <row r="21925" s="34" customFormat="1" ht="15" thickTop="1" thickBot="1"/>
    <row r="21926" s="34" customFormat="1" ht="15" thickTop="1" thickBot="1"/>
    <row r="21927" s="34" customFormat="1" ht="15" thickTop="1" thickBot="1"/>
    <row r="21928" s="34" customFormat="1" ht="15" thickTop="1" thickBot="1"/>
    <row r="21929" s="34" customFormat="1" ht="15" thickTop="1" thickBot="1"/>
    <row r="21930" s="34" customFormat="1" ht="15" thickTop="1" thickBot="1"/>
    <row r="21931" s="34" customFormat="1" ht="15" thickTop="1" thickBot="1"/>
    <row r="21932" s="34" customFormat="1" ht="15" thickTop="1" thickBot="1"/>
    <row r="21933" s="34" customFormat="1" ht="15" thickTop="1" thickBot="1"/>
    <row r="21934" s="34" customFormat="1" ht="15" thickTop="1" thickBot="1"/>
    <row r="21935" s="34" customFormat="1" ht="15" thickTop="1" thickBot="1"/>
    <row r="21936" s="34" customFormat="1" ht="15" thickTop="1" thickBot="1"/>
    <row r="21937" s="34" customFormat="1" ht="15" thickTop="1" thickBot="1"/>
    <row r="21938" s="34" customFormat="1" ht="15" thickTop="1" thickBot="1"/>
    <row r="21939" s="34" customFormat="1" ht="15" thickTop="1" thickBot="1"/>
    <row r="21940" s="34" customFormat="1" ht="15" thickTop="1" thickBot="1"/>
    <row r="21941" s="34" customFormat="1" ht="15" thickTop="1" thickBot="1"/>
    <row r="21942" s="34" customFormat="1" ht="15" thickTop="1" thickBot="1"/>
    <row r="21943" s="34" customFormat="1" ht="15" thickTop="1" thickBot="1"/>
    <row r="21944" s="34" customFormat="1" ht="15" thickTop="1" thickBot="1"/>
    <row r="21945" s="34" customFormat="1" ht="15" thickTop="1" thickBot="1"/>
    <row r="21946" s="34" customFormat="1" ht="15" thickTop="1" thickBot="1"/>
    <row r="21947" s="34" customFormat="1" ht="15" thickTop="1" thickBot="1"/>
    <row r="21948" s="34" customFormat="1" ht="15" thickTop="1" thickBot="1"/>
    <row r="21949" s="34" customFormat="1" ht="15" thickTop="1" thickBot="1"/>
    <row r="21950" s="34" customFormat="1" ht="15" thickTop="1" thickBot="1"/>
    <row r="21951" s="34" customFormat="1" ht="15" thickTop="1" thickBot="1"/>
    <row r="21952" s="34" customFormat="1" ht="15" thickTop="1" thickBot="1"/>
    <row r="21953" s="34" customFormat="1" ht="15" thickTop="1" thickBot="1"/>
    <row r="21954" s="34" customFormat="1" ht="15" thickTop="1" thickBot="1"/>
    <row r="21955" s="34" customFormat="1" ht="15" thickTop="1" thickBot="1"/>
    <row r="21956" s="34" customFormat="1" ht="15" thickTop="1" thickBot="1"/>
    <row r="21957" s="34" customFormat="1" ht="15" thickTop="1" thickBot="1"/>
    <row r="21958" s="34" customFormat="1" ht="15" thickTop="1" thickBot="1"/>
    <row r="21959" s="34" customFormat="1" ht="15" thickTop="1" thickBot="1"/>
    <row r="21960" s="34" customFormat="1" ht="15" thickTop="1" thickBot="1"/>
    <row r="21961" s="34" customFormat="1" ht="15" thickTop="1" thickBot="1"/>
    <row r="21962" s="34" customFormat="1" ht="15" thickTop="1" thickBot="1"/>
    <row r="21963" s="34" customFormat="1" ht="15" thickTop="1" thickBot="1"/>
    <row r="21964" s="34" customFormat="1" ht="15" thickTop="1" thickBot="1"/>
    <row r="21965" s="34" customFormat="1" ht="15" thickTop="1" thickBot="1"/>
    <row r="21966" s="34" customFormat="1" ht="15" thickTop="1" thickBot="1"/>
    <row r="21967" s="34" customFormat="1" ht="15" thickTop="1" thickBot="1"/>
    <row r="21968" s="34" customFormat="1" ht="15" thickTop="1" thickBot="1"/>
    <row r="21969" s="34" customFormat="1" ht="15" thickTop="1" thickBot="1"/>
    <row r="21970" s="34" customFormat="1" ht="15" thickTop="1" thickBot="1"/>
    <row r="21971" s="34" customFormat="1" ht="15" thickTop="1" thickBot="1"/>
    <row r="21972" s="34" customFormat="1" ht="15" thickTop="1" thickBot="1"/>
    <row r="21973" s="34" customFormat="1" ht="15" thickTop="1" thickBot="1"/>
    <row r="21974" s="34" customFormat="1" ht="15" thickTop="1" thickBot="1"/>
    <row r="21975" s="34" customFormat="1" ht="15" thickTop="1" thickBot="1"/>
    <row r="21976" s="34" customFormat="1" ht="15" thickTop="1" thickBot="1"/>
    <row r="21977" s="34" customFormat="1" ht="15" thickTop="1" thickBot="1"/>
    <row r="21978" s="34" customFormat="1" ht="14" thickTop="1"/>
    <row r="21979" s="34" customFormat="1"/>
    <row r="21980" s="34" customFormat="1"/>
    <row r="21981" s="34" customFormat="1"/>
    <row r="21982" s="34" customFormat="1"/>
    <row r="21983" s="34" customFormat="1"/>
    <row r="21984" s="34" customFormat="1"/>
    <row r="21985" s="34" customFormat="1"/>
    <row r="21986" s="34" customFormat="1"/>
    <row r="21987" s="34" customFormat="1"/>
    <row r="21988" s="34" customFormat="1"/>
    <row r="21989" s="34" customFormat="1"/>
    <row r="21990" s="34" customFormat="1"/>
    <row r="21991" s="34" customFormat="1" ht="14" thickBot="1"/>
    <row r="21992" s="34" customFormat="1" ht="15" thickTop="1" thickBot="1"/>
    <row r="21993" s="34" customFormat="1" ht="15" thickTop="1" thickBot="1"/>
    <row r="21994" s="34" customFormat="1" ht="15" thickTop="1" thickBot="1"/>
    <row r="21995" s="34" customFormat="1" ht="15" thickTop="1" thickBot="1"/>
    <row r="21996" s="34" customFormat="1" ht="15" thickTop="1" thickBot="1"/>
    <row r="21997" s="34" customFormat="1" ht="15" thickTop="1" thickBot="1"/>
    <row r="21998" s="34" customFormat="1" ht="15" thickTop="1" thickBot="1"/>
    <row r="21999" s="34" customFormat="1" ht="15" thickTop="1" thickBot="1"/>
    <row r="22000" s="34" customFormat="1" ht="15" thickTop="1" thickBot="1"/>
    <row r="22001" s="34" customFormat="1" ht="15" thickTop="1" thickBot="1"/>
    <row r="22002" s="34" customFormat="1" ht="15" thickTop="1" thickBot="1"/>
    <row r="22003" s="34" customFormat="1" ht="15" thickTop="1" thickBot="1"/>
    <row r="22004" s="34" customFormat="1" ht="15" thickTop="1" thickBot="1"/>
    <row r="22005" s="34" customFormat="1" ht="15" thickTop="1" thickBot="1"/>
    <row r="22006" s="34" customFormat="1" ht="15" thickTop="1" thickBot="1"/>
    <row r="22007" s="34" customFormat="1" ht="15" thickTop="1" thickBot="1"/>
    <row r="22008" s="34" customFormat="1" ht="15" thickTop="1" thickBot="1"/>
    <row r="22009" s="34" customFormat="1" ht="15" thickTop="1" thickBot="1"/>
    <row r="22010" s="34" customFormat="1" ht="15" thickTop="1" thickBot="1"/>
    <row r="22011" s="34" customFormat="1" ht="15" thickTop="1" thickBot="1"/>
    <row r="22012" s="34" customFormat="1" ht="15" thickTop="1" thickBot="1"/>
    <row r="22013" s="34" customFormat="1" ht="15" thickTop="1" thickBot="1"/>
    <row r="22014" s="34" customFormat="1" ht="15" thickTop="1" thickBot="1"/>
    <row r="22015" s="34" customFormat="1" ht="15" thickTop="1" thickBot="1"/>
    <row r="22016" s="34" customFormat="1" ht="15" thickTop="1" thickBot="1"/>
    <row r="22017" s="34" customFormat="1" ht="15" thickTop="1" thickBot="1"/>
    <row r="22018" s="34" customFormat="1" ht="15" thickTop="1" thickBot="1"/>
    <row r="22019" s="34" customFormat="1" ht="15" thickTop="1" thickBot="1"/>
    <row r="22020" s="34" customFormat="1" ht="15" thickTop="1" thickBot="1"/>
    <row r="22021" s="34" customFormat="1" ht="15" thickTop="1" thickBot="1"/>
    <row r="22022" s="34" customFormat="1" ht="15" thickTop="1" thickBot="1"/>
    <row r="22023" s="34" customFormat="1" ht="15" thickTop="1" thickBot="1"/>
    <row r="22024" s="34" customFormat="1" ht="15" thickTop="1" thickBot="1"/>
    <row r="22025" s="34" customFormat="1" ht="15" thickTop="1" thickBot="1"/>
    <row r="22026" s="34" customFormat="1" ht="15" thickTop="1" thickBot="1"/>
    <row r="22027" s="34" customFormat="1" ht="15" thickTop="1" thickBot="1"/>
    <row r="22028" s="34" customFormat="1" ht="15" thickTop="1" thickBot="1"/>
    <row r="22029" s="34" customFormat="1" ht="15" thickTop="1" thickBot="1"/>
    <row r="22030" s="34" customFormat="1" ht="15" thickTop="1" thickBot="1"/>
    <row r="22031" s="34" customFormat="1" ht="15" thickTop="1" thickBot="1"/>
    <row r="22032" s="34" customFormat="1" ht="15" thickTop="1" thickBot="1"/>
    <row r="22033" s="34" customFormat="1" ht="15" thickTop="1" thickBot="1"/>
    <row r="22034" s="34" customFormat="1" ht="15" thickTop="1" thickBot="1"/>
    <row r="22035" s="34" customFormat="1" ht="15" thickTop="1" thickBot="1"/>
    <row r="22036" s="34" customFormat="1" ht="15" thickTop="1" thickBot="1"/>
    <row r="22037" s="34" customFormat="1" ht="15" thickTop="1" thickBot="1"/>
    <row r="22038" s="34" customFormat="1" ht="15" thickTop="1" thickBot="1"/>
    <row r="22039" s="34" customFormat="1" ht="15" thickTop="1" thickBot="1"/>
    <row r="22040" s="34" customFormat="1" ht="15" thickTop="1" thickBot="1"/>
    <row r="22041" s="34" customFormat="1" ht="15" thickTop="1" thickBot="1"/>
    <row r="22042" s="34" customFormat="1" ht="15" thickTop="1" thickBot="1"/>
    <row r="22043" s="34" customFormat="1" ht="15" thickTop="1" thickBot="1"/>
    <row r="22044" s="34" customFormat="1" ht="15" thickTop="1" thickBot="1"/>
    <row r="22045" s="34" customFormat="1" ht="15" thickTop="1" thickBot="1"/>
    <row r="22046" s="34" customFormat="1" ht="15" thickTop="1" thickBot="1"/>
    <row r="22047" s="34" customFormat="1" ht="15" thickTop="1" thickBot="1"/>
    <row r="22048" s="34" customFormat="1" ht="14" thickTop="1"/>
    <row r="22049" s="34" customFormat="1"/>
    <row r="22050" s="34" customFormat="1"/>
    <row r="22051" s="34" customFormat="1"/>
    <row r="22052" s="34" customFormat="1"/>
    <row r="22053" s="34" customFormat="1"/>
    <row r="22054" s="34" customFormat="1"/>
    <row r="22055" s="34" customFormat="1"/>
    <row r="22056" s="34" customFormat="1"/>
    <row r="22057" s="34" customFormat="1"/>
    <row r="22058" s="34" customFormat="1"/>
    <row r="22059" s="34" customFormat="1"/>
    <row r="22060" s="34" customFormat="1"/>
    <row r="22061" s="34" customFormat="1" ht="14" thickBot="1"/>
    <row r="22062" s="34" customFormat="1" ht="15" thickTop="1" thickBot="1"/>
    <row r="22063" s="34" customFormat="1" ht="15" thickTop="1" thickBot="1"/>
    <row r="22064" s="34" customFormat="1" ht="15" thickTop="1" thickBot="1"/>
    <row r="22065" s="34" customFormat="1" ht="15" thickTop="1" thickBot="1"/>
    <row r="22066" s="34" customFormat="1" ht="15" thickTop="1" thickBot="1"/>
    <row r="22067" s="34" customFormat="1" ht="15" thickTop="1" thickBot="1"/>
    <row r="22068" s="34" customFormat="1" ht="15" thickTop="1" thickBot="1"/>
    <row r="22069" s="34" customFormat="1" ht="15" thickTop="1" thickBot="1"/>
    <row r="22070" s="34" customFormat="1" ht="15" thickTop="1" thickBot="1"/>
    <row r="22071" s="34" customFormat="1" ht="15" thickTop="1" thickBot="1"/>
    <row r="22072" s="34" customFormat="1" ht="15" thickTop="1" thickBot="1"/>
    <row r="22073" s="34" customFormat="1" ht="15" thickTop="1" thickBot="1"/>
    <row r="22074" s="34" customFormat="1" ht="15" thickTop="1" thickBot="1"/>
    <row r="22075" s="34" customFormat="1" ht="15" thickTop="1" thickBot="1"/>
    <row r="22076" s="34" customFormat="1" ht="15" thickTop="1" thickBot="1"/>
    <row r="22077" s="34" customFormat="1" ht="15" thickTop="1" thickBot="1"/>
    <row r="22078" s="34" customFormat="1" ht="15" thickTop="1" thickBot="1"/>
    <row r="22079" s="34" customFormat="1" ht="15" thickTop="1" thickBot="1"/>
    <row r="22080" s="34" customFormat="1" ht="15" thickTop="1" thickBot="1"/>
    <row r="22081" s="34" customFormat="1" ht="15" thickTop="1" thickBot="1"/>
    <row r="22082" s="34" customFormat="1" ht="15" thickTop="1" thickBot="1"/>
    <row r="22083" s="34" customFormat="1" ht="15" thickTop="1" thickBot="1"/>
    <row r="22084" s="34" customFormat="1" ht="15" thickTop="1" thickBot="1"/>
    <row r="22085" s="34" customFormat="1" ht="15" thickTop="1" thickBot="1"/>
    <row r="22086" s="34" customFormat="1" ht="15" thickTop="1" thickBot="1"/>
    <row r="22087" s="34" customFormat="1" ht="15" thickTop="1" thickBot="1"/>
    <row r="22088" s="34" customFormat="1" ht="15" thickTop="1" thickBot="1"/>
    <row r="22089" s="34" customFormat="1" ht="15" thickTop="1" thickBot="1"/>
    <row r="22090" s="34" customFormat="1" ht="15" thickTop="1" thickBot="1"/>
    <row r="22091" s="34" customFormat="1" ht="15" thickTop="1" thickBot="1"/>
    <row r="22092" s="34" customFormat="1" ht="15" thickTop="1" thickBot="1"/>
    <row r="22093" s="34" customFormat="1" ht="15" thickTop="1" thickBot="1"/>
    <row r="22094" s="34" customFormat="1" ht="15" thickTop="1" thickBot="1"/>
    <row r="22095" s="34" customFormat="1" ht="15" thickTop="1" thickBot="1"/>
    <row r="22096" s="34" customFormat="1" ht="15" thickTop="1" thickBot="1"/>
    <row r="22097" s="34" customFormat="1" ht="15" thickTop="1" thickBot="1"/>
    <row r="22098" s="34" customFormat="1" ht="15" thickTop="1" thickBot="1"/>
    <row r="22099" s="34" customFormat="1" ht="15" thickTop="1" thickBot="1"/>
    <row r="22100" s="34" customFormat="1" ht="15" thickTop="1" thickBot="1"/>
    <row r="22101" s="34" customFormat="1" ht="15" thickTop="1" thickBot="1"/>
    <row r="22102" s="34" customFormat="1" ht="15" thickTop="1" thickBot="1"/>
    <row r="22103" s="34" customFormat="1" ht="15" thickTop="1" thickBot="1"/>
    <row r="22104" s="34" customFormat="1" ht="15" thickTop="1" thickBot="1"/>
    <row r="22105" s="34" customFormat="1" ht="15" thickTop="1" thickBot="1"/>
    <row r="22106" s="34" customFormat="1" ht="15" thickTop="1" thickBot="1"/>
    <row r="22107" s="34" customFormat="1" ht="15" thickTop="1" thickBot="1"/>
    <row r="22108" s="34" customFormat="1" ht="15" thickTop="1" thickBot="1"/>
    <row r="22109" s="34" customFormat="1" ht="15" thickTop="1" thickBot="1"/>
    <row r="22110" s="34" customFormat="1" ht="15" thickTop="1" thickBot="1"/>
    <row r="22111" s="34" customFormat="1" ht="15" thickTop="1" thickBot="1"/>
    <row r="22112" s="34" customFormat="1" ht="15" thickTop="1" thickBot="1"/>
    <row r="22113" s="34" customFormat="1" ht="15" thickTop="1" thickBot="1"/>
    <row r="22114" s="34" customFormat="1" ht="15" thickTop="1" thickBot="1"/>
    <row r="22115" s="34" customFormat="1" ht="15" thickTop="1" thickBot="1"/>
    <row r="22116" s="34" customFormat="1" ht="15" thickTop="1" thickBot="1"/>
    <row r="22117" s="34" customFormat="1" ht="15" thickTop="1" thickBot="1"/>
    <row r="22118" s="34" customFormat="1" ht="14" thickTop="1"/>
    <row r="22119" s="34" customFormat="1"/>
    <row r="22120" s="34" customFormat="1"/>
    <row r="22121" s="34" customFormat="1"/>
    <row r="22122" s="34" customFormat="1"/>
    <row r="22123" s="34" customFormat="1"/>
    <row r="22124" s="34" customFormat="1"/>
    <row r="22125" s="34" customFormat="1"/>
    <row r="22126" s="34" customFormat="1"/>
    <row r="22127" s="34" customFormat="1"/>
    <row r="22128" s="34" customFormat="1"/>
    <row r="22129" s="34" customFormat="1"/>
    <row r="22130" s="34" customFormat="1"/>
    <row r="22131" s="34" customFormat="1" ht="14" thickBot="1"/>
    <row r="22132" s="34" customFormat="1" ht="15" thickTop="1" thickBot="1"/>
    <row r="22133" s="34" customFormat="1" ht="15" thickTop="1" thickBot="1"/>
    <row r="22134" s="34" customFormat="1" ht="15" thickTop="1" thickBot="1"/>
    <row r="22135" s="34" customFormat="1" ht="15" thickTop="1" thickBot="1"/>
    <row r="22136" s="34" customFormat="1" ht="15" thickTop="1" thickBot="1"/>
    <row r="22137" s="34" customFormat="1" ht="15" thickTop="1" thickBot="1"/>
    <row r="22138" s="34" customFormat="1" ht="15" thickTop="1" thickBot="1"/>
    <row r="22139" s="34" customFormat="1" ht="15" thickTop="1" thickBot="1"/>
    <row r="22140" s="34" customFormat="1" ht="15" thickTop="1" thickBot="1"/>
    <row r="22141" s="34" customFormat="1" ht="15" thickTop="1" thickBot="1"/>
    <row r="22142" s="34" customFormat="1" ht="15" thickTop="1" thickBot="1"/>
    <row r="22143" s="34" customFormat="1" ht="15" thickTop="1" thickBot="1"/>
    <row r="22144" s="34" customFormat="1" ht="15" thickTop="1" thickBot="1"/>
    <row r="22145" s="34" customFormat="1" ht="15" thickTop="1" thickBot="1"/>
    <row r="22146" s="34" customFormat="1" ht="15" thickTop="1" thickBot="1"/>
    <row r="22147" s="34" customFormat="1" ht="15" thickTop="1" thickBot="1"/>
    <row r="22148" s="34" customFormat="1" ht="15" thickTop="1" thickBot="1"/>
    <row r="22149" s="34" customFormat="1" ht="15" thickTop="1" thickBot="1"/>
    <row r="22150" s="34" customFormat="1" ht="15" thickTop="1" thickBot="1"/>
    <row r="22151" s="34" customFormat="1" ht="15" thickTop="1" thickBot="1"/>
    <row r="22152" s="34" customFormat="1" ht="15" thickTop="1" thickBot="1"/>
    <row r="22153" s="34" customFormat="1" ht="15" thickTop="1" thickBot="1"/>
    <row r="22154" s="34" customFormat="1" ht="15" thickTop="1" thickBot="1"/>
    <row r="22155" s="34" customFormat="1" ht="15" thickTop="1" thickBot="1"/>
    <row r="22156" s="34" customFormat="1" ht="15" thickTop="1" thickBot="1"/>
    <row r="22157" s="34" customFormat="1" ht="15" thickTop="1" thickBot="1"/>
    <row r="22158" s="34" customFormat="1" ht="15" thickTop="1" thickBot="1"/>
    <row r="22159" s="34" customFormat="1" ht="15" thickTop="1" thickBot="1"/>
    <row r="22160" s="34" customFormat="1" ht="15" thickTop="1" thickBot="1"/>
    <row r="22161" s="34" customFormat="1" ht="15" thickTop="1" thickBot="1"/>
    <row r="22162" s="34" customFormat="1" ht="15" thickTop="1" thickBot="1"/>
    <row r="22163" s="34" customFormat="1" ht="15" thickTop="1" thickBot="1"/>
    <row r="22164" s="34" customFormat="1" ht="15" thickTop="1" thickBot="1"/>
    <row r="22165" s="34" customFormat="1" ht="15" thickTop="1" thickBot="1"/>
    <row r="22166" s="34" customFormat="1" ht="15" thickTop="1" thickBot="1"/>
    <row r="22167" s="34" customFormat="1" ht="15" thickTop="1" thickBot="1"/>
    <row r="22168" s="34" customFormat="1" ht="15" thickTop="1" thickBot="1"/>
    <row r="22169" s="34" customFormat="1" ht="15" thickTop="1" thickBot="1"/>
    <row r="22170" s="34" customFormat="1" ht="15" thickTop="1" thickBot="1"/>
    <row r="22171" s="34" customFormat="1" ht="15" thickTop="1" thickBot="1"/>
    <row r="22172" s="34" customFormat="1" ht="15" thickTop="1" thickBot="1"/>
    <row r="22173" s="34" customFormat="1" ht="15" thickTop="1" thickBot="1"/>
    <row r="22174" s="34" customFormat="1" ht="15" thickTop="1" thickBot="1"/>
    <row r="22175" s="34" customFormat="1" ht="15" thickTop="1" thickBot="1"/>
    <row r="22176" s="34" customFormat="1" ht="15" thickTop="1" thickBot="1"/>
    <row r="22177" s="34" customFormat="1" ht="15" thickTop="1" thickBot="1"/>
    <row r="22178" s="34" customFormat="1" ht="15" thickTop="1" thickBot="1"/>
    <row r="22179" s="34" customFormat="1" ht="15" thickTop="1" thickBot="1"/>
    <row r="22180" s="34" customFormat="1" ht="15" thickTop="1" thickBot="1"/>
    <row r="22181" s="34" customFormat="1" ht="15" thickTop="1" thickBot="1"/>
    <row r="22182" s="34" customFormat="1" ht="15" thickTop="1" thickBot="1"/>
    <row r="22183" s="34" customFormat="1" ht="15" thickTop="1" thickBot="1"/>
    <row r="22184" s="34" customFormat="1" ht="15" thickTop="1" thickBot="1"/>
    <row r="22185" s="34" customFormat="1" ht="15" thickTop="1" thickBot="1"/>
    <row r="22186" s="34" customFormat="1" ht="15" thickTop="1" thickBot="1"/>
    <row r="22187" s="34" customFormat="1" ht="15" thickTop="1" thickBot="1"/>
    <row r="22188" s="34" customFormat="1" ht="14" thickTop="1"/>
    <row r="22189" s="34" customFormat="1"/>
    <row r="22190" s="34" customFormat="1"/>
    <row r="22191" s="34" customFormat="1"/>
    <row r="22192" s="34" customFormat="1"/>
    <row r="22193" s="34" customFormat="1"/>
    <row r="22194" s="34" customFormat="1"/>
    <row r="22195" s="34" customFormat="1"/>
    <row r="22196" s="34" customFormat="1"/>
    <row r="22197" s="34" customFormat="1"/>
    <row r="22198" s="34" customFormat="1"/>
    <row r="22199" s="34" customFormat="1"/>
    <row r="22200" s="34" customFormat="1"/>
    <row r="22201" s="34" customFormat="1" ht="14" thickBot="1"/>
    <row r="22202" s="34" customFormat="1" ht="15" thickTop="1" thickBot="1"/>
    <row r="22203" s="34" customFormat="1" ht="15" thickTop="1" thickBot="1"/>
    <row r="22204" s="34" customFormat="1" ht="15" thickTop="1" thickBot="1"/>
    <row r="22205" s="34" customFormat="1" ht="15" thickTop="1" thickBot="1"/>
    <row r="22206" s="34" customFormat="1" ht="15" thickTop="1" thickBot="1"/>
    <row r="22207" s="34" customFormat="1" ht="15" thickTop="1" thickBot="1"/>
    <row r="22208" s="34" customFormat="1" ht="15" thickTop="1" thickBot="1"/>
    <row r="22209" s="34" customFormat="1" ht="15" thickTop="1" thickBot="1"/>
    <row r="22210" s="34" customFormat="1" ht="15" thickTop="1" thickBot="1"/>
    <row r="22211" s="34" customFormat="1" ht="15" thickTop="1" thickBot="1"/>
    <row r="22212" s="34" customFormat="1" ht="15" thickTop="1" thickBot="1"/>
    <row r="22213" s="34" customFormat="1" ht="15" thickTop="1" thickBot="1"/>
    <row r="22214" s="34" customFormat="1" ht="15" thickTop="1" thickBot="1"/>
    <row r="22215" s="34" customFormat="1" ht="15" thickTop="1" thickBot="1"/>
    <row r="22216" s="34" customFormat="1" ht="15" thickTop="1" thickBot="1"/>
    <row r="22217" s="34" customFormat="1" ht="15" thickTop="1" thickBot="1"/>
    <row r="22218" s="34" customFormat="1" ht="15" thickTop="1" thickBot="1"/>
    <row r="22219" s="34" customFormat="1" ht="15" thickTop="1" thickBot="1"/>
    <row r="22220" s="34" customFormat="1" ht="15" thickTop="1" thickBot="1"/>
    <row r="22221" s="34" customFormat="1" ht="15" thickTop="1" thickBot="1"/>
    <row r="22222" s="34" customFormat="1" ht="15" thickTop="1" thickBot="1"/>
    <row r="22223" s="34" customFormat="1" ht="15" thickTop="1" thickBot="1"/>
    <row r="22224" s="34" customFormat="1" ht="15" thickTop="1" thickBot="1"/>
    <row r="22225" s="34" customFormat="1" ht="15" thickTop="1" thickBot="1"/>
    <row r="22226" s="34" customFormat="1" ht="15" thickTop="1" thickBot="1"/>
    <row r="22227" s="34" customFormat="1" ht="15" thickTop="1" thickBot="1"/>
    <row r="22228" s="34" customFormat="1" ht="15" thickTop="1" thickBot="1"/>
    <row r="22229" s="34" customFormat="1" ht="15" thickTop="1" thickBot="1"/>
    <row r="22230" s="34" customFormat="1" ht="15" thickTop="1" thickBot="1"/>
    <row r="22231" s="34" customFormat="1" ht="15" thickTop="1" thickBot="1"/>
    <row r="22232" s="34" customFormat="1" ht="15" thickTop="1" thickBot="1"/>
    <row r="22233" s="34" customFormat="1" ht="15" thickTop="1" thickBot="1"/>
    <row r="22234" s="34" customFormat="1" ht="15" thickTop="1" thickBot="1"/>
    <row r="22235" s="34" customFormat="1" ht="15" thickTop="1" thickBot="1"/>
    <row r="22236" s="34" customFormat="1" ht="15" thickTop="1" thickBot="1"/>
    <row r="22237" s="34" customFormat="1" ht="15" thickTop="1" thickBot="1"/>
    <row r="22238" s="34" customFormat="1" ht="15" thickTop="1" thickBot="1"/>
    <row r="22239" s="34" customFormat="1" ht="15" thickTop="1" thickBot="1"/>
    <row r="22240" s="34" customFormat="1" ht="15" thickTop="1" thickBot="1"/>
    <row r="22241" s="34" customFormat="1" ht="15" thickTop="1" thickBot="1"/>
    <row r="22242" s="34" customFormat="1" ht="15" thickTop="1" thickBot="1"/>
    <row r="22243" s="34" customFormat="1" ht="15" thickTop="1" thickBot="1"/>
    <row r="22244" s="34" customFormat="1" ht="15" thickTop="1" thickBot="1"/>
    <row r="22245" s="34" customFormat="1" ht="15" thickTop="1" thickBot="1"/>
    <row r="22246" s="34" customFormat="1" ht="15" thickTop="1" thickBot="1"/>
    <row r="22247" s="34" customFormat="1" ht="15" thickTop="1" thickBot="1"/>
    <row r="22248" s="34" customFormat="1" ht="15" thickTop="1" thickBot="1"/>
    <row r="22249" s="34" customFormat="1" ht="15" thickTop="1" thickBot="1"/>
    <row r="22250" s="34" customFormat="1" ht="15" thickTop="1" thickBot="1"/>
    <row r="22251" s="34" customFormat="1" ht="15" thickTop="1" thickBot="1"/>
    <row r="22252" s="34" customFormat="1" ht="15" thickTop="1" thickBot="1"/>
    <row r="22253" s="34" customFormat="1" ht="15" thickTop="1" thickBot="1"/>
    <row r="22254" s="34" customFormat="1" ht="15" thickTop="1" thickBot="1"/>
    <row r="22255" s="34" customFormat="1" ht="15" thickTop="1" thickBot="1"/>
    <row r="22256" s="34" customFormat="1" ht="15" thickTop="1" thickBot="1"/>
    <row r="22257" s="34" customFormat="1" ht="15" thickTop="1" thickBot="1"/>
    <row r="22258" s="34" customFormat="1" ht="14" thickTop="1"/>
    <row r="22259" s="34" customFormat="1"/>
    <row r="22260" s="34" customFormat="1"/>
    <row r="22261" s="34" customFormat="1"/>
    <row r="22262" s="34" customFormat="1"/>
    <row r="22263" s="34" customFormat="1"/>
    <row r="22264" s="34" customFormat="1"/>
    <row r="22265" s="34" customFormat="1"/>
    <row r="22266" s="34" customFormat="1"/>
    <row r="22267" s="34" customFormat="1"/>
    <row r="22268" s="34" customFormat="1"/>
    <row r="22269" s="34" customFormat="1"/>
    <row r="22270" s="34" customFormat="1"/>
    <row r="22271" s="34" customFormat="1" ht="14" thickBot="1"/>
    <row r="22272" s="34" customFormat="1" ht="15" thickTop="1" thickBot="1"/>
    <row r="22273" s="34" customFormat="1" ht="15" thickTop="1" thickBot="1"/>
    <row r="22274" s="34" customFormat="1" ht="15" thickTop="1" thickBot="1"/>
    <row r="22275" s="34" customFormat="1" ht="15" thickTop="1" thickBot="1"/>
    <row r="22276" s="34" customFormat="1" ht="15" thickTop="1" thickBot="1"/>
    <row r="22277" s="34" customFormat="1" ht="15" thickTop="1" thickBot="1"/>
    <row r="22278" s="34" customFormat="1" ht="15" thickTop="1" thickBot="1"/>
    <row r="22279" s="34" customFormat="1" ht="15" thickTop="1" thickBot="1"/>
    <row r="22280" s="34" customFormat="1" ht="15" thickTop="1" thickBot="1"/>
    <row r="22281" s="34" customFormat="1" ht="15" thickTop="1" thickBot="1"/>
    <row r="22282" s="34" customFormat="1" ht="15" thickTop="1" thickBot="1"/>
    <row r="22283" s="34" customFormat="1" ht="15" thickTop="1" thickBot="1"/>
    <row r="22284" s="34" customFormat="1" ht="15" thickTop="1" thickBot="1"/>
    <row r="22285" s="34" customFormat="1" ht="15" thickTop="1" thickBot="1"/>
    <row r="22286" s="34" customFormat="1" ht="15" thickTop="1" thickBot="1"/>
    <row r="22287" s="34" customFormat="1" ht="15" thickTop="1" thickBot="1"/>
    <row r="22288" s="34" customFormat="1" ht="15" thickTop="1" thickBot="1"/>
    <row r="22289" s="34" customFormat="1" ht="15" thickTop="1" thickBot="1"/>
    <row r="22290" s="34" customFormat="1" ht="15" thickTop="1" thickBot="1"/>
    <row r="22291" s="34" customFormat="1" ht="15" thickTop="1" thickBot="1"/>
    <row r="22292" s="34" customFormat="1" ht="15" thickTop="1" thickBot="1"/>
    <row r="22293" s="34" customFormat="1" ht="15" thickTop="1" thickBot="1"/>
    <row r="22294" s="34" customFormat="1" ht="15" thickTop="1" thickBot="1"/>
    <row r="22295" s="34" customFormat="1" ht="15" thickTop="1" thickBot="1"/>
    <row r="22296" s="34" customFormat="1" ht="15" thickTop="1" thickBot="1"/>
    <row r="22297" s="34" customFormat="1" ht="15" thickTop="1" thickBot="1"/>
    <row r="22298" s="34" customFormat="1" ht="15" thickTop="1" thickBot="1"/>
    <row r="22299" s="34" customFormat="1" ht="15" thickTop="1" thickBot="1"/>
    <row r="22300" s="34" customFormat="1" ht="15" thickTop="1" thickBot="1"/>
    <row r="22301" s="34" customFormat="1" ht="15" thickTop="1" thickBot="1"/>
    <row r="22302" s="34" customFormat="1" ht="15" thickTop="1" thickBot="1"/>
    <row r="22303" s="34" customFormat="1" ht="15" thickTop="1" thickBot="1"/>
    <row r="22304" s="34" customFormat="1" ht="15" thickTop="1" thickBot="1"/>
    <row r="22305" s="34" customFormat="1" ht="15" thickTop="1" thickBot="1"/>
    <row r="22306" s="34" customFormat="1" ht="15" thickTop="1" thickBot="1"/>
    <row r="22307" s="34" customFormat="1" ht="15" thickTop="1" thickBot="1"/>
    <row r="22308" s="34" customFormat="1" ht="15" thickTop="1" thickBot="1"/>
    <row r="22309" s="34" customFormat="1" ht="15" thickTop="1" thickBot="1"/>
    <row r="22310" s="34" customFormat="1" ht="15" thickTop="1" thickBot="1"/>
    <row r="22311" s="34" customFormat="1" ht="15" thickTop="1" thickBot="1"/>
    <row r="22312" s="34" customFormat="1" ht="15" thickTop="1" thickBot="1"/>
    <row r="22313" s="34" customFormat="1" ht="15" thickTop="1" thickBot="1"/>
    <row r="22314" s="34" customFormat="1" ht="15" thickTop="1" thickBot="1"/>
    <row r="22315" s="34" customFormat="1" ht="15" thickTop="1" thickBot="1"/>
    <row r="22316" s="34" customFormat="1" ht="15" thickTop="1" thickBot="1"/>
    <row r="22317" s="34" customFormat="1" ht="15" thickTop="1" thickBot="1"/>
    <row r="22318" s="34" customFormat="1" ht="15" thickTop="1" thickBot="1"/>
    <row r="22319" s="34" customFormat="1" ht="15" thickTop="1" thickBot="1"/>
    <row r="22320" s="34" customFormat="1" ht="15" thickTop="1" thickBot="1"/>
    <row r="22321" s="34" customFormat="1" ht="15" thickTop="1" thickBot="1"/>
    <row r="22322" s="34" customFormat="1" ht="15" thickTop="1" thickBot="1"/>
    <row r="22323" s="34" customFormat="1" ht="15" thickTop="1" thickBot="1"/>
    <row r="22324" s="34" customFormat="1" ht="15" thickTop="1" thickBot="1"/>
    <row r="22325" s="34" customFormat="1" ht="15" thickTop="1" thickBot="1"/>
    <row r="22326" s="34" customFormat="1" ht="15" thickTop="1" thickBot="1"/>
    <row r="22327" s="34" customFormat="1" ht="15" thickTop="1" thickBot="1"/>
    <row r="22328" s="34" customFormat="1" ht="14" thickTop="1"/>
    <row r="22329" s="34" customFormat="1"/>
    <row r="22330" s="34" customFormat="1"/>
    <row r="22331" s="34" customFormat="1"/>
    <row r="22332" s="34" customFormat="1"/>
    <row r="22333" s="34" customFormat="1"/>
    <row r="22334" s="34" customFormat="1"/>
    <row r="22335" s="34" customFormat="1"/>
    <row r="22336" s="34" customFormat="1"/>
    <row r="22337" s="34" customFormat="1"/>
    <row r="22338" s="34" customFormat="1"/>
    <row r="22339" s="34" customFormat="1"/>
    <row r="22340" s="34" customFormat="1"/>
    <row r="22341" s="34" customFormat="1" ht="14" thickBot="1"/>
    <row r="22342" s="34" customFormat="1" ht="15" thickTop="1" thickBot="1"/>
    <row r="22343" s="34" customFormat="1" ht="15" thickTop="1" thickBot="1"/>
    <row r="22344" s="34" customFormat="1" ht="15" thickTop="1" thickBot="1"/>
    <row r="22345" s="34" customFormat="1" ht="15" thickTop="1" thickBot="1"/>
    <row r="22346" s="34" customFormat="1" ht="15" thickTop="1" thickBot="1"/>
    <row r="22347" s="34" customFormat="1" ht="15" thickTop="1" thickBot="1"/>
    <row r="22348" s="34" customFormat="1" ht="15" thickTop="1" thickBot="1"/>
    <row r="22349" s="34" customFormat="1" ht="15" thickTop="1" thickBot="1"/>
    <row r="22350" s="34" customFormat="1" ht="15" thickTop="1" thickBot="1"/>
    <row r="22351" s="34" customFormat="1" ht="15" thickTop="1" thickBot="1"/>
    <row r="22352" s="34" customFormat="1" ht="15" thickTop="1" thickBot="1"/>
    <row r="22353" s="34" customFormat="1" ht="15" thickTop="1" thickBot="1"/>
    <row r="22354" s="34" customFormat="1" ht="15" thickTop="1" thickBot="1"/>
    <row r="22355" s="34" customFormat="1" ht="15" thickTop="1" thickBot="1"/>
    <row r="22356" s="34" customFormat="1" ht="15" thickTop="1" thickBot="1"/>
    <row r="22357" s="34" customFormat="1" ht="15" thickTop="1" thickBot="1"/>
    <row r="22358" s="34" customFormat="1" ht="15" thickTop="1" thickBot="1"/>
    <row r="22359" s="34" customFormat="1" ht="15" thickTop="1" thickBot="1"/>
    <row r="22360" s="34" customFormat="1" ht="15" thickTop="1" thickBot="1"/>
    <row r="22361" s="34" customFormat="1" ht="15" thickTop="1" thickBot="1"/>
    <row r="22362" s="34" customFormat="1" ht="15" thickTop="1" thickBot="1"/>
    <row r="22363" s="34" customFormat="1" ht="15" thickTop="1" thickBot="1"/>
    <row r="22364" s="34" customFormat="1" ht="15" thickTop="1" thickBot="1"/>
    <row r="22365" s="34" customFormat="1" ht="15" thickTop="1" thickBot="1"/>
    <row r="22366" s="34" customFormat="1" ht="15" thickTop="1" thickBot="1"/>
    <row r="22367" s="34" customFormat="1" ht="15" thickTop="1" thickBot="1"/>
    <row r="22368" s="34" customFormat="1" ht="15" thickTop="1" thickBot="1"/>
    <row r="22369" s="34" customFormat="1" ht="15" thickTop="1" thickBot="1"/>
    <row r="22370" s="34" customFormat="1" ht="15" thickTop="1" thickBot="1"/>
    <row r="22371" s="34" customFormat="1" ht="15" thickTop="1" thickBot="1"/>
    <row r="22372" s="34" customFormat="1" ht="15" thickTop="1" thickBot="1"/>
    <row r="22373" s="34" customFormat="1" ht="15" thickTop="1" thickBot="1"/>
    <row r="22374" s="34" customFormat="1" ht="15" thickTop="1" thickBot="1"/>
    <row r="22375" s="34" customFormat="1" ht="15" thickTop="1" thickBot="1"/>
    <row r="22376" s="34" customFormat="1" ht="15" thickTop="1" thickBot="1"/>
    <row r="22377" s="34" customFormat="1" ht="15" thickTop="1" thickBot="1"/>
    <row r="22378" s="34" customFormat="1" ht="15" thickTop="1" thickBot="1"/>
    <row r="22379" s="34" customFormat="1" ht="15" thickTop="1" thickBot="1"/>
    <row r="22380" s="34" customFormat="1" ht="15" thickTop="1" thickBot="1"/>
    <row r="22381" s="34" customFormat="1" ht="15" thickTop="1" thickBot="1"/>
    <row r="22382" s="34" customFormat="1" ht="15" thickTop="1" thickBot="1"/>
    <row r="22383" s="34" customFormat="1" ht="15" thickTop="1" thickBot="1"/>
    <row r="22384" s="34" customFormat="1" ht="15" thickTop="1" thickBot="1"/>
    <row r="22385" s="34" customFormat="1" ht="15" thickTop="1" thickBot="1"/>
    <row r="22386" s="34" customFormat="1" ht="15" thickTop="1" thickBot="1"/>
    <row r="22387" s="34" customFormat="1" ht="15" thickTop="1" thickBot="1"/>
    <row r="22388" s="34" customFormat="1" ht="15" thickTop="1" thickBot="1"/>
    <row r="22389" s="34" customFormat="1" ht="15" thickTop="1" thickBot="1"/>
    <row r="22390" s="34" customFormat="1" ht="15" thickTop="1" thickBot="1"/>
    <row r="22391" s="34" customFormat="1" ht="15" thickTop="1" thickBot="1"/>
    <row r="22392" s="34" customFormat="1" ht="15" thickTop="1" thickBot="1"/>
    <row r="22393" s="34" customFormat="1" ht="15" thickTop="1" thickBot="1"/>
    <row r="22394" s="34" customFormat="1" ht="15" thickTop="1" thickBot="1"/>
    <row r="22395" s="34" customFormat="1" ht="15" thickTop="1" thickBot="1"/>
    <row r="22396" s="34" customFormat="1" ht="15" thickTop="1" thickBot="1"/>
    <row r="22397" s="34" customFormat="1" ht="15" thickTop="1" thickBot="1"/>
    <row r="22398" s="34" customFormat="1" ht="14" thickTop="1"/>
    <row r="22399" s="34" customFormat="1"/>
    <row r="22400" s="34" customFormat="1"/>
    <row r="22401" s="34" customFormat="1"/>
    <row r="22402" s="34" customFormat="1"/>
    <row r="22403" s="34" customFormat="1"/>
    <row r="22404" s="34" customFormat="1"/>
    <row r="22405" s="34" customFormat="1"/>
    <row r="22406" s="34" customFormat="1"/>
    <row r="22407" s="34" customFormat="1"/>
    <row r="22408" s="34" customFormat="1"/>
    <row r="22409" s="34" customFormat="1"/>
    <row r="22410" s="34" customFormat="1"/>
    <row r="22411" s="34" customFormat="1" ht="14" thickBot="1"/>
    <row r="22412" s="34" customFormat="1" ht="15" thickTop="1" thickBot="1"/>
    <row r="22413" s="34" customFormat="1" ht="15" thickTop="1" thickBot="1"/>
    <row r="22414" s="34" customFormat="1" ht="15" thickTop="1" thickBot="1"/>
    <row r="22415" s="34" customFormat="1" ht="15" thickTop="1" thickBot="1"/>
    <row r="22416" s="34" customFormat="1" ht="15" thickTop="1" thickBot="1"/>
    <row r="22417" s="34" customFormat="1" ht="15" thickTop="1" thickBot="1"/>
    <row r="22418" s="34" customFormat="1" ht="15" thickTop="1" thickBot="1"/>
    <row r="22419" s="34" customFormat="1" ht="15" thickTop="1" thickBot="1"/>
    <row r="22420" s="34" customFormat="1" ht="15" thickTop="1" thickBot="1"/>
    <row r="22421" s="34" customFormat="1" ht="15" thickTop="1" thickBot="1"/>
    <row r="22422" s="34" customFormat="1" ht="15" thickTop="1" thickBot="1"/>
    <row r="22423" s="34" customFormat="1" ht="15" thickTop="1" thickBot="1"/>
    <row r="22424" s="34" customFormat="1" ht="15" thickTop="1" thickBot="1"/>
    <row r="22425" s="34" customFormat="1" ht="15" thickTop="1" thickBot="1"/>
    <row r="22426" s="34" customFormat="1" ht="15" thickTop="1" thickBot="1"/>
    <row r="22427" s="34" customFormat="1" ht="15" thickTop="1" thickBot="1"/>
    <row r="22428" s="34" customFormat="1" ht="15" thickTop="1" thickBot="1"/>
    <row r="22429" s="34" customFormat="1" ht="15" thickTop="1" thickBot="1"/>
    <row r="22430" s="34" customFormat="1" ht="15" thickTop="1" thickBot="1"/>
    <row r="22431" s="34" customFormat="1" ht="15" thickTop="1" thickBot="1"/>
    <row r="22432" s="34" customFormat="1" ht="15" thickTop="1" thickBot="1"/>
    <row r="22433" s="34" customFormat="1" ht="15" thickTop="1" thickBot="1"/>
    <row r="22434" s="34" customFormat="1" ht="15" thickTop="1" thickBot="1"/>
    <row r="22435" s="34" customFormat="1" ht="15" thickTop="1" thickBot="1"/>
    <row r="22436" s="34" customFormat="1" ht="15" thickTop="1" thickBot="1"/>
    <row r="22437" s="34" customFormat="1" ht="15" thickTop="1" thickBot="1"/>
    <row r="22438" s="34" customFormat="1" ht="15" thickTop="1" thickBot="1"/>
    <row r="22439" s="34" customFormat="1" ht="15" thickTop="1" thickBot="1"/>
    <row r="22440" s="34" customFormat="1" ht="15" thickTop="1" thickBot="1"/>
    <row r="22441" s="34" customFormat="1" ht="15" thickTop="1" thickBot="1"/>
    <row r="22442" s="34" customFormat="1" ht="15" thickTop="1" thickBot="1"/>
    <row r="22443" s="34" customFormat="1" ht="15" thickTop="1" thickBot="1"/>
    <row r="22444" s="34" customFormat="1" ht="15" thickTop="1" thickBot="1"/>
    <row r="22445" s="34" customFormat="1" ht="15" thickTop="1" thickBot="1"/>
    <row r="22446" s="34" customFormat="1" ht="15" thickTop="1" thickBot="1"/>
    <row r="22447" s="34" customFormat="1" ht="15" thickTop="1" thickBot="1"/>
    <row r="22448" s="34" customFormat="1" ht="15" thickTop="1" thickBot="1"/>
    <row r="22449" s="34" customFormat="1" ht="15" thickTop="1" thickBot="1"/>
    <row r="22450" s="34" customFormat="1" ht="15" thickTop="1" thickBot="1"/>
    <row r="22451" s="34" customFormat="1" ht="15" thickTop="1" thickBot="1"/>
    <row r="22452" s="34" customFormat="1" ht="15" thickTop="1" thickBot="1"/>
    <row r="22453" s="34" customFormat="1" ht="15" thickTop="1" thickBot="1"/>
    <row r="22454" s="34" customFormat="1" ht="15" thickTop="1" thickBot="1"/>
    <row r="22455" s="34" customFormat="1" ht="15" thickTop="1" thickBot="1"/>
    <row r="22456" s="34" customFormat="1" ht="15" thickTop="1" thickBot="1"/>
    <row r="22457" s="34" customFormat="1" ht="15" thickTop="1" thickBot="1"/>
    <row r="22458" s="34" customFormat="1" ht="15" thickTop="1" thickBot="1"/>
    <row r="22459" s="34" customFormat="1" ht="15" thickTop="1" thickBot="1"/>
    <row r="22460" s="34" customFormat="1" ht="15" thickTop="1" thickBot="1"/>
    <row r="22461" s="34" customFormat="1" ht="15" thickTop="1" thickBot="1"/>
    <row r="22462" s="34" customFormat="1" ht="15" thickTop="1" thickBot="1"/>
    <row r="22463" s="34" customFormat="1" ht="15" thickTop="1" thickBot="1"/>
    <row r="22464" s="34" customFormat="1" ht="15" thickTop="1" thickBot="1"/>
    <row r="22465" s="34" customFormat="1" ht="15" thickTop="1" thickBot="1"/>
    <row r="22466" s="34" customFormat="1" ht="15" thickTop="1" thickBot="1"/>
    <row r="22467" s="34" customFormat="1" ht="15" thickTop="1" thickBot="1"/>
    <row r="22468" s="34" customFormat="1" ht="14" thickTop="1"/>
    <row r="22469" s="34" customFormat="1"/>
    <row r="22470" s="34" customFormat="1"/>
    <row r="22471" s="34" customFormat="1"/>
    <row r="22472" s="34" customFormat="1"/>
    <row r="22473" s="34" customFormat="1"/>
    <row r="22474" s="34" customFormat="1"/>
    <row r="22475" s="34" customFormat="1"/>
    <row r="22476" s="34" customFormat="1"/>
    <row r="22477" s="34" customFormat="1"/>
    <row r="22478" s="34" customFormat="1"/>
    <row r="22479" s="34" customFormat="1"/>
    <row r="22480" s="34" customFormat="1"/>
    <row r="22481" s="34" customFormat="1" ht="14" thickBot="1"/>
    <row r="22482" s="34" customFormat="1" ht="15" thickTop="1" thickBot="1"/>
    <row r="22483" s="34" customFormat="1" ht="15" thickTop="1" thickBot="1"/>
    <row r="22484" s="34" customFormat="1" ht="15" thickTop="1" thickBot="1"/>
    <row r="22485" s="34" customFormat="1" ht="15" thickTop="1" thickBot="1"/>
    <row r="22486" s="34" customFormat="1" ht="15" thickTop="1" thickBot="1"/>
    <row r="22487" s="34" customFormat="1" ht="15" thickTop="1" thickBot="1"/>
    <row r="22488" s="34" customFormat="1" ht="15" thickTop="1" thickBot="1"/>
    <row r="22489" s="34" customFormat="1" ht="15" thickTop="1" thickBot="1"/>
    <row r="22490" s="34" customFormat="1" ht="15" thickTop="1" thickBot="1"/>
    <row r="22491" s="34" customFormat="1" ht="15" thickTop="1" thickBot="1"/>
    <row r="22492" s="34" customFormat="1" ht="15" thickTop="1" thickBot="1"/>
    <row r="22493" s="34" customFormat="1" ht="15" thickTop="1" thickBot="1"/>
    <row r="22494" s="34" customFormat="1" ht="15" thickTop="1" thickBot="1"/>
    <row r="22495" s="34" customFormat="1" ht="15" thickTop="1" thickBot="1"/>
    <row r="22496" s="34" customFormat="1" ht="15" thickTop="1" thickBot="1"/>
    <row r="22497" s="34" customFormat="1" ht="15" thickTop="1" thickBot="1"/>
    <row r="22498" s="34" customFormat="1" ht="15" thickTop="1" thickBot="1"/>
    <row r="22499" s="34" customFormat="1" ht="15" thickTop="1" thickBot="1"/>
    <row r="22500" s="34" customFormat="1" ht="15" thickTop="1" thickBot="1"/>
    <row r="22501" s="34" customFormat="1" ht="15" thickTop="1" thickBot="1"/>
    <row r="22502" s="34" customFormat="1" ht="15" thickTop="1" thickBot="1"/>
    <row r="22503" s="34" customFormat="1" ht="15" thickTop="1" thickBot="1"/>
    <row r="22504" s="34" customFormat="1" ht="15" thickTop="1" thickBot="1"/>
    <row r="22505" s="34" customFormat="1" ht="15" thickTop="1" thickBot="1"/>
    <row r="22506" s="34" customFormat="1" ht="15" thickTop="1" thickBot="1"/>
    <row r="22507" s="34" customFormat="1" ht="15" thickTop="1" thickBot="1"/>
    <row r="22508" s="34" customFormat="1" ht="15" thickTop="1" thickBot="1"/>
    <row r="22509" s="34" customFormat="1" ht="15" thickTop="1" thickBot="1"/>
    <row r="22510" s="34" customFormat="1" ht="15" thickTop="1" thickBot="1"/>
    <row r="22511" s="34" customFormat="1" ht="15" thickTop="1" thickBot="1"/>
    <row r="22512" s="34" customFormat="1" ht="15" thickTop="1" thickBot="1"/>
    <row r="22513" s="34" customFormat="1" ht="15" thickTop="1" thickBot="1"/>
    <row r="22514" s="34" customFormat="1" ht="15" thickTop="1" thickBot="1"/>
    <row r="22515" s="34" customFormat="1" ht="15" thickTop="1" thickBot="1"/>
    <row r="22516" s="34" customFormat="1" ht="15" thickTop="1" thickBot="1"/>
    <row r="22517" s="34" customFormat="1" ht="15" thickTop="1" thickBot="1"/>
    <row r="22518" s="34" customFormat="1" ht="15" thickTop="1" thickBot="1"/>
    <row r="22519" s="34" customFormat="1" ht="15" thickTop="1" thickBot="1"/>
    <row r="22520" s="34" customFormat="1" ht="15" thickTop="1" thickBot="1"/>
    <row r="22521" s="34" customFormat="1" ht="15" thickTop="1" thickBot="1"/>
    <row r="22522" s="34" customFormat="1" ht="15" thickTop="1" thickBot="1"/>
    <row r="22523" s="34" customFormat="1" ht="15" thickTop="1" thickBot="1"/>
    <row r="22524" s="34" customFormat="1" ht="15" thickTop="1" thickBot="1"/>
    <row r="22525" s="34" customFormat="1" ht="15" thickTop="1" thickBot="1"/>
    <row r="22526" s="34" customFormat="1" ht="15" thickTop="1" thickBot="1"/>
    <row r="22527" s="34" customFormat="1" ht="15" thickTop="1" thickBot="1"/>
    <row r="22528" s="34" customFormat="1" ht="15" thickTop="1" thickBot="1"/>
    <row r="22529" s="34" customFormat="1" ht="15" thickTop="1" thickBot="1"/>
    <row r="22530" s="34" customFormat="1" ht="15" thickTop="1" thickBot="1"/>
    <row r="22531" s="34" customFormat="1" ht="15" thickTop="1" thickBot="1"/>
    <row r="22532" s="34" customFormat="1" ht="15" thickTop="1" thickBot="1"/>
    <row r="22533" s="34" customFormat="1" ht="15" thickTop="1" thickBot="1"/>
    <row r="22534" s="34" customFormat="1" ht="15" thickTop="1" thickBot="1"/>
    <row r="22535" s="34" customFormat="1" ht="15" thickTop="1" thickBot="1"/>
    <row r="22536" s="34" customFormat="1" ht="15" thickTop="1" thickBot="1"/>
    <row r="22537" s="34" customFormat="1" ht="15" thickTop="1" thickBot="1"/>
    <row r="22538" s="34" customFormat="1" ht="14" thickTop="1"/>
    <row r="22539" s="34" customFormat="1"/>
    <row r="22540" s="34" customFormat="1"/>
    <row r="22541" s="34" customFormat="1"/>
    <row r="22542" s="34" customFormat="1"/>
    <row r="22543" s="34" customFormat="1"/>
    <row r="22544" s="34" customFormat="1"/>
    <row r="22545" s="34" customFormat="1"/>
    <row r="22546" s="34" customFormat="1"/>
    <row r="22547" s="34" customFormat="1"/>
    <row r="22548" s="34" customFormat="1"/>
    <row r="22549" s="34" customFormat="1"/>
    <row r="22550" s="34" customFormat="1"/>
    <row r="22551" s="34" customFormat="1" ht="14" thickBot="1"/>
    <row r="22552" s="34" customFormat="1" ht="15" thickTop="1" thickBot="1"/>
    <row r="22553" s="34" customFormat="1" ht="15" thickTop="1" thickBot="1"/>
    <row r="22554" s="34" customFormat="1" ht="15" thickTop="1" thickBot="1"/>
    <row r="22555" s="34" customFormat="1" ht="15" thickTop="1" thickBot="1"/>
    <row r="22556" s="34" customFormat="1" ht="15" thickTop="1" thickBot="1"/>
    <row r="22557" s="34" customFormat="1" ht="15" thickTop="1" thickBot="1"/>
    <row r="22558" s="34" customFormat="1" ht="15" thickTop="1" thickBot="1"/>
    <row r="22559" s="34" customFormat="1" ht="15" thickTop="1" thickBot="1"/>
    <row r="22560" s="34" customFormat="1" ht="15" thickTop="1" thickBot="1"/>
    <row r="22561" s="34" customFormat="1" ht="15" thickTop="1" thickBot="1"/>
    <row r="22562" s="34" customFormat="1" ht="15" thickTop="1" thickBot="1"/>
    <row r="22563" s="34" customFormat="1" ht="15" thickTop="1" thickBot="1"/>
    <row r="22564" s="34" customFormat="1" ht="15" thickTop="1" thickBot="1"/>
    <row r="22565" s="34" customFormat="1" ht="15" thickTop="1" thickBot="1"/>
    <row r="22566" s="34" customFormat="1" ht="15" thickTop="1" thickBot="1"/>
    <row r="22567" s="34" customFormat="1" ht="15" thickTop="1" thickBot="1"/>
    <row r="22568" s="34" customFormat="1" ht="15" thickTop="1" thickBot="1"/>
    <row r="22569" s="34" customFormat="1" ht="15" thickTop="1" thickBot="1"/>
    <row r="22570" s="34" customFormat="1" ht="15" thickTop="1" thickBot="1"/>
    <row r="22571" s="34" customFormat="1" ht="15" thickTop="1" thickBot="1"/>
    <row r="22572" s="34" customFormat="1" ht="15" thickTop="1" thickBot="1"/>
    <row r="22573" s="34" customFormat="1" ht="15" thickTop="1" thickBot="1"/>
    <row r="22574" s="34" customFormat="1" ht="15" thickTop="1" thickBot="1"/>
    <row r="22575" s="34" customFormat="1" ht="15" thickTop="1" thickBot="1"/>
    <row r="22576" s="34" customFormat="1" ht="15" thickTop="1" thickBot="1"/>
    <row r="22577" s="34" customFormat="1" ht="15" thickTop="1" thickBot="1"/>
    <row r="22578" s="34" customFormat="1" ht="15" thickTop="1" thickBot="1"/>
    <row r="22579" s="34" customFormat="1" ht="15" thickTop="1" thickBot="1"/>
    <row r="22580" s="34" customFormat="1" ht="15" thickTop="1" thickBot="1"/>
    <row r="22581" s="34" customFormat="1" ht="15" thickTop="1" thickBot="1"/>
    <row r="22582" s="34" customFormat="1" ht="15" thickTop="1" thickBot="1"/>
    <row r="22583" s="34" customFormat="1" ht="15" thickTop="1" thickBot="1"/>
    <row r="22584" s="34" customFormat="1" ht="15" thickTop="1" thickBot="1"/>
    <row r="22585" s="34" customFormat="1" ht="15" thickTop="1" thickBot="1"/>
    <row r="22586" s="34" customFormat="1" ht="15" thickTop="1" thickBot="1"/>
    <row r="22587" s="34" customFormat="1" ht="15" thickTop="1" thickBot="1"/>
    <row r="22588" s="34" customFormat="1" ht="15" thickTop="1" thickBot="1"/>
    <row r="22589" s="34" customFormat="1" ht="15" thickTop="1" thickBot="1"/>
    <row r="22590" s="34" customFormat="1" ht="15" thickTop="1" thickBot="1"/>
    <row r="22591" s="34" customFormat="1" ht="15" thickTop="1" thickBot="1"/>
    <row r="22592" s="34" customFormat="1" ht="15" thickTop="1" thickBot="1"/>
    <row r="22593" s="34" customFormat="1" ht="15" thickTop="1" thickBot="1"/>
    <row r="22594" s="34" customFormat="1" ht="15" thickTop="1" thickBot="1"/>
    <row r="22595" s="34" customFormat="1" ht="15" thickTop="1" thickBot="1"/>
    <row r="22596" s="34" customFormat="1" ht="15" thickTop="1" thickBot="1"/>
    <row r="22597" s="34" customFormat="1" ht="15" thickTop="1" thickBot="1"/>
    <row r="22598" s="34" customFormat="1" ht="15" thickTop="1" thickBot="1"/>
    <row r="22599" s="34" customFormat="1" ht="15" thickTop="1" thickBot="1"/>
    <row r="22600" s="34" customFormat="1" ht="15" thickTop="1" thickBot="1"/>
    <row r="22601" s="34" customFormat="1" ht="15" thickTop="1" thickBot="1"/>
    <row r="22602" s="34" customFormat="1" ht="15" thickTop="1" thickBot="1"/>
    <row r="22603" s="34" customFormat="1" ht="15" thickTop="1" thickBot="1"/>
    <row r="22604" s="34" customFormat="1" ht="15" thickTop="1" thickBot="1"/>
    <row r="22605" s="34" customFormat="1" ht="15" thickTop="1" thickBot="1"/>
    <row r="22606" s="34" customFormat="1" ht="15" thickTop="1" thickBot="1"/>
    <row r="22607" s="34" customFormat="1" ht="15" thickTop="1" thickBot="1"/>
    <row r="22608" s="34" customFormat="1" ht="14" thickTop="1"/>
    <row r="22609" s="34" customFormat="1"/>
    <row r="22610" s="34" customFormat="1"/>
    <row r="22611" s="34" customFormat="1"/>
    <row r="22612" s="34" customFormat="1"/>
    <row r="22613" s="34" customFormat="1"/>
    <row r="22614" s="34" customFormat="1"/>
    <row r="22615" s="34" customFormat="1"/>
    <row r="22616" s="34" customFormat="1"/>
    <row r="22617" s="34" customFormat="1"/>
    <row r="22618" s="34" customFormat="1"/>
    <row r="22619" s="34" customFormat="1"/>
    <row r="22620" s="34" customFormat="1"/>
    <row r="22621" s="34" customFormat="1" ht="14" thickBot="1"/>
    <row r="22622" s="34" customFormat="1" ht="15" thickTop="1" thickBot="1"/>
    <row r="22623" s="34" customFormat="1" ht="15" thickTop="1" thickBot="1"/>
    <row r="22624" s="34" customFormat="1" ht="15" thickTop="1" thickBot="1"/>
    <row r="22625" s="34" customFormat="1" ht="15" thickTop="1" thickBot="1"/>
    <row r="22626" s="34" customFormat="1" ht="15" thickTop="1" thickBot="1"/>
    <row r="22627" s="34" customFormat="1" ht="15" thickTop="1" thickBot="1"/>
    <row r="22628" s="34" customFormat="1" ht="15" thickTop="1" thickBot="1"/>
    <row r="22629" s="34" customFormat="1" ht="15" thickTop="1" thickBot="1"/>
    <row r="22630" s="34" customFormat="1" ht="15" thickTop="1" thickBot="1"/>
    <row r="22631" s="34" customFormat="1" ht="15" thickTop="1" thickBot="1"/>
    <row r="22632" s="34" customFormat="1" ht="15" thickTop="1" thickBot="1"/>
    <row r="22633" s="34" customFormat="1" ht="15" thickTop="1" thickBot="1"/>
    <row r="22634" s="34" customFormat="1" ht="15" thickTop="1" thickBot="1"/>
    <row r="22635" s="34" customFormat="1" ht="15" thickTop="1" thickBot="1"/>
    <row r="22636" s="34" customFormat="1" ht="15" thickTop="1" thickBot="1"/>
    <row r="22637" s="34" customFormat="1" ht="15" thickTop="1" thickBot="1"/>
    <row r="22638" s="34" customFormat="1" ht="15" thickTop="1" thickBot="1"/>
    <row r="22639" s="34" customFormat="1" ht="15" thickTop="1" thickBot="1"/>
    <row r="22640" s="34" customFormat="1" ht="15" thickTop="1" thickBot="1"/>
    <row r="22641" s="34" customFormat="1" ht="15" thickTop="1" thickBot="1"/>
    <row r="22642" s="34" customFormat="1" ht="15" thickTop="1" thickBot="1"/>
    <row r="22643" s="34" customFormat="1" ht="15" thickTop="1" thickBot="1"/>
    <row r="22644" s="34" customFormat="1" ht="15" thickTop="1" thickBot="1"/>
    <row r="22645" s="34" customFormat="1" ht="15" thickTop="1" thickBot="1"/>
    <row r="22646" s="34" customFormat="1" ht="15" thickTop="1" thickBot="1"/>
    <row r="22647" s="34" customFormat="1" ht="15" thickTop="1" thickBot="1"/>
    <row r="22648" s="34" customFormat="1" ht="15" thickTop="1" thickBot="1"/>
    <row r="22649" s="34" customFormat="1" ht="15" thickTop="1" thickBot="1"/>
    <row r="22650" s="34" customFormat="1" ht="15" thickTop="1" thickBot="1"/>
    <row r="22651" s="34" customFormat="1" ht="15" thickTop="1" thickBot="1"/>
    <row r="22652" s="34" customFormat="1" ht="15" thickTop="1" thickBot="1"/>
    <row r="22653" s="34" customFormat="1" ht="15" thickTop="1" thickBot="1"/>
    <row r="22654" s="34" customFormat="1" ht="15" thickTop="1" thickBot="1"/>
    <row r="22655" s="34" customFormat="1" ht="15" thickTop="1" thickBot="1"/>
    <row r="22656" s="34" customFormat="1" ht="15" thickTop="1" thickBot="1"/>
    <row r="22657" s="34" customFormat="1" ht="15" thickTop="1" thickBot="1"/>
    <row r="22658" s="34" customFormat="1" ht="15" thickTop="1" thickBot="1"/>
    <row r="22659" s="34" customFormat="1" ht="15" thickTop="1" thickBot="1"/>
    <row r="22660" s="34" customFormat="1" ht="15" thickTop="1" thickBot="1"/>
    <row r="22661" s="34" customFormat="1" ht="15" thickTop="1" thickBot="1"/>
    <row r="22662" s="34" customFormat="1" ht="15" thickTop="1" thickBot="1"/>
    <row r="22663" s="34" customFormat="1" ht="15" thickTop="1" thickBot="1"/>
    <row r="22664" s="34" customFormat="1" ht="15" thickTop="1" thickBot="1"/>
    <row r="22665" s="34" customFormat="1" ht="15" thickTop="1" thickBot="1"/>
    <row r="22666" s="34" customFormat="1" ht="15" thickTop="1" thickBot="1"/>
    <row r="22667" s="34" customFormat="1" ht="15" thickTop="1" thickBot="1"/>
    <row r="22668" s="34" customFormat="1" ht="15" thickTop="1" thickBot="1"/>
    <row r="22669" s="34" customFormat="1" ht="15" thickTop="1" thickBot="1"/>
    <row r="22670" s="34" customFormat="1" ht="15" thickTop="1" thickBot="1"/>
    <row r="22671" s="34" customFormat="1" ht="15" thickTop="1" thickBot="1"/>
    <row r="22672" s="34" customFormat="1" ht="15" thickTop="1" thickBot="1"/>
    <row r="22673" s="34" customFormat="1" ht="15" thickTop="1" thickBot="1"/>
    <row r="22674" s="34" customFormat="1" ht="15" thickTop="1" thickBot="1"/>
    <row r="22675" s="34" customFormat="1" ht="15" thickTop="1" thickBot="1"/>
    <row r="22676" s="34" customFormat="1" ht="15" thickTop="1" thickBot="1"/>
    <row r="22677" s="34" customFormat="1" ht="15" thickTop="1" thickBot="1"/>
    <row r="22678" s="34" customFormat="1" ht="14" thickTop="1"/>
    <row r="22679" s="34" customFormat="1"/>
    <row r="22680" s="34" customFormat="1"/>
    <row r="22681" s="34" customFormat="1"/>
    <row r="22682" s="34" customFormat="1"/>
    <row r="22683" s="34" customFormat="1"/>
    <row r="22684" s="34" customFormat="1"/>
    <row r="22685" s="34" customFormat="1"/>
    <row r="22686" s="34" customFormat="1"/>
    <row r="22687" s="34" customFormat="1"/>
    <row r="22688" s="34" customFormat="1"/>
    <row r="22689" s="34" customFormat="1"/>
    <row r="22690" s="34" customFormat="1"/>
    <row r="22691" s="34" customFormat="1" ht="14" thickBot="1"/>
    <row r="22692" s="34" customFormat="1" ht="15" thickTop="1" thickBot="1"/>
    <row r="22693" s="34" customFormat="1" ht="15" thickTop="1" thickBot="1"/>
    <row r="22694" s="34" customFormat="1" ht="15" thickTop="1" thickBot="1"/>
    <row r="22695" s="34" customFormat="1" ht="15" thickTop="1" thickBot="1"/>
    <row r="22696" s="34" customFormat="1" ht="15" thickTop="1" thickBot="1"/>
    <row r="22697" s="34" customFormat="1" ht="15" thickTop="1" thickBot="1"/>
    <row r="22698" s="34" customFormat="1" ht="15" thickTop="1" thickBot="1"/>
    <row r="22699" s="34" customFormat="1" ht="15" thickTop="1" thickBot="1"/>
    <row r="22700" s="34" customFormat="1" ht="15" thickTop="1" thickBot="1"/>
    <row r="22701" s="34" customFormat="1" ht="15" thickTop="1" thickBot="1"/>
    <row r="22702" s="34" customFormat="1" ht="15" thickTop="1" thickBot="1"/>
    <row r="22703" s="34" customFormat="1" ht="15" thickTop="1" thickBot="1"/>
    <row r="22704" s="34" customFormat="1" ht="15" thickTop="1" thickBot="1"/>
    <row r="22705" s="34" customFormat="1" ht="15" thickTop="1" thickBot="1"/>
    <row r="22706" s="34" customFormat="1" ht="15" thickTop="1" thickBot="1"/>
    <row r="22707" s="34" customFormat="1" ht="15" thickTop="1" thickBot="1"/>
    <row r="22708" s="34" customFormat="1" ht="15" thickTop="1" thickBot="1"/>
    <row r="22709" s="34" customFormat="1" ht="15" thickTop="1" thickBot="1"/>
    <row r="22710" s="34" customFormat="1" ht="15" thickTop="1" thickBot="1"/>
    <row r="22711" s="34" customFormat="1" ht="15" thickTop="1" thickBot="1"/>
    <row r="22712" s="34" customFormat="1" ht="15" thickTop="1" thickBot="1"/>
    <row r="22713" s="34" customFormat="1" ht="15" thickTop="1" thickBot="1"/>
    <row r="22714" s="34" customFormat="1" ht="15" thickTop="1" thickBot="1"/>
    <row r="22715" s="34" customFormat="1" ht="15" thickTop="1" thickBot="1"/>
    <row r="22716" s="34" customFormat="1" ht="15" thickTop="1" thickBot="1"/>
    <row r="22717" s="34" customFormat="1" ht="15" thickTop="1" thickBot="1"/>
    <row r="22718" s="34" customFormat="1" ht="15" thickTop="1" thickBot="1"/>
    <row r="22719" s="34" customFormat="1" ht="15" thickTop="1" thickBot="1"/>
    <row r="22720" s="34" customFormat="1" ht="15" thickTop="1" thickBot="1"/>
    <row r="22721" s="34" customFormat="1" ht="15" thickTop="1" thickBot="1"/>
    <row r="22722" s="34" customFormat="1" ht="15" thickTop="1" thickBot="1"/>
    <row r="22723" s="34" customFormat="1" ht="15" thickTop="1" thickBot="1"/>
    <row r="22724" s="34" customFormat="1" ht="15" thickTop="1" thickBot="1"/>
    <row r="22725" s="34" customFormat="1" ht="15" thickTop="1" thickBot="1"/>
    <row r="22726" s="34" customFormat="1" ht="15" thickTop="1" thickBot="1"/>
    <row r="22727" s="34" customFormat="1" ht="15" thickTop="1" thickBot="1"/>
    <row r="22728" s="34" customFormat="1" ht="15" thickTop="1" thickBot="1"/>
    <row r="22729" s="34" customFormat="1" ht="15" thickTop="1" thickBot="1"/>
    <row r="22730" s="34" customFormat="1" ht="15" thickTop="1" thickBot="1"/>
    <row r="22731" s="34" customFormat="1" ht="15" thickTop="1" thickBot="1"/>
    <row r="22732" s="34" customFormat="1" ht="15" thickTop="1" thickBot="1"/>
    <row r="22733" s="34" customFormat="1" ht="15" thickTop="1" thickBot="1"/>
    <row r="22734" s="34" customFormat="1" ht="15" thickTop="1" thickBot="1"/>
    <row r="22735" s="34" customFormat="1" ht="15" thickTop="1" thickBot="1"/>
    <row r="22736" s="34" customFormat="1" ht="15" thickTop="1" thickBot="1"/>
    <row r="22737" s="34" customFormat="1" ht="15" thickTop="1" thickBot="1"/>
    <row r="22738" s="34" customFormat="1" ht="15" thickTop="1" thickBot="1"/>
    <row r="22739" s="34" customFormat="1" ht="15" thickTop="1" thickBot="1"/>
    <row r="22740" s="34" customFormat="1" ht="15" thickTop="1" thickBot="1"/>
    <row r="22741" s="34" customFormat="1" ht="15" thickTop="1" thickBot="1"/>
    <row r="22742" s="34" customFormat="1" ht="15" thickTop="1" thickBot="1"/>
    <row r="22743" s="34" customFormat="1" ht="15" thickTop="1" thickBot="1"/>
    <row r="22744" s="34" customFormat="1" ht="15" thickTop="1" thickBot="1"/>
    <row r="22745" s="34" customFormat="1" ht="15" thickTop="1" thickBot="1"/>
    <row r="22746" s="34" customFormat="1" ht="15" thickTop="1" thickBot="1"/>
    <row r="22747" s="34" customFormat="1" ht="15" thickTop="1" thickBot="1"/>
    <row r="22748" s="34" customFormat="1" ht="14" thickTop="1"/>
    <row r="22749" s="34" customFormat="1"/>
    <row r="22750" s="34" customFormat="1"/>
    <row r="22751" s="34" customFormat="1"/>
    <row r="22752" s="34" customFormat="1"/>
    <row r="22753" s="34" customFormat="1"/>
    <row r="22754" s="34" customFormat="1"/>
    <row r="22755" s="34" customFormat="1"/>
    <row r="22756" s="34" customFormat="1"/>
    <row r="22757" s="34" customFormat="1"/>
    <row r="22758" s="34" customFormat="1"/>
    <row r="22759" s="34" customFormat="1"/>
    <row r="22760" s="34" customFormat="1"/>
    <row r="22761" s="34" customFormat="1" ht="14" thickBot="1"/>
    <row r="22762" s="34" customFormat="1" ht="15" thickTop="1" thickBot="1"/>
    <row r="22763" s="34" customFormat="1" ht="15" thickTop="1" thickBot="1"/>
    <row r="22764" s="34" customFormat="1" ht="15" thickTop="1" thickBot="1"/>
    <row r="22765" s="34" customFormat="1" ht="15" thickTop="1" thickBot="1"/>
    <row r="22766" s="34" customFormat="1" ht="15" thickTop="1" thickBot="1"/>
    <row r="22767" s="34" customFormat="1" ht="15" thickTop="1" thickBot="1"/>
    <row r="22768" s="34" customFormat="1" ht="15" thickTop="1" thickBot="1"/>
    <row r="22769" s="34" customFormat="1" ht="15" thickTop="1" thickBot="1"/>
    <row r="22770" s="34" customFormat="1" ht="15" thickTop="1" thickBot="1"/>
    <row r="22771" s="34" customFormat="1" ht="15" thickTop="1" thickBot="1"/>
    <row r="22772" s="34" customFormat="1" ht="15" thickTop="1" thickBot="1"/>
    <row r="22773" s="34" customFormat="1" ht="15" thickTop="1" thickBot="1"/>
    <row r="22774" s="34" customFormat="1" ht="15" thickTop="1" thickBot="1"/>
    <row r="22775" s="34" customFormat="1" ht="15" thickTop="1" thickBot="1"/>
    <row r="22776" s="34" customFormat="1" ht="15" thickTop="1" thickBot="1"/>
    <row r="22777" s="34" customFormat="1" ht="15" thickTop="1" thickBot="1"/>
    <row r="22778" s="34" customFormat="1" ht="15" thickTop="1" thickBot="1"/>
    <row r="22779" s="34" customFormat="1" ht="15" thickTop="1" thickBot="1"/>
    <row r="22780" s="34" customFormat="1" ht="15" thickTop="1" thickBot="1"/>
    <row r="22781" s="34" customFormat="1" ht="15" thickTop="1" thickBot="1"/>
    <row r="22782" s="34" customFormat="1" ht="15" thickTop="1" thickBot="1"/>
    <row r="22783" s="34" customFormat="1" ht="15" thickTop="1" thickBot="1"/>
    <row r="22784" s="34" customFormat="1" ht="15" thickTop="1" thickBot="1"/>
    <row r="22785" s="34" customFormat="1" ht="15" thickTop="1" thickBot="1"/>
    <row r="22786" s="34" customFormat="1" ht="15" thickTop="1" thickBot="1"/>
    <row r="22787" s="34" customFormat="1" ht="15" thickTop="1" thickBot="1"/>
    <row r="22788" s="34" customFormat="1" ht="15" thickTop="1" thickBot="1"/>
    <row r="22789" s="34" customFormat="1" ht="15" thickTop="1" thickBot="1"/>
    <row r="22790" s="34" customFormat="1" ht="15" thickTop="1" thickBot="1"/>
    <row r="22791" s="34" customFormat="1" ht="15" thickTop="1" thickBot="1"/>
    <row r="22792" s="34" customFormat="1" ht="15" thickTop="1" thickBot="1"/>
    <row r="22793" s="34" customFormat="1" ht="15" thickTop="1" thickBot="1"/>
    <row r="22794" s="34" customFormat="1" ht="15" thickTop="1" thickBot="1"/>
    <row r="22795" s="34" customFormat="1" ht="15" thickTop="1" thickBot="1"/>
    <row r="22796" s="34" customFormat="1" ht="15" thickTop="1" thickBot="1"/>
    <row r="22797" s="34" customFormat="1" ht="15" thickTop="1" thickBot="1"/>
    <row r="22798" s="34" customFormat="1" ht="15" thickTop="1" thickBot="1"/>
    <row r="22799" s="34" customFormat="1" ht="15" thickTop="1" thickBot="1"/>
    <row r="22800" s="34" customFormat="1" ht="15" thickTop="1" thickBot="1"/>
    <row r="22801" s="34" customFormat="1" ht="15" thickTop="1" thickBot="1"/>
    <row r="22802" s="34" customFormat="1" ht="15" thickTop="1" thickBot="1"/>
    <row r="22803" s="34" customFormat="1" ht="15" thickTop="1" thickBot="1"/>
    <row r="22804" s="34" customFormat="1" ht="15" thickTop="1" thickBot="1"/>
    <row r="22805" s="34" customFormat="1" ht="15" thickTop="1" thickBot="1"/>
    <row r="22806" s="34" customFormat="1" ht="15" thickTop="1" thickBot="1"/>
    <row r="22807" s="34" customFormat="1" ht="15" thickTop="1" thickBot="1"/>
    <row r="22808" s="34" customFormat="1" ht="15" thickTop="1" thickBot="1"/>
    <row r="22809" s="34" customFormat="1" ht="15" thickTop="1" thickBot="1"/>
    <row r="22810" s="34" customFormat="1" ht="15" thickTop="1" thickBot="1"/>
    <row r="22811" s="34" customFormat="1" ht="15" thickTop="1" thickBot="1"/>
    <row r="22812" s="34" customFormat="1" ht="15" thickTop="1" thickBot="1"/>
    <row r="22813" s="34" customFormat="1" ht="15" thickTop="1" thickBot="1"/>
    <row r="22814" s="34" customFormat="1" ht="15" thickTop="1" thickBot="1"/>
    <row r="22815" s="34" customFormat="1" ht="15" thickTop="1" thickBot="1"/>
    <row r="22816" s="34" customFormat="1" ht="15" thickTop="1" thickBot="1"/>
    <row r="22817" s="34" customFormat="1" ht="15" thickTop="1" thickBot="1"/>
    <row r="22818" s="34" customFormat="1" ht="14" thickTop="1"/>
    <row r="22819" s="34" customFormat="1"/>
    <row r="22820" s="34" customFormat="1"/>
    <row r="22821" s="34" customFormat="1"/>
    <row r="22822" s="34" customFormat="1"/>
    <row r="22823" s="34" customFormat="1"/>
    <row r="22824" s="34" customFormat="1"/>
    <row r="22825" s="34" customFormat="1"/>
    <row r="22826" s="34" customFormat="1"/>
    <row r="22827" s="34" customFormat="1"/>
    <row r="22828" s="34" customFormat="1"/>
    <row r="22829" s="34" customFormat="1"/>
    <row r="22830" s="34" customFormat="1"/>
    <row r="22831" s="34" customFormat="1" ht="14" thickBot="1"/>
    <row r="22832" s="34" customFormat="1" ht="15" thickTop="1" thickBot="1"/>
    <row r="22833" s="34" customFormat="1" ht="15" thickTop="1" thickBot="1"/>
    <row r="22834" s="34" customFormat="1" ht="15" thickTop="1" thickBot="1"/>
    <row r="22835" s="34" customFormat="1" ht="15" thickTop="1" thickBot="1"/>
    <row r="22836" s="34" customFormat="1" ht="15" thickTop="1" thickBot="1"/>
    <row r="22837" s="34" customFormat="1" ht="15" thickTop="1" thickBot="1"/>
    <row r="22838" s="34" customFormat="1" ht="15" thickTop="1" thickBot="1"/>
    <row r="22839" s="34" customFormat="1" ht="15" thickTop="1" thickBot="1"/>
    <row r="22840" s="34" customFormat="1" ht="15" thickTop="1" thickBot="1"/>
    <row r="22841" s="34" customFormat="1" ht="15" thickTop="1" thickBot="1"/>
    <row r="22842" s="34" customFormat="1" ht="15" thickTop="1" thickBot="1"/>
    <row r="22843" s="34" customFormat="1" ht="15" thickTop="1" thickBot="1"/>
    <row r="22844" s="34" customFormat="1" ht="15" thickTop="1" thickBot="1"/>
    <row r="22845" s="34" customFormat="1" ht="15" thickTop="1" thickBot="1"/>
    <row r="22846" s="34" customFormat="1" ht="15" thickTop="1" thickBot="1"/>
    <row r="22847" s="34" customFormat="1" ht="15" thickTop="1" thickBot="1"/>
    <row r="22848" s="34" customFormat="1" ht="15" thickTop="1" thickBot="1"/>
    <row r="22849" s="34" customFormat="1" ht="15" thickTop="1" thickBot="1"/>
    <row r="22850" s="34" customFormat="1" ht="15" thickTop="1" thickBot="1"/>
    <row r="22851" s="34" customFormat="1" ht="15" thickTop="1" thickBot="1"/>
    <row r="22852" s="34" customFormat="1" ht="15" thickTop="1" thickBot="1"/>
    <row r="22853" s="34" customFormat="1" ht="15" thickTop="1" thickBot="1"/>
    <row r="22854" s="34" customFormat="1" ht="15" thickTop="1" thickBot="1"/>
    <row r="22855" s="34" customFormat="1" ht="15" thickTop="1" thickBot="1"/>
    <row r="22856" s="34" customFormat="1" ht="15" thickTop="1" thickBot="1"/>
    <row r="22857" s="34" customFormat="1" ht="15" thickTop="1" thickBot="1"/>
    <row r="22858" s="34" customFormat="1" ht="15" thickTop="1" thickBot="1"/>
    <row r="22859" s="34" customFormat="1" ht="15" thickTop="1" thickBot="1"/>
    <row r="22860" s="34" customFormat="1" ht="15" thickTop="1" thickBot="1"/>
    <row r="22861" s="34" customFormat="1" ht="15" thickTop="1" thickBot="1"/>
    <row r="22862" s="34" customFormat="1" ht="15" thickTop="1" thickBot="1"/>
    <row r="22863" s="34" customFormat="1" ht="15" thickTop="1" thickBot="1"/>
    <row r="22864" s="34" customFormat="1" ht="15" thickTop="1" thickBot="1"/>
    <row r="22865" s="34" customFormat="1" ht="15" thickTop="1" thickBot="1"/>
    <row r="22866" s="34" customFormat="1" ht="15" thickTop="1" thickBot="1"/>
    <row r="22867" s="34" customFormat="1" ht="15" thickTop="1" thickBot="1"/>
    <row r="22868" s="34" customFormat="1" ht="15" thickTop="1" thickBot="1"/>
    <row r="22869" s="34" customFormat="1" ht="15" thickTop="1" thickBot="1"/>
    <row r="22870" s="34" customFormat="1" ht="15" thickTop="1" thickBot="1"/>
    <row r="22871" s="34" customFormat="1" ht="15" thickTop="1" thickBot="1"/>
    <row r="22872" s="34" customFormat="1" ht="15" thickTop="1" thickBot="1"/>
    <row r="22873" s="34" customFormat="1" ht="15" thickTop="1" thickBot="1"/>
    <row r="22874" s="34" customFormat="1" ht="15" thickTop="1" thickBot="1"/>
    <row r="22875" s="34" customFormat="1" ht="15" thickTop="1" thickBot="1"/>
    <row r="22876" s="34" customFormat="1" ht="15" thickTop="1" thickBot="1"/>
    <row r="22877" s="34" customFormat="1" ht="15" thickTop="1" thickBot="1"/>
    <row r="22878" s="34" customFormat="1" ht="15" thickTop="1" thickBot="1"/>
    <row r="22879" s="34" customFormat="1" ht="15" thickTop="1" thickBot="1"/>
    <row r="22880" s="34" customFormat="1" ht="15" thickTop="1" thickBot="1"/>
    <row r="22881" s="34" customFormat="1" ht="15" thickTop="1" thickBot="1"/>
    <row r="22882" s="34" customFormat="1" ht="15" thickTop="1" thickBot="1"/>
    <row r="22883" s="34" customFormat="1" ht="15" thickTop="1" thickBot="1"/>
    <row r="22884" s="34" customFormat="1" ht="15" thickTop="1" thickBot="1"/>
    <row r="22885" s="34" customFormat="1" ht="15" thickTop="1" thickBot="1"/>
    <row r="22886" s="34" customFormat="1" ht="15" thickTop="1" thickBot="1"/>
    <row r="22887" s="34" customFormat="1" ht="15" thickTop="1" thickBot="1"/>
    <row r="22888" s="34" customFormat="1" ht="14" thickTop="1"/>
    <row r="22889" s="34" customFormat="1"/>
    <row r="22890" s="34" customFormat="1"/>
    <row r="22891" s="34" customFormat="1"/>
    <row r="22892" s="34" customFormat="1"/>
    <row r="22893" s="34" customFormat="1"/>
    <row r="22894" s="34" customFormat="1"/>
    <row r="22895" s="34" customFormat="1"/>
    <row r="22896" s="34" customFormat="1"/>
    <row r="22897" s="34" customFormat="1"/>
    <row r="22898" s="34" customFormat="1"/>
    <row r="22899" s="34" customFormat="1"/>
    <row r="22900" s="34" customFormat="1"/>
    <row r="22901" s="34" customFormat="1" ht="14" thickBot="1"/>
    <row r="22902" s="34" customFormat="1" ht="15" thickTop="1" thickBot="1"/>
    <row r="22903" s="34" customFormat="1" ht="15" thickTop="1" thickBot="1"/>
    <row r="22904" s="34" customFormat="1" ht="15" thickTop="1" thickBot="1"/>
    <row r="22905" s="34" customFormat="1" ht="15" thickTop="1" thickBot="1"/>
    <row r="22906" s="34" customFormat="1" ht="15" thickTop="1" thickBot="1"/>
    <row r="22907" s="34" customFormat="1" ht="15" thickTop="1" thickBot="1"/>
    <row r="22908" s="34" customFormat="1" ht="15" thickTop="1" thickBot="1"/>
    <row r="22909" s="34" customFormat="1" ht="15" thickTop="1" thickBot="1"/>
    <row r="22910" s="34" customFormat="1" ht="15" thickTop="1" thickBot="1"/>
    <row r="22911" s="34" customFormat="1" ht="15" thickTop="1" thickBot="1"/>
    <row r="22912" s="34" customFormat="1" ht="15" thickTop="1" thickBot="1"/>
    <row r="22913" s="34" customFormat="1" ht="15" thickTop="1" thickBot="1"/>
    <row r="22914" s="34" customFormat="1" ht="15" thickTop="1" thickBot="1"/>
    <row r="22915" s="34" customFormat="1" ht="15" thickTop="1" thickBot="1"/>
    <row r="22916" s="34" customFormat="1" ht="15" thickTop="1" thickBot="1"/>
    <row r="22917" s="34" customFormat="1" ht="15" thickTop="1" thickBot="1"/>
    <row r="22918" s="34" customFormat="1" ht="15" thickTop="1" thickBot="1"/>
    <row r="22919" s="34" customFormat="1" ht="15" thickTop="1" thickBot="1"/>
    <row r="22920" s="34" customFormat="1" ht="15" thickTop="1" thickBot="1"/>
    <row r="22921" s="34" customFormat="1" ht="15" thickTop="1" thickBot="1"/>
    <row r="22922" s="34" customFormat="1" ht="15" thickTop="1" thickBot="1"/>
    <row r="22923" s="34" customFormat="1" ht="15" thickTop="1" thickBot="1"/>
    <row r="22924" s="34" customFormat="1" ht="15" thickTop="1" thickBot="1"/>
    <row r="22925" s="34" customFormat="1" ht="15" thickTop="1" thickBot="1"/>
    <row r="22926" s="34" customFormat="1" ht="15" thickTop="1" thickBot="1"/>
    <row r="22927" s="34" customFormat="1" ht="15" thickTop="1" thickBot="1"/>
    <row r="22928" s="34" customFormat="1" ht="15" thickTop="1" thickBot="1"/>
    <row r="22929" s="34" customFormat="1" ht="15" thickTop="1" thickBot="1"/>
    <row r="22930" s="34" customFormat="1" ht="15" thickTop="1" thickBot="1"/>
    <row r="22931" s="34" customFormat="1" ht="15" thickTop="1" thickBot="1"/>
    <row r="22932" s="34" customFormat="1" ht="15" thickTop="1" thickBot="1"/>
    <row r="22933" s="34" customFormat="1" ht="15" thickTop="1" thickBot="1"/>
    <row r="22934" s="34" customFormat="1" ht="15" thickTop="1" thickBot="1"/>
    <row r="22935" s="34" customFormat="1" ht="15" thickTop="1" thickBot="1"/>
    <row r="22936" s="34" customFormat="1" ht="15" thickTop="1" thickBot="1"/>
    <row r="22937" s="34" customFormat="1" ht="15" thickTop="1" thickBot="1"/>
    <row r="22938" s="34" customFormat="1" ht="15" thickTop="1" thickBot="1"/>
    <row r="22939" s="34" customFormat="1" ht="15" thickTop="1" thickBot="1"/>
    <row r="22940" s="34" customFormat="1" ht="15" thickTop="1" thickBot="1"/>
    <row r="22941" s="34" customFormat="1" ht="15" thickTop="1" thickBot="1"/>
    <row r="22942" s="34" customFormat="1" ht="15" thickTop="1" thickBot="1"/>
    <row r="22943" s="34" customFormat="1" ht="15" thickTop="1" thickBot="1"/>
    <row r="22944" s="34" customFormat="1" ht="15" thickTop="1" thickBot="1"/>
    <row r="22945" s="34" customFormat="1" ht="15" thickTop="1" thickBot="1"/>
    <row r="22946" s="34" customFormat="1" ht="15" thickTop="1" thickBot="1"/>
    <row r="22947" s="34" customFormat="1" ht="15" thickTop="1" thickBot="1"/>
    <row r="22948" s="34" customFormat="1" ht="15" thickTop="1" thickBot="1"/>
    <row r="22949" s="34" customFormat="1" ht="15" thickTop="1" thickBot="1"/>
    <row r="22950" s="34" customFormat="1" ht="15" thickTop="1" thickBot="1"/>
    <row r="22951" s="34" customFormat="1" ht="15" thickTop="1" thickBot="1"/>
    <row r="22952" s="34" customFormat="1" ht="15" thickTop="1" thickBot="1"/>
    <row r="22953" s="34" customFormat="1" ht="15" thickTop="1" thickBot="1"/>
    <row r="22954" s="34" customFormat="1" ht="15" thickTop="1" thickBot="1"/>
    <row r="22955" s="34" customFormat="1" ht="15" thickTop="1" thickBot="1"/>
    <row r="22956" s="34" customFormat="1" ht="15" thickTop="1" thickBot="1"/>
    <row r="22957" s="34" customFormat="1" ht="15" thickTop="1" thickBot="1"/>
    <row r="22958" s="34" customFormat="1" ht="14" thickTop="1"/>
    <row r="22959" s="34" customFormat="1"/>
    <row r="22960" s="34" customFormat="1"/>
    <row r="22961" s="34" customFormat="1"/>
    <row r="22962" s="34" customFormat="1"/>
    <row r="22963" s="34" customFormat="1"/>
    <row r="22964" s="34" customFormat="1"/>
    <row r="22965" s="34" customFormat="1"/>
    <row r="22966" s="34" customFormat="1"/>
    <row r="22967" s="34" customFormat="1"/>
    <row r="22968" s="34" customFormat="1"/>
    <row r="22969" s="34" customFormat="1"/>
    <row r="22970" s="34" customFormat="1"/>
    <row r="22971" s="34" customFormat="1" ht="14" thickBot="1"/>
    <row r="22972" s="34" customFormat="1" ht="15" thickTop="1" thickBot="1"/>
    <row r="22973" s="34" customFormat="1" ht="15" thickTop="1" thickBot="1"/>
    <row r="22974" s="34" customFormat="1" ht="15" thickTop="1" thickBot="1"/>
    <row r="22975" s="34" customFormat="1" ht="15" thickTop="1" thickBot="1"/>
    <row r="22976" s="34" customFormat="1" ht="15" thickTop="1" thickBot="1"/>
    <row r="22977" s="34" customFormat="1" ht="15" thickTop="1" thickBot="1"/>
    <row r="22978" s="34" customFormat="1" ht="15" thickTop="1" thickBot="1"/>
    <row r="22979" s="34" customFormat="1" ht="15" thickTop="1" thickBot="1"/>
    <row r="22980" s="34" customFormat="1" ht="15" thickTop="1" thickBot="1"/>
    <row r="22981" s="34" customFormat="1" ht="15" thickTop="1" thickBot="1"/>
    <row r="22982" s="34" customFormat="1" ht="15" thickTop="1" thickBot="1"/>
    <row r="22983" s="34" customFormat="1" ht="15" thickTop="1" thickBot="1"/>
    <row r="22984" s="34" customFormat="1" ht="15" thickTop="1" thickBot="1"/>
    <row r="22985" s="34" customFormat="1" ht="15" thickTop="1" thickBot="1"/>
    <row r="22986" s="34" customFormat="1" ht="15" thickTop="1" thickBot="1"/>
    <row r="22987" s="34" customFormat="1" ht="15" thickTop="1" thickBot="1"/>
    <row r="22988" s="34" customFormat="1" ht="15" thickTop="1" thickBot="1"/>
    <row r="22989" s="34" customFormat="1" ht="15" thickTop="1" thickBot="1"/>
    <row r="22990" s="34" customFormat="1" ht="15" thickTop="1" thickBot="1"/>
    <row r="22991" s="34" customFormat="1" ht="15" thickTop="1" thickBot="1"/>
    <row r="22992" s="34" customFormat="1" ht="15" thickTop="1" thickBot="1"/>
    <row r="22993" s="34" customFormat="1" ht="15" thickTop="1" thickBot="1"/>
    <row r="22994" s="34" customFormat="1" ht="15" thickTop="1" thickBot="1"/>
    <row r="22995" s="34" customFormat="1" ht="15" thickTop="1" thickBot="1"/>
    <row r="22996" s="34" customFormat="1" ht="15" thickTop="1" thickBot="1"/>
    <row r="22997" s="34" customFormat="1" ht="15" thickTop="1" thickBot="1"/>
    <row r="22998" s="34" customFormat="1" ht="15" thickTop="1" thickBot="1"/>
    <row r="22999" s="34" customFormat="1" ht="15" thickTop="1" thickBot="1"/>
    <row r="23000" s="34" customFormat="1" ht="15" thickTop="1" thickBot="1"/>
    <row r="23001" s="34" customFormat="1" ht="15" thickTop="1" thickBot="1"/>
    <row r="23002" s="34" customFormat="1" ht="15" thickTop="1" thickBot="1"/>
    <row r="23003" s="34" customFormat="1" ht="15" thickTop="1" thickBot="1"/>
    <row r="23004" s="34" customFormat="1" ht="15" thickTop="1" thickBot="1"/>
    <row r="23005" s="34" customFormat="1" ht="15" thickTop="1" thickBot="1"/>
    <row r="23006" s="34" customFormat="1" ht="15" thickTop="1" thickBot="1"/>
    <row r="23007" s="34" customFormat="1" ht="15" thickTop="1" thickBot="1"/>
    <row r="23008" s="34" customFormat="1" ht="15" thickTop="1" thickBot="1"/>
    <row r="23009" s="34" customFormat="1" ht="15" thickTop="1" thickBot="1"/>
    <row r="23010" s="34" customFormat="1" ht="15" thickTop="1" thickBot="1"/>
    <row r="23011" s="34" customFormat="1" ht="15" thickTop="1" thickBot="1"/>
    <row r="23012" s="34" customFormat="1" ht="15" thickTop="1" thickBot="1"/>
    <row r="23013" s="34" customFormat="1" ht="15" thickTop="1" thickBot="1"/>
    <row r="23014" s="34" customFormat="1" ht="15" thickTop="1" thickBot="1"/>
    <row r="23015" s="34" customFormat="1" ht="15" thickTop="1" thickBot="1"/>
    <row r="23016" s="34" customFormat="1" ht="15" thickTop="1" thickBot="1"/>
    <row r="23017" s="34" customFormat="1" ht="15" thickTop="1" thickBot="1"/>
    <row r="23018" s="34" customFormat="1" ht="15" thickTop="1" thickBot="1"/>
    <row r="23019" s="34" customFormat="1" ht="15" thickTop="1" thickBot="1"/>
    <row r="23020" s="34" customFormat="1" ht="15" thickTop="1" thickBot="1"/>
    <row r="23021" s="34" customFormat="1" ht="15" thickTop="1" thickBot="1"/>
    <row r="23022" s="34" customFormat="1" ht="15" thickTop="1" thickBot="1"/>
    <row r="23023" s="34" customFormat="1" ht="15" thickTop="1" thickBot="1"/>
    <row r="23024" s="34" customFormat="1" ht="15" thickTop="1" thickBot="1"/>
    <row r="23025" s="34" customFormat="1" ht="15" thickTop="1" thickBot="1"/>
    <row r="23026" s="34" customFormat="1" ht="15" thickTop="1" thickBot="1"/>
    <row r="23027" s="34" customFormat="1" ht="15" thickTop="1" thickBot="1"/>
    <row r="23028" s="34" customFormat="1" ht="14" thickTop="1"/>
    <row r="23029" s="34" customFormat="1"/>
    <row r="23030" s="34" customFormat="1"/>
    <row r="23031" s="34" customFormat="1"/>
    <row r="23032" s="34" customFormat="1"/>
    <row r="23033" s="34" customFormat="1"/>
    <row r="23034" s="34" customFormat="1"/>
    <row r="23035" s="34" customFormat="1"/>
    <row r="23036" s="34" customFormat="1"/>
    <row r="23037" s="34" customFormat="1"/>
    <row r="23038" s="34" customFormat="1"/>
    <row r="23039" s="34" customFormat="1"/>
    <row r="23040" s="34" customFormat="1"/>
    <row r="23041" s="34" customFormat="1" ht="14" thickBot="1"/>
    <row r="23042" s="34" customFormat="1" ht="15" thickTop="1" thickBot="1"/>
    <row r="23043" s="34" customFormat="1" ht="15" thickTop="1" thickBot="1"/>
    <row r="23044" s="34" customFormat="1" ht="15" thickTop="1" thickBot="1"/>
    <row r="23045" s="34" customFormat="1" ht="15" thickTop="1" thickBot="1"/>
    <row r="23046" s="34" customFormat="1" ht="15" thickTop="1" thickBot="1"/>
    <row r="23047" s="34" customFormat="1" ht="15" thickTop="1" thickBot="1"/>
    <row r="23048" s="34" customFormat="1" ht="15" thickTop="1" thickBot="1"/>
    <row r="23049" s="34" customFormat="1" ht="15" thickTop="1" thickBot="1"/>
    <row r="23050" s="34" customFormat="1" ht="15" thickTop="1" thickBot="1"/>
    <row r="23051" s="34" customFormat="1" ht="15" thickTop="1" thickBot="1"/>
    <row r="23052" s="34" customFormat="1" ht="15" thickTop="1" thickBot="1"/>
    <row r="23053" s="34" customFormat="1" ht="15" thickTop="1" thickBot="1"/>
    <row r="23054" s="34" customFormat="1" ht="15" thickTop="1" thickBot="1"/>
    <row r="23055" s="34" customFormat="1" ht="15" thickTop="1" thickBot="1"/>
    <row r="23056" s="34" customFormat="1" ht="15" thickTop="1" thickBot="1"/>
    <row r="23057" s="34" customFormat="1" ht="15" thickTop="1" thickBot="1"/>
    <row r="23058" s="34" customFormat="1" ht="15" thickTop="1" thickBot="1"/>
    <row r="23059" s="34" customFormat="1" ht="15" thickTop="1" thickBot="1"/>
    <row r="23060" s="34" customFormat="1" ht="15" thickTop="1" thickBot="1"/>
    <row r="23061" s="34" customFormat="1" ht="15" thickTop="1" thickBot="1"/>
    <row r="23062" s="34" customFormat="1" ht="15" thickTop="1" thickBot="1"/>
    <row r="23063" s="34" customFormat="1" ht="15" thickTop="1" thickBot="1"/>
    <row r="23064" s="34" customFormat="1" ht="15" thickTop="1" thickBot="1"/>
    <row r="23065" s="34" customFormat="1" ht="15" thickTop="1" thickBot="1"/>
    <row r="23066" s="34" customFormat="1" ht="15" thickTop="1" thickBot="1"/>
    <row r="23067" s="34" customFormat="1" ht="15" thickTop="1" thickBot="1"/>
    <row r="23068" s="34" customFormat="1" ht="15" thickTop="1" thickBot="1"/>
    <row r="23069" s="34" customFormat="1" ht="15" thickTop="1" thickBot="1"/>
    <row r="23070" s="34" customFormat="1" ht="15" thickTop="1" thickBot="1"/>
    <row r="23071" s="34" customFormat="1" ht="15" thickTop="1" thickBot="1"/>
    <row r="23072" s="34" customFormat="1" ht="15" thickTop="1" thickBot="1"/>
    <row r="23073" s="34" customFormat="1" ht="15" thickTop="1" thickBot="1"/>
    <row r="23074" s="34" customFormat="1" ht="15" thickTop="1" thickBot="1"/>
    <row r="23075" s="34" customFormat="1" ht="15" thickTop="1" thickBot="1"/>
    <row r="23076" s="34" customFormat="1" ht="15" thickTop="1" thickBot="1"/>
    <row r="23077" s="34" customFormat="1" ht="15" thickTop="1" thickBot="1"/>
    <row r="23078" s="34" customFormat="1" ht="15" thickTop="1" thickBot="1"/>
    <row r="23079" s="34" customFormat="1" ht="15" thickTop="1" thickBot="1"/>
    <row r="23080" s="34" customFormat="1" ht="15" thickTop="1" thickBot="1"/>
    <row r="23081" s="34" customFormat="1" ht="15" thickTop="1" thickBot="1"/>
    <row r="23082" s="34" customFormat="1" ht="15" thickTop="1" thickBot="1"/>
    <row r="23083" s="34" customFormat="1" ht="15" thickTop="1" thickBot="1"/>
    <row r="23084" s="34" customFormat="1" ht="15" thickTop="1" thickBot="1"/>
    <row r="23085" s="34" customFormat="1" ht="15" thickTop="1" thickBot="1"/>
    <row r="23086" s="34" customFormat="1" ht="15" thickTop="1" thickBot="1"/>
    <row r="23087" s="34" customFormat="1" ht="15" thickTop="1" thickBot="1"/>
    <row r="23088" s="34" customFormat="1" ht="15" thickTop="1" thickBot="1"/>
    <row r="23089" s="34" customFormat="1" ht="15" thickTop="1" thickBot="1"/>
    <row r="23090" s="34" customFormat="1" ht="15" thickTop="1" thickBot="1"/>
    <row r="23091" s="34" customFormat="1" ht="15" thickTop="1" thickBot="1"/>
    <row r="23092" s="34" customFormat="1" ht="15" thickTop="1" thickBot="1"/>
    <row r="23093" s="34" customFormat="1" ht="15" thickTop="1" thickBot="1"/>
    <row r="23094" s="34" customFormat="1" ht="15" thickTop="1" thickBot="1"/>
    <row r="23095" s="34" customFormat="1" ht="15" thickTop="1" thickBot="1"/>
    <row r="23096" s="34" customFormat="1" ht="15" thickTop="1" thickBot="1"/>
    <row r="23097" s="34" customFormat="1" ht="15" thickTop="1" thickBot="1"/>
    <row r="23098" s="34" customFormat="1" ht="14" thickTop="1"/>
    <row r="23099" s="34" customFormat="1"/>
    <row r="23100" s="34" customFormat="1"/>
    <row r="23101" s="34" customFormat="1"/>
    <row r="23102" s="34" customFormat="1"/>
    <row r="23103" s="34" customFormat="1"/>
    <row r="23104" s="34" customFormat="1"/>
    <row r="23105" s="34" customFormat="1"/>
    <row r="23106" s="34" customFormat="1"/>
    <row r="23107" s="34" customFormat="1"/>
    <row r="23108" s="34" customFormat="1"/>
    <row r="23109" s="34" customFormat="1"/>
    <row r="23110" s="34" customFormat="1"/>
    <row r="23111" s="34" customFormat="1" ht="14" thickBot="1"/>
    <row r="23112" s="34" customFormat="1" ht="15" thickTop="1" thickBot="1"/>
    <row r="23113" s="34" customFormat="1" ht="15" thickTop="1" thickBot="1"/>
    <row r="23114" s="34" customFormat="1" ht="15" thickTop="1" thickBot="1"/>
    <row r="23115" s="34" customFormat="1" ht="15" thickTop="1" thickBot="1"/>
    <row r="23116" s="34" customFormat="1" ht="15" thickTop="1" thickBot="1"/>
    <row r="23117" s="34" customFormat="1" ht="15" thickTop="1" thickBot="1"/>
    <row r="23118" s="34" customFormat="1" ht="15" thickTop="1" thickBot="1"/>
    <row r="23119" s="34" customFormat="1" ht="15" thickTop="1" thickBot="1"/>
    <row r="23120" s="34" customFormat="1" ht="15" thickTop="1" thickBot="1"/>
    <row r="23121" s="34" customFormat="1" ht="15" thickTop="1" thickBot="1"/>
    <row r="23122" s="34" customFormat="1" ht="15" thickTop="1" thickBot="1"/>
    <row r="23123" s="34" customFormat="1" ht="15" thickTop="1" thickBot="1"/>
    <row r="23124" s="34" customFormat="1" ht="15" thickTop="1" thickBot="1"/>
    <row r="23125" s="34" customFormat="1" ht="15" thickTop="1" thickBot="1"/>
    <row r="23126" s="34" customFormat="1" ht="15" thickTop="1" thickBot="1"/>
    <row r="23127" s="34" customFormat="1" ht="15" thickTop="1" thickBot="1"/>
    <row r="23128" s="34" customFormat="1" ht="15" thickTop="1" thickBot="1"/>
    <row r="23129" s="34" customFormat="1" ht="15" thickTop="1" thickBot="1"/>
    <row r="23130" s="34" customFormat="1" ht="15" thickTop="1" thickBot="1"/>
    <row r="23131" s="34" customFormat="1" ht="15" thickTop="1" thickBot="1"/>
    <row r="23132" s="34" customFormat="1" ht="15" thickTop="1" thickBot="1"/>
    <row r="23133" s="34" customFormat="1" ht="15" thickTop="1" thickBot="1"/>
    <row r="23134" s="34" customFormat="1" ht="15" thickTop="1" thickBot="1"/>
    <row r="23135" s="34" customFormat="1" ht="15" thickTop="1" thickBot="1"/>
    <row r="23136" s="34" customFormat="1" ht="15" thickTop="1" thickBot="1"/>
    <row r="23137" s="34" customFormat="1" ht="15" thickTop="1" thickBot="1"/>
    <row r="23138" s="34" customFormat="1" ht="15" thickTop="1" thickBot="1"/>
    <row r="23139" s="34" customFormat="1" ht="15" thickTop="1" thickBot="1"/>
    <row r="23140" s="34" customFormat="1" ht="15" thickTop="1" thickBot="1"/>
    <row r="23141" s="34" customFormat="1" ht="15" thickTop="1" thickBot="1"/>
    <row r="23142" s="34" customFormat="1" ht="15" thickTop="1" thickBot="1"/>
    <row r="23143" s="34" customFormat="1" ht="15" thickTop="1" thickBot="1"/>
    <row r="23144" s="34" customFormat="1" ht="15" thickTop="1" thickBot="1"/>
    <row r="23145" s="34" customFormat="1" ht="15" thickTop="1" thickBot="1"/>
    <row r="23146" s="34" customFormat="1" ht="15" thickTop="1" thickBot="1"/>
    <row r="23147" s="34" customFormat="1" ht="15" thickTop="1" thickBot="1"/>
    <row r="23148" s="34" customFormat="1" ht="15" thickTop="1" thickBot="1"/>
    <row r="23149" s="34" customFormat="1" ht="15" thickTop="1" thickBot="1"/>
    <row r="23150" s="34" customFormat="1" ht="15" thickTop="1" thickBot="1"/>
    <row r="23151" s="34" customFormat="1" ht="15" thickTop="1" thickBot="1"/>
    <row r="23152" s="34" customFormat="1" ht="15" thickTop="1" thickBot="1"/>
    <row r="23153" s="34" customFormat="1" ht="15" thickTop="1" thickBot="1"/>
    <row r="23154" s="34" customFormat="1" ht="15" thickTop="1" thickBot="1"/>
    <row r="23155" s="34" customFormat="1" ht="15" thickTop="1" thickBot="1"/>
    <row r="23156" s="34" customFormat="1" ht="15" thickTop="1" thickBot="1"/>
    <row r="23157" s="34" customFormat="1" ht="15" thickTop="1" thickBot="1"/>
    <row r="23158" s="34" customFormat="1" ht="15" thickTop="1" thickBot="1"/>
    <row r="23159" s="34" customFormat="1" ht="15" thickTop="1" thickBot="1"/>
    <row r="23160" s="34" customFormat="1" ht="15" thickTop="1" thickBot="1"/>
    <row r="23161" s="34" customFormat="1" ht="15" thickTop="1" thickBot="1"/>
    <row r="23162" s="34" customFormat="1" ht="15" thickTop="1" thickBot="1"/>
    <row r="23163" s="34" customFormat="1" ht="15" thickTop="1" thickBot="1"/>
    <row r="23164" s="34" customFormat="1" ht="15" thickTop="1" thickBot="1"/>
    <row r="23165" s="34" customFormat="1" ht="15" thickTop="1" thickBot="1"/>
    <row r="23166" s="34" customFormat="1" ht="15" thickTop="1" thickBot="1"/>
    <row r="23167" s="34" customFormat="1" ht="15" thickTop="1" thickBot="1"/>
    <row r="23168" s="34" customFormat="1" ht="14" thickTop="1"/>
    <row r="23169" s="34" customFormat="1"/>
    <row r="23170" s="34" customFormat="1"/>
    <row r="23171" s="34" customFormat="1"/>
    <row r="23172" s="34" customFormat="1"/>
    <row r="23173" s="34" customFormat="1"/>
    <row r="23174" s="34" customFormat="1"/>
    <row r="23175" s="34" customFormat="1"/>
    <row r="23176" s="34" customFormat="1"/>
    <row r="23177" s="34" customFormat="1"/>
    <row r="23178" s="34" customFormat="1"/>
    <row r="23179" s="34" customFormat="1"/>
    <row r="23180" s="34" customFormat="1"/>
    <row r="23181" s="34" customFormat="1" ht="14" thickBot="1"/>
    <row r="23182" s="34" customFormat="1" ht="15" thickTop="1" thickBot="1"/>
    <row r="23183" s="34" customFormat="1" ht="15" thickTop="1" thickBot="1"/>
    <row r="23184" s="34" customFormat="1" ht="15" thickTop="1" thickBot="1"/>
    <row r="23185" s="34" customFormat="1" ht="15" thickTop="1" thickBot="1"/>
    <row r="23186" s="34" customFormat="1" ht="15" thickTop="1" thickBot="1"/>
    <row r="23187" s="34" customFormat="1" ht="15" thickTop="1" thickBot="1"/>
    <row r="23188" s="34" customFormat="1" ht="15" thickTop="1" thickBot="1"/>
    <row r="23189" s="34" customFormat="1" ht="15" thickTop="1" thickBot="1"/>
    <row r="23190" s="34" customFormat="1" ht="15" thickTop="1" thickBot="1"/>
    <row r="23191" s="34" customFormat="1" ht="15" thickTop="1" thickBot="1"/>
    <row r="23192" s="34" customFormat="1" ht="15" thickTop="1" thickBot="1"/>
    <row r="23193" s="34" customFormat="1" ht="15" thickTop="1" thickBot="1"/>
    <row r="23194" s="34" customFormat="1" ht="15" thickTop="1" thickBot="1"/>
    <row r="23195" s="34" customFormat="1" ht="15" thickTop="1" thickBot="1"/>
    <row r="23196" s="34" customFormat="1" ht="15" thickTop="1" thickBot="1"/>
    <row r="23197" s="34" customFormat="1" ht="15" thickTop="1" thickBot="1"/>
    <row r="23198" s="34" customFormat="1" ht="15" thickTop="1" thickBot="1"/>
    <row r="23199" s="34" customFormat="1" ht="15" thickTop="1" thickBot="1"/>
    <row r="23200" s="34" customFormat="1" ht="15" thickTop="1" thickBot="1"/>
    <row r="23201" s="34" customFormat="1" ht="15" thickTop="1" thickBot="1"/>
    <row r="23202" s="34" customFormat="1" ht="15" thickTop="1" thickBot="1"/>
    <row r="23203" s="34" customFormat="1" ht="15" thickTop="1" thickBot="1"/>
    <row r="23204" s="34" customFormat="1" ht="15" thickTop="1" thickBot="1"/>
    <row r="23205" s="34" customFormat="1" ht="15" thickTop="1" thickBot="1"/>
    <row r="23206" s="34" customFormat="1" ht="15" thickTop="1" thickBot="1"/>
    <row r="23207" s="34" customFormat="1" ht="15" thickTop="1" thickBot="1"/>
    <row r="23208" s="34" customFormat="1" ht="15" thickTop="1" thickBot="1"/>
    <row r="23209" s="34" customFormat="1" ht="15" thickTop="1" thickBot="1"/>
    <row r="23210" s="34" customFormat="1" ht="15" thickTop="1" thickBot="1"/>
    <row r="23211" s="34" customFormat="1" ht="15" thickTop="1" thickBot="1"/>
    <row r="23212" s="34" customFormat="1" ht="15" thickTop="1" thickBot="1"/>
    <row r="23213" s="34" customFormat="1" ht="15" thickTop="1" thickBot="1"/>
    <row r="23214" s="34" customFormat="1" ht="15" thickTop="1" thickBot="1"/>
    <row r="23215" s="34" customFormat="1" ht="15" thickTop="1" thickBot="1"/>
    <row r="23216" s="34" customFormat="1" ht="15" thickTop="1" thickBot="1"/>
    <row r="23217" s="34" customFormat="1" ht="15" thickTop="1" thickBot="1"/>
    <row r="23218" s="34" customFormat="1" ht="15" thickTop="1" thickBot="1"/>
    <row r="23219" s="34" customFormat="1" ht="15" thickTop="1" thickBot="1"/>
    <row r="23220" s="34" customFormat="1" ht="15" thickTop="1" thickBot="1"/>
    <row r="23221" s="34" customFormat="1" ht="15" thickTop="1" thickBot="1"/>
    <row r="23222" s="34" customFormat="1" ht="15" thickTop="1" thickBot="1"/>
    <row r="23223" s="34" customFormat="1" ht="15" thickTop="1" thickBot="1"/>
    <row r="23224" s="34" customFormat="1" ht="15" thickTop="1" thickBot="1"/>
    <row r="23225" s="34" customFormat="1" ht="15" thickTop="1" thickBot="1"/>
    <row r="23226" s="34" customFormat="1" ht="15" thickTop="1" thickBot="1"/>
    <row r="23227" s="34" customFormat="1" ht="15" thickTop="1" thickBot="1"/>
    <row r="23228" s="34" customFormat="1" ht="15" thickTop="1" thickBot="1"/>
    <row r="23229" s="34" customFormat="1" ht="15" thickTop="1" thickBot="1"/>
    <row r="23230" s="34" customFormat="1" ht="15" thickTop="1" thickBot="1"/>
    <row r="23231" s="34" customFormat="1" ht="15" thickTop="1" thickBot="1"/>
    <row r="23232" s="34" customFormat="1" ht="15" thickTop="1" thickBot="1"/>
    <row r="23233" s="34" customFormat="1" ht="15" thickTop="1" thickBot="1"/>
    <row r="23234" s="34" customFormat="1" ht="15" thickTop="1" thickBot="1"/>
    <row r="23235" s="34" customFormat="1" ht="15" thickTop="1" thickBot="1"/>
    <row r="23236" s="34" customFormat="1" ht="15" thickTop="1" thickBot="1"/>
    <row r="23237" s="34" customFormat="1" ht="15" thickTop="1" thickBot="1"/>
    <row r="23238" s="34" customFormat="1" ht="14" thickTop="1"/>
    <row r="23239" s="34" customFormat="1"/>
    <row r="23240" s="34" customFormat="1"/>
    <row r="23241" s="34" customFormat="1"/>
    <row r="23242" s="34" customFormat="1"/>
    <row r="23243" s="34" customFormat="1"/>
    <row r="23244" s="34" customFormat="1"/>
    <row r="23245" s="34" customFormat="1"/>
    <row r="23246" s="34" customFormat="1"/>
    <row r="23247" s="34" customFormat="1"/>
    <row r="23248" s="34" customFormat="1"/>
    <row r="23249" s="34" customFormat="1"/>
    <row r="23250" s="34" customFormat="1"/>
    <row r="23251" s="34" customFormat="1" ht="14" thickBot="1"/>
    <row r="23252" s="34" customFormat="1" ht="15" thickTop="1" thickBot="1"/>
    <row r="23253" s="34" customFormat="1" ht="15" thickTop="1" thickBot="1"/>
    <row r="23254" s="34" customFormat="1" ht="15" thickTop="1" thickBot="1"/>
    <row r="23255" s="34" customFormat="1" ht="15" thickTop="1" thickBot="1"/>
    <row r="23256" s="34" customFormat="1" ht="15" thickTop="1" thickBot="1"/>
    <row r="23257" s="34" customFormat="1" ht="15" thickTop="1" thickBot="1"/>
    <row r="23258" s="34" customFormat="1" ht="15" thickTop="1" thickBot="1"/>
    <row r="23259" s="34" customFormat="1" ht="15" thickTop="1" thickBot="1"/>
    <row r="23260" s="34" customFormat="1" ht="15" thickTop="1" thickBot="1"/>
    <row r="23261" s="34" customFormat="1" ht="15" thickTop="1" thickBot="1"/>
    <row r="23262" s="34" customFormat="1" ht="15" thickTop="1" thickBot="1"/>
    <row r="23263" s="34" customFormat="1" ht="15" thickTop="1" thickBot="1"/>
    <row r="23264" s="34" customFormat="1" ht="15" thickTop="1" thickBot="1"/>
    <row r="23265" s="34" customFormat="1" ht="15" thickTop="1" thickBot="1"/>
    <row r="23266" s="34" customFormat="1" ht="15" thickTop="1" thickBot="1"/>
    <row r="23267" s="34" customFormat="1" ht="15" thickTop="1" thickBot="1"/>
    <row r="23268" s="34" customFormat="1" ht="15" thickTop="1" thickBot="1"/>
    <row r="23269" s="34" customFormat="1" ht="15" thickTop="1" thickBot="1"/>
    <row r="23270" s="34" customFormat="1" ht="15" thickTop="1" thickBot="1"/>
    <row r="23271" s="34" customFormat="1" ht="15" thickTop="1" thickBot="1"/>
    <row r="23272" s="34" customFormat="1" ht="15" thickTop="1" thickBot="1"/>
    <row r="23273" s="34" customFormat="1" ht="15" thickTop="1" thickBot="1"/>
    <row r="23274" s="34" customFormat="1" ht="15" thickTop="1" thickBot="1"/>
    <row r="23275" s="34" customFormat="1" ht="15" thickTop="1" thickBot="1"/>
    <row r="23276" s="34" customFormat="1" ht="15" thickTop="1" thickBot="1"/>
    <row r="23277" s="34" customFormat="1" ht="15" thickTop="1" thickBot="1"/>
    <row r="23278" s="34" customFormat="1" ht="15" thickTop="1" thickBot="1"/>
    <row r="23279" s="34" customFormat="1" ht="15" thickTop="1" thickBot="1"/>
    <row r="23280" s="34" customFormat="1" ht="15" thickTop="1" thickBot="1"/>
    <row r="23281" s="34" customFormat="1" ht="15" thickTop="1" thickBot="1"/>
    <row r="23282" s="34" customFormat="1" ht="15" thickTop="1" thickBot="1"/>
    <row r="23283" s="34" customFormat="1" ht="15" thickTop="1" thickBot="1"/>
    <row r="23284" s="34" customFormat="1" ht="15" thickTop="1" thickBot="1"/>
    <row r="23285" s="34" customFormat="1" ht="15" thickTop="1" thickBot="1"/>
    <row r="23286" s="34" customFormat="1" ht="15" thickTop="1" thickBot="1"/>
    <row r="23287" s="34" customFormat="1" ht="15" thickTop="1" thickBot="1"/>
    <row r="23288" s="34" customFormat="1" ht="15" thickTop="1" thickBot="1"/>
    <row r="23289" s="34" customFormat="1" ht="15" thickTop="1" thickBot="1"/>
    <row r="23290" s="34" customFormat="1" ht="15" thickTop="1" thickBot="1"/>
    <row r="23291" s="34" customFormat="1" ht="15" thickTop="1" thickBot="1"/>
    <row r="23292" s="34" customFormat="1" ht="15" thickTop="1" thickBot="1"/>
    <row r="23293" s="34" customFormat="1" ht="15" thickTop="1" thickBot="1"/>
    <row r="23294" s="34" customFormat="1" ht="15" thickTop="1" thickBot="1"/>
    <row r="23295" s="34" customFormat="1" ht="15" thickTop="1" thickBot="1"/>
    <row r="23296" s="34" customFormat="1" ht="15" thickTop="1" thickBot="1"/>
    <row r="23297" s="34" customFormat="1" ht="15" thickTop="1" thickBot="1"/>
    <row r="23298" s="34" customFormat="1" ht="15" thickTop="1" thickBot="1"/>
    <row r="23299" s="34" customFormat="1" ht="15" thickTop="1" thickBot="1"/>
    <row r="23300" s="34" customFormat="1" ht="15" thickTop="1" thickBot="1"/>
    <row r="23301" s="34" customFormat="1" ht="15" thickTop="1" thickBot="1"/>
    <row r="23302" s="34" customFormat="1" ht="15" thickTop="1" thickBot="1"/>
    <row r="23303" s="34" customFormat="1" ht="15" thickTop="1" thickBot="1"/>
    <row r="23304" s="34" customFormat="1" ht="15" thickTop="1" thickBot="1"/>
    <row r="23305" s="34" customFormat="1" ht="15" thickTop="1" thickBot="1"/>
    <row r="23306" s="34" customFormat="1" ht="15" thickTop="1" thickBot="1"/>
    <row r="23307" s="34" customFormat="1" ht="15" thickTop="1" thickBot="1"/>
    <row r="23308" s="34" customFormat="1" ht="14" thickTop="1"/>
    <row r="23309" s="34" customFormat="1"/>
    <row r="23310" s="34" customFormat="1"/>
    <row r="23311" s="34" customFormat="1"/>
    <row r="23312" s="34" customFormat="1"/>
    <row r="23313" s="34" customFormat="1"/>
    <row r="23314" s="34" customFormat="1"/>
    <row r="23315" s="34" customFormat="1"/>
    <row r="23316" s="34" customFormat="1"/>
    <row r="23317" s="34" customFormat="1"/>
    <row r="23318" s="34" customFormat="1"/>
    <row r="23319" s="34" customFormat="1"/>
    <row r="23320" s="34" customFormat="1"/>
    <row r="23321" s="34" customFormat="1" ht="14" thickBot="1"/>
    <row r="23322" s="34" customFormat="1" ht="15" thickTop="1" thickBot="1"/>
    <row r="23323" s="34" customFormat="1" ht="15" thickTop="1" thickBot="1"/>
    <row r="23324" s="34" customFormat="1" ht="15" thickTop="1" thickBot="1"/>
    <row r="23325" s="34" customFormat="1" ht="15" thickTop="1" thickBot="1"/>
    <row r="23326" s="34" customFormat="1" ht="15" thickTop="1" thickBot="1"/>
    <row r="23327" s="34" customFormat="1" ht="15" thickTop="1" thickBot="1"/>
    <row r="23328" s="34" customFormat="1" ht="15" thickTop="1" thickBot="1"/>
    <row r="23329" s="34" customFormat="1" ht="15" thickTop="1" thickBot="1"/>
    <row r="23330" s="34" customFormat="1" ht="15" thickTop="1" thickBot="1"/>
    <row r="23331" s="34" customFormat="1" ht="15" thickTop="1" thickBot="1"/>
    <row r="23332" s="34" customFormat="1" ht="15" thickTop="1" thickBot="1"/>
    <row r="23333" s="34" customFormat="1" ht="15" thickTop="1" thickBot="1"/>
    <row r="23334" s="34" customFormat="1" ht="15" thickTop="1" thickBot="1"/>
    <row r="23335" s="34" customFormat="1" ht="15" thickTop="1" thickBot="1"/>
    <row r="23336" s="34" customFormat="1" ht="15" thickTop="1" thickBot="1"/>
    <row r="23337" s="34" customFormat="1" ht="15" thickTop="1" thickBot="1"/>
    <row r="23338" s="34" customFormat="1" ht="15" thickTop="1" thickBot="1"/>
    <row r="23339" s="34" customFormat="1" ht="15" thickTop="1" thickBot="1"/>
    <row r="23340" s="34" customFormat="1" ht="15" thickTop="1" thickBot="1"/>
    <row r="23341" s="34" customFormat="1" ht="15" thickTop="1" thickBot="1"/>
    <row r="23342" s="34" customFormat="1" ht="15" thickTop="1" thickBot="1"/>
    <row r="23343" s="34" customFormat="1" ht="15" thickTop="1" thickBot="1"/>
    <row r="23344" s="34" customFormat="1" ht="15" thickTop="1" thickBot="1"/>
    <row r="23345" s="34" customFormat="1" ht="15" thickTop="1" thickBot="1"/>
    <row r="23346" s="34" customFormat="1" ht="15" thickTop="1" thickBot="1"/>
    <row r="23347" s="34" customFormat="1" ht="15" thickTop="1" thickBot="1"/>
    <row r="23348" s="34" customFormat="1" ht="15" thickTop="1" thickBot="1"/>
    <row r="23349" s="34" customFormat="1" ht="15" thickTop="1" thickBot="1"/>
    <row r="23350" s="34" customFormat="1" ht="15" thickTop="1" thickBot="1"/>
    <row r="23351" s="34" customFormat="1" ht="15" thickTop="1" thickBot="1"/>
    <row r="23352" s="34" customFormat="1" ht="15" thickTop="1" thickBot="1"/>
    <row r="23353" s="34" customFormat="1" ht="15" thickTop="1" thickBot="1"/>
    <row r="23354" s="34" customFormat="1" ht="15" thickTop="1" thickBot="1"/>
    <row r="23355" s="34" customFormat="1" ht="15" thickTop="1" thickBot="1"/>
    <row r="23356" s="34" customFormat="1" ht="15" thickTop="1" thickBot="1"/>
    <row r="23357" s="34" customFormat="1" ht="15" thickTop="1" thickBot="1"/>
    <row r="23358" s="34" customFormat="1" ht="15" thickTop="1" thickBot="1"/>
    <row r="23359" s="34" customFormat="1" ht="15" thickTop="1" thickBot="1"/>
    <row r="23360" s="34" customFormat="1" ht="15" thickTop="1" thickBot="1"/>
    <row r="23361" s="34" customFormat="1" ht="15" thickTop="1" thickBot="1"/>
    <row r="23362" s="34" customFormat="1" ht="15" thickTop="1" thickBot="1"/>
    <row r="23363" s="34" customFormat="1" ht="15" thickTop="1" thickBot="1"/>
    <row r="23364" s="34" customFormat="1" ht="15" thickTop="1" thickBot="1"/>
    <row r="23365" s="34" customFormat="1" ht="15" thickTop="1" thickBot="1"/>
    <row r="23366" s="34" customFormat="1" ht="15" thickTop="1" thickBot="1"/>
    <row r="23367" s="34" customFormat="1" ht="15" thickTop="1" thickBot="1"/>
    <row r="23368" s="34" customFormat="1" ht="15" thickTop="1" thickBot="1"/>
    <row r="23369" s="34" customFormat="1" ht="15" thickTop="1" thickBot="1"/>
    <row r="23370" s="34" customFormat="1" ht="15" thickTop="1" thickBot="1"/>
    <row r="23371" s="34" customFormat="1" ht="15" thickTop="1" thickBot="1"/>
    <row r="23372" s="34" customFormat="1" ht="15" thickTop="1" thickBot="1"/>
    <row r="23373" s="34" customFormat="1" ht="15" thickTop="1" thickBot="1"/>
    <row r="23374" s="34" customFormat="1" ht="15" thickTop="1" thickBot="1"/>
    <row r="23375" s="34" customFormat="1" ht="15" thickTop="1" thickBot="1"/>
    <row r="23376" s="34" customFormat="1" ht="15" thickTop="1" thickBot="1"/>
    <row r="23377" s="34" customFormat="1" ht="15" thickTop="1" thickBot="1"/>
    <row r="23378" s="34" customFormat="1" ht="14" thickTop="1"/>
    <row r="23379" s="34" customFormat="1"/>
    <row r="23380" s="34" customFormat="1"/>
    <row r="23381" s="34" customFormat="1"/>
    <row r="23382" s="34" customFormat="1"/>
    <row r="23383" s="34" customFormat="1"/>
    <row r="23384" s="34" customFormat="1"/>
    <row r="23385" s="34" customFormat="1"/>
    <row r="23386" s="34" customFormat="1"/>
    <row r="23387" s="34" customFormat="1"/>
    <row r="23388" s="34" customFormat="1"/>
    <row r="23389" s="34" customFormat="1"/>
    <row r="23390" s="34" customFormat="1"/>
    <row r="23391" s="34" customFormat="1" ht="14" thickBot="1"/>
    <row r="23392" s="34" customFormat="1" ht="15" thickTop="1" thickBot="1"/>
    <row r="23393" s="34" customFormat="1" ht="15" thickTop="1" thickBot="1"/>
    <row r="23394" s="34" customFormat="1" ht="15" thickTop="1" thickBot="1"/>
    <row r="23395" s="34" customFormat="1" ht="15" thickTop="1" thickBot="1"/>
    <row r="23396" s="34" customFormat="1" ht="15" thickTop="1" thickBot="1"/>
    <row r="23397" s="34" customFormat="1" ht="15" thickTop="1" thickBot="1"/>
    <row r="23398" s="34" customFormat="1" ht="15" thickTop="1" thickBot="1"/>
    <row r="23399" s="34" customFormat="1" ht="15" thickTop="1" thickBot="1"/>
    <row r="23400" s="34" customFormat="1" ht="15" thickTop="1" thickBot="1"/>
    <row r="23401" s="34" customFormat="1" ht="15" thickTop="1" thickBot="1"/>
    <row r="23402" s="34" customFormat="1" ht="15" thickTop="1" thickBot="1"/>
    <row r="23403" s="34" customFormat="1" ht="15" thickTop="1" thickBot="1"/>
    <row r="23404" s="34" customFormat="1" ht="15" thickTop="1" thickBot="1"/>
    <row r="23405" s="34" customFormat="1" ht="15" thickTop="1" thickBot="1"/>
    <row r="23406" s="34" customFormat="1" ht="15" thickTop="1" thickBot="1"/>
    <row r="23407" s="34" customFormat="1" ht="15" thickTop="1" thickBot="1"/>
    <row r="23408" s="34" customFormat="1" ht="15" thickTop="1" thickBot="1"/>
    <row r="23409" s="34" customFormat="1" ht="15" thickTop="1" thickBot="1"/>
    <row r="23410" s="34" customFormat="1" ht="15" thickTop="1" thickBot="1"/>
    <row r="23411" s="34" customFormat="1" ht="15" thickTop="1" thickBot="1"/>
    <row r="23412" s="34" customFormat="1" ht="15" thickTop="1" thickBot="1"/>
    <row r="23413" s="34" customFormat="1" ht="15" thickTop="1" thickBot="1"/>
    <row r="23414" s="34" customFormat="1" ht="15" thickTop="1" thickBot="1"/>
    <row r="23415" s="34" customFormat="1" ht="15" thickTop="1" thickBot="1"/>
    <row r="23416" s="34" customFormat="1" ht="15" thickTop="1" thickBot="1"/>
    <row r="23417" s="34" customFormat="1" ht="15" thickTop="1" thickBot="1"/>
    <row r="23418" s="34" customFormat="1" ht="15" thickTop="1" thickBot="1"/>
    <row r="23419" s="34" customFormat="1" ht="15" thickTop="1" thickBot="1"/>
    <row r="23420" s="34" customFormat="1" ht="15" thickTop="1" thickBot="1"/>
    <row r="23421" s="34" customFormat="1" ht="15" thickTop="1" thickBot="1"/>
    <row r="23422" s="34" customFormat="1" ht="15" thickTop="1" thickBot="1"/>
    <row r="23423" s="34" customFormat="1" ht="15" thickTop="1" thickBot="1"/>
    <row r="23424" s="34" customFormat="1" ht="15" thickTop="1" thickBot="1"/>
    <row r="23425" s="34" customFormat="1" ht="15" thickTop="1" thickBot="1"/>
    <row r="23426" s="34" customFormat="1" ht="15" thickTop="1" thickBot="1"/>
    <row r="23427" s="34" customFormat="1" ht="15" thickTop="1" thickBot="1"/>
    <row r="23428" s="34" customFormat="1" ht="15" thickTop="1" thickBot="1"/>
    <row r="23429" s="34" customFormat="1" ht="15" thickTop="1" thickBot="1"/>
    <row r="23430" s="34" customFormat="1" ht="15" thickTop="1" thickBot="1"/>
    <row r="23431" s="34" customFormat="1" ht="15" thickTop="1" thickBot="1"/>
    <row r="23432" s="34" customFormat="1" ht="15" thickTop="1" thickBot="1"/>
    <row r="23433" s="34" customFormat="1" ht="15" thickTop="1" thickBot="1"/>
    <row r="23434" s="34" customFormat="1" ht="15" thickTop="1" thickBot="1"/>
    <row r="23435" s="34" customFormat="1" ht="15" thickTop="1" thickBot="1"/>
    <row r="23436" s="34" customFormat="1" ht="15" thickTop="1" thickBot="1"/>
    <row r="23437" s="34" customFormat="1" ht="15" thickTop="1" thickBot="1"/>
    <row r="23438" s="34" customFormat="1" ht="15" thickTop="1" thickBot="1"/>
    <row r="23439" s="34" customFormat="1" ht="15" thickTop="1" thickBot="1"/>
    <row r="23440" s="34" customFormat="1" ht="15" thickTop="1" thickBot="1"/>
    <row r="23441" s="34" customFormat="1" ht="15" thickTop="1" thickBot="1"/>
    <row r="23442" s="34" customFormat="1" ht="15" thickTop="1" thickBot="1"/>
    <row r="23443" s="34" customFormat="1" ht="15" thickTop="1" thickBot="1"/>
    <row r="23444" s="34" customFormat="1" ht="15" thickTop="1" thickBot="1"/>
    <row r="23445" s="34" customFormat="1" ht="15" thickTop="1" thickBot="1"/>
    <row r="23446" s="34" customFormat="1" ht="15" thickTop="1" thickBot="1"/>
    <row r="23447" s="34" customFormat="1" ht="15" thickTop="1" thickBot="1"/>
    <row r="23448" s="34" customFormat="1" ht="14" thickTop="1"/>
    <row r="23449" s="34" customFormat="1"/>
    <row r="23450" s="34" customFormat="1"/>
    <row r="23451" s="34" customFormat="1"/>
    <row r="23452" s="34" customFormat="1"/>
    <row r="23453" s="34" customFormat="1"/>
    <row r="23454" s="34" customFormat="1"/>
    <row r="23455" s="34" customFormat="1"/>
    <row r="23456" s="34" customFormat="1"/>
    <row r="23457" s="34" customFormat="1"/>
    <row r="23458" s="34" customFormat="1"/>
    <row r="23459" s="34" customFormat="1"/>
    <row r="23460" s="34" customFormat="1"/>
    <row r="23461" s="34" customFormat="1" ht="14" thickBot="1"/>
    <row r="23462" s="34" customFormat="1" ht="15" thickTop="1" thickBot="1"/>
    <row r="23463" s="34" customFormat="1" ht="15" thickTop="1" thickBot="1"/>
    <row r="23464" s="34" customFormat="1" ht="15" thickTop="1" thickBot="1"/>
    <row r="23465" s="34" customFormat="1" ht="15" thickTop="1" thickBot="1"/>
    <row r="23466" s="34" customFormat="1" ht="15" thickTop="1" thickBot="1"/>
    <row r="23467" s="34" customFormat="1" ht="15" thickTop="1" thickBot="1"/>
    <row r="23468" s="34" customFormat="1" ht="15" thickTop="1" thickBot="1"/>
    <row r="23469" s="34" customFormat="1" ht="15" thickTop="1" thickBot="1"/>
    <row r="23470" s="34" customFormat="1" ht="15" thickTop="1" thickBot="1"/>
    <row r="23471" s="34" customFormat="1" ht="15" thickTop="1" thickBot="1"/>
    <row r="23472" s="34" customFormat="1" ht="15" thickTop="1" thickBot="1"/>
    <row r="23473" s="34" customFormat="1" ht="15" thickTop="1" thickBot="1"/>
    <row r="23474" s="34" customFormat="1" ht="15" thickTop="1" thickBot="1"/>
    <row r="23475" s="34" customFormat="1" ht="15" thickTop="1" thickBot="1"/>
    <row r="23476" s="34" customFormat="1" ht="15" thickTop="1" thickBot="1"/>
    <row r="23477" s="34" customFormat="1" ht="15" thickTop="1" thickBot="1"/>
    <row r="23478" s="34" customFormat="1" ht="15" thickTop="1" thickBot="1"/>
    <row r="23479" s="34" customFormat="1" ht="15" thickTop="1" thickBot="1"/>
    <row r="23480" s="34" customFormat="1" ht="15" thickTop="1" thickBot="1"/>
    <row r="23481" s="34" customFormat="1" ht="15" thickTop="1" thickBot="1"/>
    <row r="23482" s="34" customFormat="1" ht="15" thickTop="1" thickBot="1"/>
    <row r="23483" s="34" customFormat="1" ht="15" thickTop="1" thickBot="1"/>
    <row r="23484" s="34" customFormat="1" ht="15" thickTop="1" thickBot="1"/>
    <row r="23485" s="34" customFormat="1" ht="15" thickTop="1" thickBot="1"/>
    <row r="23486" s="34" customFormat="1" ht="15" thickTop="1" thickBot="1"/>
    <row r="23487" s="34" customFormat="1" ht="15" thickTop="1" thickBot="1"/>
    <row r="23488" s="34" customFormat="1" ht="15" thickTop="1" thickBot="1"/>
    <row r="23489" s="34" customFormat="1" ht="15" thickTop="1" thickBot="1"/>
    <row r="23490" s="34" customFormat="1" ht="15" thickTop="1" thickBot="1"/>
    <row r="23491" s="34" customFormat="1" ht="15" thickTop="1" thickBot="1"/>
    <row r="23492" s="34" customFormat="1" ht="15" thickTop="1" thickBot="1"/>
    <row r="23493" s="34" customFormat="1" ht="15" thickTop="1" thickBot="1"/>
    <row r="23494" s="34" customFormat="1" ht="15" thickTop="1" thickBot="1"/>
    <row r="23495" s="34" customFormat="1" ht="15" thickTop="1" thickBot="1"/>
    <row r="23496" s="34" customFormat="1" ht="15" thickTop="1" thickBot="1"/>
    <row r="23497" s="34" customFormat="1" ht="15" thickTop="1" thickBot="1"/>
    <row r="23498" s="34" customFormat="1" ht="15" thickTop="1" thickBot="1"/>
    <row r="23499" s="34" customFormat="1" ht="15" thickTop="1" thickBot="1"/>
    <row r="23500" s="34" customFormat="1" ht="15" thickTop="1" thickBot="1"/>
    <row r="23501" s="34" customFormat="1" ht="15" thickTop="1" thickBot="1"/>
    <row r="23502" s="34" customFormat="1" ht="15" thickTop="1" thickBot="1"/>
    <row r="23503" s="34" customFormat="1" ht="15" thickTop="1" thickBot="1"/>
    <row r="23504" s="34" customFormat="1" ht="15" thickTop="1" thickBot="1"/>
    <row r="23505" s="34" customFormat="1" ht="15" thickTop="1" thickBot="1"/>
    <row r="23506" s="34" customFormat="1" ht="15" thickTop="1" thickBot="1"/>
    <row r="23507" s="34" customFormat="1" ht="15" thickTop="1" thickBot="1"/>
    <row r="23508" s="34" customFormat="1" ht="15" thickTop="1" thickBot="1"/>
    <row r="23509" s="34" customFormat="1" ht="15" thickTop="1" thickBot="1"/>
    <row r="23510" s="34" customFormat="1" ht="15" thickTop="1" thickBot="1"/>
    <row r="23511" s="34" customFormat="1" ht="15" thickTop="1" thickBot="1"/>
    <row r="23512" s="34" customFormat="1" ht="15" thickTop="1" thickBot="1"/>
    <row r="23513" s="34" customFormat="1" ht="15" thickTop="1" thickBot="1"/>
    <row r="23514" s="34" customFormat="1" ht="15" thickTop="1" thickBot="1"/>
    <row r="23515" s="34" customFormat="1" ht="15" thickTop="1" thickBot="1"/>
    <row r="23516" s="34" customFormat="1" ht="15" thickTop="1" thickBot="1"/>
    <row r="23517" s="34" customFormat="1" ht="15" thickTop="1" thickBot="1"/>
    <row r="23518" s="34" customFormat="1" ht="14" thickTop="1"/>
    <row r="23519" s="34" customFormat="1"/>
    <row r="23520" s="34" customFormat="1"/>
    <row r="23521" s="34" customFormat="1"/>
    <row r="23522" s="34" customFormat="1"/>
    <row r="23523" s="34" customFormat="1"/>
    <row r="23524" s="34" customFormat="1"/>
    <row r="23525" s="34" customFormat="1"/>
    <row r="23526" s="34" customFormat="1"/>
    <row r="23527" s="34" customFormat="1"/>
    <row r="23528" s="34" customFormat="1"/>
    <row r="23529" s="34" customFormat="1"/>
    <row r="23530" s="34" customFormat="1"/>
    <row r="23531" s="34" customFormat="1" ht="14" thickBot="1"/>
    <row r="23532" s="34" customFormat="1" ht="15" thickTop="1" thickBot="1"/>
    <row r="23533" s="34" customFormat="1" ht="15" thickTop="1" thickBot="1"/>
    <row r="23534" s="34" customFormat="1" ht="15" thickTop="1" thickBot="1"/>
    <row r="23535" s="34" customFormat="1" ht="15" thickTop="1" thickBot="1"/>
    <row r="23536" s="34" customFormat="1" ht="15" thickTop="1" thickBot="1"/>
    <row r="23537" s="34" customFormat="1" ht="15" thickTop="1" thickBot="1"/>
    <row r="23538" s="34" customFormat="1" ht="15" thickTop="1" thickBot="1"/>
    <row r="23539" s="34" customFormat="1" ht="15" thickTop="1" thickBot="1"/>
    <row r="23540" s="34" customFormat="1" ht="15" thickTop="1" thickBot="1"/>
    <row r="23541" s="34" customFormat="1" ht="15" thickTop="1" thickBot="1"/>
    <row r="23542" s="34" customFormat="1" ht="15" thickTop="1" thickBot="1"/>
    <row r="23543" s="34" customFormat="1" ht="15" thickTop="1" thickBot="1"/>
    <row r="23544" s="34" customFormat="1" ht="15" thickTop="1" thickBot="1"/>
    <row r="23545" s="34" customFormat="1" ht="15" thickTop="1" thickBot="1"/>
    <row r="23546" s="34" customFormat="1" ht="15" thickTop="1" thickBot="1"/>
    <row r="23547" s="34" customFormat="1" ht="15" thickTop="1" thickBot="1"/>
    <row r="23548" s="34" customFormat="1" ht="15" thickTop="1" thickBot="1"/>
    <row r="23549" s="34" customFormat="1" ht="15" thickTop="1" thickBot="1"/>
    <row r="23550" s="34" customFormat="1" ht="15" thickTop="1" thickBot="1"/>
    <row r="23551" s="34" customFormat="1" ht="15" thickTop="1" thickBot="1"/>
    <row r="23552" s="34" customFormat="1" ht="15" thickTop="1" thickBot="1"/>
    <row r="23553" s="34" customFormat="1" ht="15" thickTop="1" thickBot="1"/>
    <row r="23554" s="34" customFormat="1" ht="15" thickTop="1" thickBot="1"/>
    <row r="23555" s="34" customFormat="1" ht="15" thickTop="1" thickBot="1"/>
    <row r="23556" s="34" customFormat="1" ht="15" thickTop="1" thickBot="1"/>
    <row r="23557" s="34" customFormat="1" ht="15" thickTop="1" thickBot="1"/>
    <row r="23558" s="34" customFormat="1" ht="15" thickTop="1" thickBot="1"/>
    <row r="23559" s="34" customFormat="1" ht="15" thickTop="1" thickBot="1"/>
    <row r="23560" s="34" customFormat="1" ht="15" thickTop="1" thickBot="1"/>
    <row r="23561" s="34" customFormat="1" ht="15" thickTop="1" thickBot="1"/>
    <row r="23562" s="34" customFormat="1" ht="15" thickTop="1" thickBot="1"/>
    <row r="23563" s="34" customFormat="1" ht="15" thickTop="1" thickBot="1"/>
    <row r="23564" s="34" customFormat="1" ht="15" thickTop="1" thickBot="1"/>
    <row r="23565" s="34" customFormat="1" ht="15" thickTop="1" thickBot="1"/>
    <row r="23566" s="34" customFormat="1" ht="15" thickTop="1" thickBot="1"/>
    <row r="23567" s="34" customFormat="1" ht="15" thickTop="1" thickBot="1"/>
    <row r="23568" s="34" customFormat="1" ht="15" thickTop="1" thickBot="1"/>
    <row r="23569" s="34" customFormat="1" ht="15" thickTop="1" thickBot="1"/>
    <row r="23570" s="34" customFormat="1" ht="15" thickTop="1" thickBot="1"/>
    <row r="23571" s="34" customFormat="1" ht="15" thickTop="1" thickBot="1"/>
    <row r="23572" s="34" customFormat="1" ht="15" thickTop="1" thickBot="1"/>
    <row r="23573" s="34" customFormat="1" ht="15" thickTop="1" thickBot="1"/>
    <row r="23574" s="34" customFormat="1" ht="15" thickTop="1" thickBot="1"/>
    <row r="23575" s="34" customFormat="1" ht="15" thickTop="1" thickBot="1"/>
    <row r="23576" s="34" customFormat="1" ht="15" thickTop="1" thickBot="1"/>
    <row r="23577" s="34" customFormat="1" ht="15" thickTop="1" thickBot="1"/>
    <row r="23578" s="34" customFormat="1" ht="15" thickTop="1" thickBot="1"/>
    <row r="23579" s="34" customFormat="1" ht="15" thickTop="1" thickBot="1"/>
    <row r="23580" s="34" customFormat="1" ht="15" thickTop="1" thickBot="1"/>
    <row r="23581" s="34" customFormat="1" ht="15" thickTop="1" thickBot="1"/>
    <row r="23582" s="34" customFormat="1" ht="15" thickTop="1" thickBot="1"/>
    <row r="23583" s="34" customFormat="1" ht="15" thickTop="1" thickBot="1"/>
    <row r="23584" s="34" customFormat="1" ht="15" thickTop="1" thickBot="1"/>
    <row r="23585" s="34" customFormat="1" ht="15" thickTop="1" thickBot="1"/>
    <row r="23586" s="34" customFormat="1" ht="15" thickTop="1" thickBot="1"/>
    <row r="23587" s="34" customFormat="1" ht="15" thickTop="1" thickBot="1"/>
    <row r="23588" s="34" customFormat="1" ht="14" thickTop="1"/>
    <row r="23589" s="34" customFormat="1"/>
    <row r="23590" s="34" customFormat="1"/>
    <row r="23591" s="34" customFormat="1"/>
    <row r="23592" s="34" customFormat="1"/>
    <row r="23593" s="34" customFormat="1"/>
    <row r="23594" s="34" customFormat="1"/>
    <row r="23595" s="34" customFormat="1"/>
    <row r="23596" s="34" customFormat="1"/>
    <row r="23597" s="34" customFormat="1"/>
    <row r="23598" s="34" customFormat="1"/>
    <row r="23599" s="34" customFormat="1"/>
    <row r="23600" s="34" customFormat="1"/>
    <row r="23601" s="34" customFormat="1" ht="14" thickBot="1"/>
    <row r="23602" s="34" customFormat="1" ht="15" thickTop="1" thickBot="1"/>
    <row r="23603" s="34" customFormat="1" ht="15" thickTop="1" thickBot="1"/>
    <row r="23604" s="34" customFormat="1" ht="15" thickTop="1" thickBot="1"/>
    <row r="23605" s="34" customFormat="1" ht="15" thickTop="1" thickBot="1"/>
    <row r="23606" s="34" customFormat="1" ht="15" thickTop="1" thickBot="1"/>
    <row r="23607" s="34" customFormat="1" ht="15" thickTop="1" thickBot="1"/>
    <row r="23608" s="34" customFormat="1" ht="15" thickTop="1" thickBot="1"/>
    <row r="23609" s="34" customFormat="1" ht="15" thickTop="1" thickBot="1"/>
    <row r="23610" s="34" customFormat="1" ht="15" thickTop="1" thickBot="1"/>
    <row r="23611" s="34" customFormat="1" ht="15" thickTop="1" thickBot="1"/>
    <row r="23612" s="34" customFormat="1" ht="15" thickTop="1" thickBot="1"/>
    <row r="23613" s="34" customFormat="1" ht="15" thickTop="1" thickBot="1"/>
    <row r="23614" s="34" customFormat="1" ht="15" thickTop="1" thickBot="1"/>
    <row r="23615" s="34" customFormat="1" ht="15" thickTop="1" thickBot="1"/>
    <row r="23616" s="34" customFormat="1" ht="15" thickTop="1" thickBot="1"/>
    <row r="23617" s="34" customFormat="1" ht="15" thickTop="1" thickBot="1"/>
    <row r="23618" s="34" customFormat="1" ht="15" thickTop="1" thickBot="1"/>
    <row r="23619" s="34" customFormat="1" ht="15" thickTop="1" thickBot="1"/>
    <row r="23620" s="34" customFormat="1" ht="15" thickTop="1" thickBot="1"/>
    <row r="23621" s="34" customFormat="1" ht="15" thickTop="1" thickBot="1"/>
    <row r="23622" s="34" customFormat="1" ht="15" thickTop="1" thickBot="1"/>
    <row r="23623" s="34" customFormat="1" ht="15" thickTop="1" thickBot="1"/>
    <row r="23624" s="34" customFormat="1" ht="15" thickTop="1" thickBot="1"/>
    <row r="23625" s="34" customFormat="1" ht="15" thickTop="1" thickBot="1"/>
    <row r="23626" s="34" customFormat="1" ht="15" thickTop="1" thickBot="1"/>
    <row r="23627" s="34" customFormat="1" ht="15" thickTop="1" thickBot="1"/>
    <row r="23628" s="34" customFormat="1" ht="15" thickTop="1" thickBot="1"/>
    <row r="23629" s="34" customFormat="1" ht="15" thickTop="1" thickBot="1"/>
    <row r="23630" s="34" customFormat="1" ht="15" thickTop="1" thickBot="1"/>
    <row r="23631" s="34" customFormat="1" ht="15" thickTop="1" thickBot="1"/>
    <row r="23632" s="34" customFormat="1" ht="15" thickTop="1" thickBot="1"/>
    <row r="23633" s="34" customFormat="1" ht="15" thickTop="1" thickBot="1"/>
    <row r="23634" s="34" customFormat="1" ht="15" thickTop="1" thickBot="1"/>
    <row r="23635" s="34" customFormat="1" ht="15" thickTop="1" thickBot="1"/>
    <row r="23636" s="34" customFormat="1" ht="15" thickTop="1" thickBot="1"/>
    <row r="23637" s="34" customFormat="1" ht="15" thickTop="1" thickBot="1"/>
    <row r="23638" s="34" customFormat="1" ht="15" thickTop="1" thickBot="1"/>
    <row r="23639" s="34" customFormat="1" ht="15" thickTop="1" thickBot="1"/>
    <row r="23640" s="34" customFormat="1" ht="15" thickTop="1" thickBot="1"/>
    <row r="23641" s="34" customFormat="1" ht="15" thickTop="1" thickBot="1"/>
    <row r="23642" s="34" customFormat="1" ht="15" thickTop="1" thickBot="1"/>
    <row r="23643" s="34" customFormat="1" ht="15" thickTop="1" thickBot="1"/>
    <row r="23644" s="34" customFormat="1" ht="15" thickTop="1" thickBot="1"/>
    <row r="23645" s="34" customFormat="1" ht="15" thickTop="1" thickBot="1"/>
    <row r="23646" s="34" customFormat="1" ht="15" thickTop="1" thickBot="1"/>
    <row r="23647" s="34" customFormat="1" ht="15" thickTop="1" thickBot="1"/>
    <row r="23648" s="34" customFormat="1" ht="15" thickTop="1" thickBot="1"/>
    <row r="23649" s="34" customFormat="1" ht="15" thickTop="1" thickBot="1"/>
    <row r="23650" s="34" customFormat="1" ht="15" thickTop="1" thickBot="1"/>
    <row r="23651" s="34" customFormat="1" ht="15" thickTop="1" thickBot="1"/>
    <row r="23652" s="34" customFormat="1" ht="15" thickTop="1" thickBot="1"/>
    <row r="23653" s="34" customFormat="1" ht="15" thickTop="1" thickBot="1"/>
    <row r="23654" s="34" customFormat="1" ht="15" thickTop="1" thickBot="1"/>
    <row r="23655" s="34" customFormat="1" ht="15" thickTop="1" thickBot="1"/>
    <row r="23656" s="34" customFormat="1" ht="15" thickTop="1" thickBot="1"/>
    <row r="23657" s="34" customFormat="1" ht="15" thickTop="1" thickBot="1"/>
    <row r="23658" s="34" customFormat="1" ht="14" thickTop="1"/>
    <row r="23659" s="34" customFormat="1"/>
    <row r="23660" s="34" customFormat="1"/>
    <row r="23661" s="34" customFormat="1"/>
    <row r="23662" s="34" customFormat="1"/>
    <row r="23663" s="34" customFormat="1"/>
    <row r="23664" s="34" customFormat="1"/>
    <row r="23665" s="34" customFormat="1"/>
    <row r="23666" s="34" customFormat="1"/>
    <row r="23667" s="34" customFormat="1"/>
    <row r="23668" s="34" customFormat="1"/>
    <row r="23669" s="34" customFormat="1"/>
    <row r="23670" s="34" customFormat="1"/>
    <row r="23671" s="34" customFormat="1" ht="14" thickBot="1"/>
    <row r="23672" s="34" customFormat="1" ht="15" thickTop="1" thickBot="1"/>
    <row r="23673" s="34" customFormat="1" ht="15" thickTop="1" thickBot="1"/>
    <row r="23674" s="34" customFormat="1" ht="15" thickTop="1" thickBot="1"/>
    <row r="23675" s="34" customFormat="1" ht="15" thickTop="1" thickBot="1"/>
    <row r="23676" s="34" customFormat="1" ht="15" thickTop="1" thickBot="1"/>
    <row r="23677" s="34" customFormat="1" ht="15" thickTop="1" thickBot="1"/>
    <row r="23678" s="34" customFormat="1" ht="15" thickTop="1" thickBot="1"/>
    <row r="23679" s="34" customFormat="1" ht="15" thickTop="1" thickBot="1"/>
    <row r="23680" s="34" customFormat="1" ht="15" thickTop="1" thickBot="1"/>
    <row r="23681" s="34" customFormat="1" ht="15" thickTop="1" thickBot="1"/>
    <row r="23682" s="34" customFormat="1" ht="15" thickTop="1" thickBot="1"/>
    <row r="23683" s="34" customFormat="1" ht="15" thickTop="1" thickBot="1"/>
    <row r="23684" s="34" customFormat="1" ht="15" thickTop="1" thickBot="1"/>
    <row r="23685" s="34" customFormat="1" ht="15" thickTop="1" thickBot="1"/>
    <row r="23686" s="34" customFormat="1" ht="15" thickTop="1" thickBot="1"/>
    <row r="23687" s="34" customFormat="1" ht="15" thickTop="1" thickBot="1"/>
    <row r="23688" s="34" customFormat="1" ht="15" thickTop="1" thickBot="1"/>
    <row r="23689" s="34" customFormat="1" ht="15" thickTop="1" thickBot="1"/>
    <row r="23690" s="34" customFormat="1" ht="15" thickTop="1" thickBot="1"/>
    <row r="23691" s="34" customFormat="1" ht="15" thickTop="1" thickBot="1"/>
    <row r="23692" s="34" customFormat="1" ht="15" thickTop="1" thickBot="1"/>
    <row r="23693" s="34" customFormat="1" ht="15" thickTop="1" thickBot="1"/>
    <row r="23694" s="34" customFormat="1" ht="15" thickTop="1" thickBot="1"/>
    <row r="23695" s="34" customFormat="1" ht="15" thickTop="1" thickBot="1"/>
    <row r="23696" s="34" customFormat="1" ht="15" thickTop="1" thickBot="1"/>
    <row r="23697" s="34" customFormat="1" ht="15" thickTop="1" thickBot="1"/>
    <row r="23698" s="34" customFormat="1" ht="15" thickTop="1" thickBot="1"/>
    <row r="23699" s="34" customFormat="1" ht="15" thickTop="1" thickBot="1"/>
    <row r="23700" s="34" customFormat="1" ht="15" thickTop="1" thickBot="1"/>
    <row r="23701" s="34" customFormat="1" ht="15" thickTop="1" thickBot="1"/>
    <row r="23702" s="34" customFormat="1" ht="15" thickTop="1" thickBot="1"/>
    <row r="23703" s="34" customFormat="1" ht="15" thickTop="1" thickBot="1"/>
    <row r="23704" s="34" customFormat="1" ht="15" thickTop="1" thickBot="1"/>
    <row r="23705" s="34" customFormat="1" ht="15" thickTop="1" thickBot="1"/>
    <row r="23706" s="34" customFormat="1" ht="15" thickTop="1" thickBot="1"/>
    <row r="23707" s="34" customFormat="1" ht="15" thickTop="1" thickBot="1"/>
    <row r="23708" s="34" customFormat="1" ht="15" thickTop="1" thickBot="1"/>
    <row r="23709" s="34" customFormat="1" ht="15" thickTop="1" thickBot="1"/>
    <row r="23710" s="34" customFormat="1" ht="15" thickTop="1" thickBot="1"/>
    <row r="23711" s="34" customFormat="1" ht="15" thickTop="1" thickBot="1"/>
    <row r="23712" s="34" customFormat="1" ht="15" thickTop="1" thickBot="1"/>
    <row r="23713" s="34" customFormat="1" ht="15" thickTop="1" thickBot="1"/>
    <row r="23714" s="34" customFormat="1" ht="15" thickTop="1" thickBot="1"/>
    <row r="23715" s="34" customFormat="1" ht="15" thickTop="1" thickBot="1"/>
    <row r="23716" s="34" customFormat="1" ht="15" thickTop="1" thickBot="1"/>
    <row r="23717" s="34" customFormat="1" ht="15" thickTop="1" thickBot="1"/>
    <row r="23718" s="34" customFormat="1" ht="15" thickTop="1" thickBot="1"/>
    <row r="23719" s="34" customFormat="1" ht="15" thickTop="1" thickBot="1"/>
    <row r="23720" s="34" customFormat="1" ht="15" thickTop="1" thickBot="1"/>
    <row r="23721" s="34" customFormat="1" ht="15" thickTop="1" thickBot="1"/>
    <row r="23722" s="34" customFormat="1" ht="15" thickTop="1" thickBot="1"/>
    <row r="23723" s="34" customFormat="1" ht="15" thickTop="1" thickBot="1"/>
    <row r="23724" s="34" customFormat="1" ht="15" thickTop="1" thickBot="1"/>
    <row r="23725" s="34" customFormat="1" ht="15" thickTop="1" thickBot="1"/>
    <row r="23726" s="34" customFormat="1" ht="15" thickTop="1" thickBot="1"/>
    <row r="23727" s="34" customFormat="1" ht="15" thickTop="1" thickBot="1"/>
    <row r="23728" s="34" customFormat="1" ht="14" thickTop="1"/>
    <row r="23729" s="34" customFormat="1"/>
    <row r="23730" s="34" customFormat="1"/>
    <row r="23731" s="34" customFormat="1"/>
    <row r="23732" s="34" customFormat="1"/>
    <row r="23733" s="34" customFormat="1"/>
    <row r="23734" s="34" customFormat="1"/>
    <row r="23735" s="34" customFormat="1"/>
    <row r="23736" s="34" customFormat="1"/>
    <row r="23737" s="34" customFormat="1"/>
    <row r="23738" s="34" customFormat="1"/>
    <row r="23739" s="34" customFormat="1"/>
    <row r="23740" s="34" customFormat="1"/>
    <row r="23741" s="34" customFormat="1" ht="14" thickBot="1"/>
    <row r="23742" s="34" customFormat="1" ht="15" thickTop="1" thickBot="1"/>
    <row r="23743" s="34" customFormat="1" ht="15" thickTop="1" thickBot="1"/>
    <row r="23744" s="34" customFormat="1" ht="15" thickTop="1" thickBot="1"/>
    <row r="23745" s="34" customFormat="1" ht="15" thickTop="1" thickBot="1"/>
    <row r="23746" s="34" customFormat="1" ht="15" thickTop="1" thickBot="1"/>
    <row r="23747" s="34" customFormat="1" ht="15" thickTop="1" thickBot="1"/>
    <row r="23748" s="34" customFormat="1" ht="15" thickTop="1" thickBot="1"/>
    <row r="23749" s="34" customFormat="1" ht="15" thickTop="1" thickBot="1"/>
    <row r="23750" s="34" customFormat="1" ht="15" thickTop="1" thickBot="1"/>
    <row r="23751" s="34" customFormat="1" ht="15" thickTop="1" thickBot="1"/>
    <row r="23752" s="34" customFormat="1" ht="15" thickTop="1" thickBot="1"/>
    <row r="23753" s="34" customFormat="1" ht="15" thickTop="1" thickBot="1"/>
    <row r="23754" s="34" customFormat="1" ht="15" thickTop="1" thickBot="1"/>
    <row r="23755" s="34" customFormat="1" ht="15" thickTop="1" thickBot="1"/>
    <row r="23756" s="34" customFormat="1" ht="15" thickTop="1" thickBot="1"/>
    <row r="23757" s="34" customFormat="1" ht="15" thickTop="1" thickBot="1"/>
    <row r="23758" s="34" customFormat="1" ht="15" thickTop="1" thickBot="1"/>
    <row r="23759" s="34" customFormat="1" ht="15" thickTop="1" thickBot="1"/>
    <row r="23760" s="34" customFormat="1" ht="15" thickTop="1" thickBot="1"/>
    <row r="23761" s="34" customFormat="1" ht="15" thickTop="1" thickBot="1"/>
    <row r="23762" s="34" customFormat="1" ht="15" thickTop="1" thickBot="1"/>
    <row r="23763" s="34" customFormat="1" ht="15" thickTop="1" thickBot="1"/>
    <row r="23764" s="34" customFormat="1" ht="15" thickTop="1" thickBot="1"/>
    <row r="23765" s="34" customFormat="1" ht="15" thickTop="1" thickBot="1"/>
    <row r="23766" s="34" customFormat="1" ht="15" thickTop="1" thickBot="1"/>
    <row r="23767" s="34" customFormat="1" ht="15" thickTop="1" thickBot="1"/>
    <row r="23768" s="34" customFormat="1" ht="15" thickTop="1" thickBot="1"/>
    <row r="23769" s="34" customFormat="1" ht="15" thickTop="1" thickBot="1"/>
    <row r="23770" s="34" customFormat="1" ht="15" thickTop="1" thickBot="1"/>
    <row r="23771" s="34" customFormat="1" ht="15" thickTop="1" thickBot="1"/>
    <row r="23772" s="34" customFormat="1" ht="15" thickTop="1" thickBot="1"/>
    <row r="23773" s="34" customFormat="1" ht="15" thickTop="1" thickBot="1"/>
    <row r="23774" s="34" customFormat="1" ht="15" thickTop="1" thickBot="1"/>
    <row r="23775" s="34" customFormat="1" ht="15" thickTop="1" thickBot="1"/>
    <row r="23776" s="34" customFormat="1" ht="15" thickTop="1" thickBot="1"/>
    <row r="23777" s="34" customFormat="1" ht="15" thickTop="1" thickBot="1"/>
    <row r="23778" s="34" customFormat="1" ht="15" thickTop="1" thickBot="1"/>
    <row r="23779" s="34" customFormat="1" ht="15" thickTop="1" thickBot="1"/>
    <row r="23780" s="34" customFormat="1" ht="15" thickTop="1" thickBot="1"/>
    <row r="23781" s="34" customFormat="1" ht="15" thickTop="1" thickBot="1"/>
    <row r="23782" s="34" customFormat="1" ht="15" thickTop="1" thickBot="1"/>
    <row r="23783" s="34" customFormat="1" ht="15" thickTop="1" thickBot="1"/>
    <row r="23784" s="34" customFormat="1" ht="15" thickTop="1" thickBot="1"/>
    <row r="23785" s="34" customFormat="1" ht="15" thickTop="1" thickBot="1"/>
    <row r="23786" s="34" customFormat="1" ht="15" thickTop="1" thickBot="1"/>
    <row r="23787" s="34" customFormat="1" ht="15" thickTop="1" thickBot="1"/>
    <row r="23788" s="34" customFormat="1" ht="15" thickTop="1" thickBot="1"/>
    <row r="23789" s="34" customFormat="1" ht="15" thickTop="1" thickBot="1"/>
    <row r="23790" s="34" customFormat="1" ht="15" thickTop="1" thickBot="1"/>
    <row r="23791" s="34" customFormat="1" ht="15" thickTop="1" thickBot="1"/>
    <row r="23792" s="34" customFormat="1" ht="15" thickTop="1" thickBot="1"/>
    <row r="23793" s="34" customFormat="1" ht="15" thickTop="1" thickBot="1"/>
    <row r="23794" s="34" customFormat="1" ht="15" thickTop="1" thickBot="1"/>
    <row r="23795" s="34" customFormat="1" ht="15" thickTop="1" thickBot="1"/>
    <row r="23796" s="34" customFormat="1" ht="15" thickTop="1" thickBot="1"/>
    <row r="23797" s="34" customFormat="1" ht="15" thickTop="1" thickBot="1"/>
    <row r="23798" s="34" customFormat="1" ht="14" thickTop="1"/>
    <row r="23799" s="34" customFormat="1"/>
    <row r="23800" s="34" customFormat="1"/>
    <row r="23801" s="34" customFormat="1"/>
    <row r="23802" s="34" customFormat="1"/>
    <row r="23803" s="34" customFormat="1"/>
    <row r="23804" s="34" customFormat="1"/>
    <row r="23805" s="34" customFormat="1"/>
    <row r="23806" s="34" customFormat="1"/>
    <row r="23807" s="34" customFormat="1"/>
    <row r="23808" s="34" customFormat="1"/>
    <row r="23809" s="34" customFormat="1"/>
    <row r="23810" s="34" customFormat="1"/>
    <row r="23811" s="34" customFormat="1" ht="14" thickBot="1"/>
    <row r="23812" s="34" customFormat="1" ht="15" thickTop="1" thickBot="1"/>
    <row r="23813" s="34" customFormat="1" ht="15" thickTop="1" thickBot="1"/>
    <row r="23814" s="34" customFormat="1" ht="15" thickTop="1" thickBot="1"/>
    <row r="23815" s="34" customFormat="1" ht="15" thickTop="1" thickBot="1"/>
    <row r="23816" s="34" customFormat="1" ht="15" thickTop="1" thickBot="1"/>
    <row r="23817" s="34" customFormat="1" ht="15" thickTop="1" thickBot="1"/>
    <row r="23818" s="34" customFormat="1" ht="15" thickTop="1" thickBot="1"/>
    <row r="23819" s="34" customFormat="1" ht="15" thickTop="1" thickBot="1"/>
    <row r="23820" s="34" customFormat="1" ht="15" thickTop="1" thickBot="1"/>
    <row r="23821" s="34" customFormat="1" ht="15" thickTop="1" thickBot="1"/>
    <row r="23822" s="34" customFormat="1" ht="15" thickTop="1" thickBot="1"/>
    <row r="23823" s="34" customFormat="1" ht="15" thickTop="1" thickBot="1"/>
    <row r="23824" s="34" customFormat="1" ht="15" thickTop="1" thickBot="1"/>
    <row r="23825" s="34" customFormat="1" ht="15" thickTop="1" thickBot="1"/>
    <row r="23826" s="34" customFormat="1" ht="15" thickTop="1" thickBot="1"/>
    <row r="23827" s="34" customFormat="1" ht="15" thickTop="1" thickBot="1"/>
    <row r="23828" s="34" customFormat="1" ht="15" thickTop="1" thickBot="1"/>
    <row r="23829" s="34" customFormat="1" ht="15" thickTop="1" thickBot="1"/>
    <row r="23830" s="34" customFormat="1" ht="15" thickTop="1" thickBot="1"/>
    <row r="23831" s="34" customFormat="1" ht="15" thickTop="1" thickBot="1"/>
    <row r="23832" s="34" customFormat="1" ht="15" thickTop="1" thickBot="1"/>
    <row r="23833" s="34" customFormat="1" ht="15" thickTop="1" thickBot="1"/>
    <row r="23834" s="34" customFormat="1" ht="15" thickTop="1" thickBot="1"/>
    <row r="23835" s="34" customFormat="1" ht="15" thickTop="1" thickBot="1"/>
    <row r="23836" s="34" customFormat="1" ht="15" thickTop="1" thickBot="1"/>
    <row r="23837" s="34" customFormat="1" ht="15" thickTop="1" thickBot="1"/>
    <row r="23838" s="34" customFormat="1" ht="15" thickTop="1" thickBot="1"/>
    <row r="23839" s="34" customFormat="1" ht="15" thickTop="1" thickBot="1"/>
    <row r="23840" s="34" customFormat="1" ht="15" thickTop="1" thickBot="1"/>
    <row r="23841" s="34" customFormat="1" ht="15" thickTop="1" thickBot="1"/>
    <row r="23842" s="34" customFormat="1" ht="15" thickTop="1" thickBot="1"/>
    <row r="23843" s="34" customFormat="1" ht="15" thickTop="1" thickBot="1"/>
    <row r="23844" s="34" customFormat="1" ht="15" thickTop="1" thickBot="1"/>
    <row r="23845" s="34" customFormat="1" ht="15" thickTop="1" thickBot="1"/>
    <row r="23846" s="34" customFormat="1" ht="15" thickTop="1" thickBot="1"/>
    <row r="23847" s="34" customFormat="1" ht="15" thickTop="1" thickBot="1"/>
    <row r="23848" s="34" customFormat="1" ht="15" thickTop="1" thickBot="1"/>
    <row r="23849" s="34" customFormat="1" ht="15" thickTop="1" thickBot="1"/>
    <row r="23850" s="34" customFormat="1" ht="15" thickTop="1" thickBot="1"/>
    <row r="23851" s="34" customFormat="1" ht="15" thickTop="1" thickBot="1"/>
    <row r="23852" s="34" customFormat="1" ht="15" thickTop="1" thickBot="1"/>
    <row r="23853" s="34" customFormat="1" ht="15" thickTop="1" thickBot="1"/>
    <row r="23854" s="34" customFormat="1" ht="15" thickTop="1" thickBot="1"/>
    <row r="23855" s="34" customFormat="1" ht="15" thickTop="1" thickBot="1"/>
    <row r="23856" s="34" customFormat="1" ht="15" thickTop="1" thickBot="1"/>
    <row r="23857" s="34" customFormat="1" ht="15" thickTop="1" thickBot="1"/>
    <row r="23858" s="34" customFormat="1" ht="15" thickTop="1" thickBot="1"/>
    <row r="23859" s="34" customFormat="1" ht="15" thickTop="1" thickBot="1"/>
    <row r="23860" s="34" customFormat="1" ht="15" thickTop="1" thickBot="1"/>
    <row r="23861" s="34" customFormat="1" ht="15" thickTop="1" thickBot="1"/>
    <row r="23862" s="34" customFormat="1" ht="15" thickTop="1" thickBot="1"/>
    <row r="23863" s="34" customFormat="1" ht="15" thickTop="1" thickBot="1"/>
    <row r="23864" s="34" customFormat="1" ht="15" thickTop="1" thickBot="1"/>
    <row r="23865" s="34" customFormat="1" ht="15" thickTop="1" thickBot="1"/>
    <row r="23866" s="34" customFormat="1" ht="15" thickTop="1" thickBot="1"/>
    <row r="23867" s="34" customFormat="1" ht="15" thickTop="1" thickBot="1"/>
    <row r="23868" s="34" customFormat="1" ht="14" thickTop="1"/>
    <row r="23869" s="34" customFormat="1"/>
    <row r="23870" s="34" customFormat="1"/>
    <row r="23871" s="34" customFormat="1"/>
    <row r="23872" s="34" customFormat="1"/>
    <row r="23873" s="34" customFormat="1"/>
    <row r="23874" s="34" customFormat="1"/>
    <row r="23875" s="34" customFormat="1"/>
    <row r="23876" s="34" customFormat="1"/>
    <row r="23877" s="34" customFormat="1"/>
    <row r="23878" s="34" customFormat="1"/>
    <row r="23879" s="34" customFormat="1"/>
    <row r="23880" s="34" customFormat="1"/>
    <row r="23881" s="34" customFormat="1" ht="14" thickBot="1"/>
    <row r="23882" s="34" customFormat="1" ht="15" thickTop="1" thickBot="1"/>
    <row r="23883" s="34" customFormat="1" ht="15" thickTop="1" thickBot="1"/>
    <row r="23884" s="34" customFormat="1" ht="15" thickTop="1" thickBot="1"/>
    <row r="23885" s="34" customFormat="1" ht="15" thickTop="1" thickBot="1"/>
    <row r="23886" s="34" customFormat="1" ht="15" thickTop="1" thickBot="1"/>
    <row r="23887" s="34" customFormat="1" ht="15" thickTop="1" thickBot="1"/>
    <row r="23888" s="34" customFormat="1" ht="15" thickTop="1" thickBot="1"/>
    <row r="23889" s="34" customFormat="1" ht="15" thickTop="1" thickBot="1"/>
    <row r="23890" s="34" customFormat="1" ht="15" thickTop="1" thickBot="1"/>
    <row r="23891" s="34" customFormat="1" ht="15" thickTop="1" thickBot="1"/>
    <row r="23892" s="34" customFormat="1" ht="15" thickTop="1" thickBot="1"/>
    <row r="23893" s="34" customFormat="1" ht="15" thickTop="1" thickBot="1"/>
    <row r="23894" s="34" customFormat="1" ht="15" thickTop="1" thickBot="1"/>
    <row r="23895" s="34" customFormat="1" ht="15" thickTop="1" thickBot="1"/>
    <row r="23896" s="34" customFormat="1" ht="15" thickTop="1" thickBot="1"/>
    <row r="23897" s="34" customFormat="1" ht="15" thickTop="1" thickBot="1"/>
    <row r="23898" s="34" customFormat="1" ht="15" thickTop="1" thickBot="1"/>
    <row r="23899" s="34" customFormat="1" ht="15" thickTop="1" thickBot="1"/>
    <row r="23900" s="34" customFormat="1" ht="15" thickTop="1" thickBot="1"/>
    <row r="23901" s="34" customFormat="1" ht="15" thickTop="1" thickBot="1"/>
    <row r="23902" s="34" customFormat="1" ht="15" thickTop="1" thickBot="1"/>
    <row r="23903" s="34" customFormat="1" ht="15" thickTop="1" thickBot="1"/>
    <row r="23904" s="34" customFormat="1" ht="15" thickTop="1" thickBot="1"/>
    <row r="23905" s="34" customFormat="1" ht="15" thickTop="1" thickBot="1"/>
    <row r="23906" s="34" customFormat="1" ht="15" thickTop="1" thickBot="1"/>
    <row r="23907" s="34" customFormat="1" ht="15" thickTop="1" thickBot="1"/>
    <row r="23908" s="34" customFormat="1" ht="15" thickTop="1" thickBot="1"/>
    <row r="23909" s="34" customFormat="1" ht="15" thickTop="1" thickBot="1"/>
    <row r="23910" s="34" customFormat="1" ht="15" thickTop="1" thickBot="1"/>
    <row r="23911" s="34" customFormat="1" ht="15" thickTop="1" thickBot="1"/>
    <row r="23912" s="34" customFormat="1" ht="15" thickTop="1" thickBot="1"/>
    <row r="23913" s="34" customFormat="1" ht="15" thickTop="1" thickBot="1"/>
    <row r="23914" s="34" customFormat="1" ht="15" thickTop="1" thickBot="1"/>
    <row r="23915" s="34" customFormat="1" ht="15" thickTop="1" thickBot="1"/>
    <row r="23916" s="34" customFormat="1" ht="15" thickTop="1" thickBot="1"/>
    <row r="23917" s="34" customFormat="1" ht="15" thickTop="1" thickBot="1"/>
    <row r="23918" s="34" customFormat="1" ht="15" thickTop="1" thickBot="1"/>
    <row r="23919" s="34" customFormat="1" ht="15" thickTop="1" thickBot="1"/>
    <row r="23920" s="34" customFormat="1" ht="15" thickTop="1" thickBot="1"/>
    <row r="23921" s="34" customFormat="1" ht="15" thickTop="1" thickBot="1"/>
    <row r="23922" s="34" customFormat="1" ht="15" thickTop="1" thickBot="1"/>
    <row r="23923" s="34" customFormat="1" ht="15" thickTop="1" thickBot="1"/>
    <row r="23924" s="34" customFormat="1" ht="15" thickTop="1" thickBot="1"/>
    <row r="23925" s="34" customFormat="1" ht="15" thickTop="1" thickBot="1"/>
    <row r="23926" s="34" customFormat="1" ht="15" thickTop="1" thickBot="1"/>
    <row r="23927" s="34" customFormat="1" ht="15" thickTop="1" thickBot="1"/>
    <row r="23928" s="34" customFormat="1" ht="15" thickTop="1" thickBot="1"/>
    <row r="23929" s="34" customFormat="1" ht="15" thickTop="1" thickBot="1"/>
    <row r="23930" s="34" customFormat="1" ht="15" thickTop="1" thickBot="1"/>
    <row r="23931" s="34" customFormat="1" ht="15" thickTop="1" thickBot="1"/>
    <row r="23932" s="34" customFormat="1" ht="15" thickTop="1" thickBot="1"/>
    <row r="23933" s="34" customFormat="1" ht="15" thickTop="1" thickBot="1"/>
    <row r="23934" s="34" customFormat="1" ht="15" thickTop="1" thickBot="1"/>
    <row r="23935" s="34" customFormat="1" ht="15" thickTop="1" thickBot="1"/>
    <row r="23936" s="34" customFormat="1" ht="15" thickTop="1" thickBot="1"/>
    <row r="23937" s="34" customFormat="1" ht="15" thickTop="1" thickBot="1"/>
    <row r="23938" s="34" customFormat="1" ht="14" thickTop="1"/>
    <row r="23939" s="34" customFormat="1"/>
    <row r="23940" s="34" customFormat="1"/>
    <row r="23941" s="34" customFormat="1"/>
    <row r="23942" s="34" customFormat="1"/>
    <row r="23943" s="34" customFormat="1"/>
    <row r="23944" s="34" customFormat="1"/>
    <row r="23945" s="34" customFormat="1"/>
    <row r="23946" s="34" customFormat="1"/>
    <row r="23947" s="34" customFormat="1"/>
    <row r="23948" s="34" customFormat="1"/>
    <row r="23949" s="34" customFormat="1"/>
    <row r="23950" s="34" customFormat="1"/>
    <row r="23951" s="34" customFormat="1" ht="14" thickBot="1"/>
    <row r="23952" s="34" customFormat="1" ht="15" thickTop="1" thickBot="1"/>
    <row r="23953" s="34" customFormat="1" ht="15" thickTop="1" thickBot="1"/>
    <row r="23954" s="34" customFormat="1" ht="15" thickTop="1" thickBot="1"/>
    <row r="23955" s="34" customFormat="1" ht="15" thickTop="1" thickBot="1"/>
    <row r="23956" s="34" customFormat="1" ht="15" thickTop="1" thickBot="1"/>
    <row r="23957" s="34" customFormat="1" ht="15" thickTop="1" thickBot="1"/>
    <row r="23958" s="34" customFormat="1" ht="15" thickTop="1" thickBot="1"/>
    <row r="23959" s="34" customFormat="1" ht="15" thickTop="1" thickBot="1"/>
    <row r="23960" s="34" customFormat="1" ht="15" thickTop="1" thickBot="1"/>
    <row r="23961" s="34" customFormat="1" ht="15" thickTop="1" thickBot="1"/>
    <row r="23962" s="34" customFormat="1" ht="15" thickTop="1" thickBot="1"/>
    <row r="23963" s="34" customFormat="1" ht="15" thickTop="1" thickBot="1"/>
    <row r="23964" s="34" customFormat="1" ht="15" thickTop="1" thickBot="1"/>
    <row r="23965" s="34" customFormat="1" ht="15" thickTop="1" thickBot="1"/>
    <row r="23966" s="34" customFormat="1" ht="15" thickTop="1" thickBot="1"/>
    <row r="23967" s="34" customFormat="1" ht="15" thickTop="1" thickBot="1"/>
    <row r="23968" s="34" customFormat="1" ht="15" thickTop="1" thickBot="1"/>
    <row r="23969" s="34" customFormat="1" ht="15" thickTop="1" thickBot="1"/>
    <row r="23970" s="34" customFormat="1" ht="15" thickTop="1" thickBot="1"/>
    <row r="23971" s="34" customFormat="1" ht="15" thickTop="1" thickBot="1"/>
    <row r="23972" s="34" customFormat="1" ht="15" thickTop="1" thickBot="1"/>
    <row r="23973" s="34" customFormat="1" ht="15" thickTop="1" thickBot="1"/>
    <row r="23974" s="34" customFormat="1" ht="15" thickTop="1" thickBot="1"/>
    <row r="23975" s="34" customFormat="1" ht="15" thickTop="1" thickBot="1"/>
    <row r="23976" s="34" customFormat="1" ht="15" thickTop="1" thickBot="1"/>
    <row r="23977" s="34" customFormat="1" ht="15" thickTop="1" thickBot="1"/>
    <row r="23978" s="34" customFormat="1" ht="15" thickTop="1" thickBot="1"/>
    <row r="23979" s="34" customFormat="1" ht="15" thickTop="1" thickBot="1"/>
    <row r="23980" s="34" customFormat="1" ht="15" thickTop="1" thickBot="1"/>
    <row r="23981" s="34" customFormat="1" ht="15" thickTop="1" thickBot="1"/>
    <row r="23982" s="34" customFormat="1" ht="15" thickTop="1" thickBot="1"/>
    <row r="23983" s="34" customFormat="1" ht="15" thickTop="1" thickBot="1"/>
    <row r="23984" s="34" customFormat="1" ht="15" thickTop="1" thickBot="1"/>
    <row r="23985" s="34" customFormat="1" ht="15" thickTop="1" thickBot="1"/>
    <row r="23986" s="34" customFormat="1" ht="15" thickTop="1" thickBot="1"/>
    <row r="23987" s="34" customFormat="1" ht="15" thickTop="1" thickBot="1"/>
    <row r="23988" s="34" customFormat="1" ht="15" thickTop="1" thickBot="1"/>
    <row r="23989" s="34" customFormat="1" ht="15" thickTop="1" thickBot="1"/>
    <row r="23990" s="34" customFormat="1" ht="15" thickTop="1" thickBot="1"/>
    <row r="23991" s="34" customFormat="1" ht="15" thickTop="1" thickBot="1"/>
    <row r="23992" s="34" customFormat="1" ht="15" thickTop="1" thickBot="1"/>
    <row r="23993" s="34" customFormat="1" ht="15" thickTop="1" thickBot="1"/>
    <row r="23994" s="34" customFormat="1" ht="15" thickTop="1" thickBot="1"/>
    <row r="23995" s="34" customFormat="1" ht="15" thickTop="1" thickBot="1"/>
    <row r="23996" s="34" customFormat="1" ht="15" thickTop="1" thickBot="1"/>
    <row r="23997" s="34" customFormat="1" ht="15" thickTop="1" thickBot="1"/>
    <row r="23998" s="34" customFormat="1" ht="15" thickTop="1" thickBot="1"/>
    <row r="23999" s="34" customFormat="1" ht="15" thickTop="1" thickBot="1"/>
    <row r="24000" s="34" customFormat="1" ht="15" thickTop="1" thickBot="1"/>
    <row r="24001" s="34" customFormat="1" ht="15" thickTop="1" thickBot="1"/>
    <row r="24002" s="34" customFormat="1" ht="15" thickTop="1" thickBot="1"/>
    <row r="24003" s="34" customFormat="1" ht="15" thickTop="1" thickBot="1"/>
    <row r="24004" s="34" customFormat="1" ht="15" thickTop="1" thickBot="1"/>
    <row r="24005" s="34" customFormat="1" ht="15" thickTop="1" thickBot="1"/>
    <row r="24006" s="34" customFormat="1" ht="15" thickTop="1" thickBot="1"/>
    <row r="24007" s="34" customFormat="1" ht="15" thickTop="1" thickBot="1"/>
    <row r="24008" s="34" customFormat="1" ht="14" thickTop="1"/>
    <row r="24009" s="34" customFormat="1"/>
    <row r="24010" s="34" customFormat="1"/>
    <row r="24011" s="34" customFormat="1"/>
    <row r="24012" s="34" customFormat="1"/>
    <row r="24013" s="34" customFormat="1"/>
    <row r="24014" s="34" customFormat="1"/>
    <row r="24015" s="34" customFormat="1"/>
    <row r="24016" s="34" customFormat="1"/>
    <row r="24017" s="34" customFormat="1"/>
    <row r="24018" s="34" customFormat="1"/>
    <row r="24019" s="34" customFormat="1"/>
    <row r="24020" s="34" customFormat="1"/>
    <row r="24021" s="34" customFormat="1" ht="14" thickBot="1"/>
    <row r="24022" s="34" customFormat="1" ht="15" thickTop="1" thickBot="1"/>
    <row r="24023" s="34" customFormat="1" ht="15" thickTop="1" thickBot="1"/>
    <row r="24024" s="34" customFormat="1" ht="15" thickTop="1" thickBot="1"/>
    <row r="24025" s="34" customFormat="1" ht="15" thickTop="1" thickBot="1"/>
    <row r="24026" s="34" customFormat="1" ht="15" thickTop="1" thickBot="1"/>
    <row r="24027" s="34" customFormat="1" ht="15" thickTop="1" thickBot="1"/>
    <row r="24028" s="34" customFormat="1" ht="15" thickTop="1" thickBot="1"/>
    <row r="24029" s="34" customFormat="1" ht="15" thickTop="1" thickBot="1"/>
    <row r="24030" s="34" customFormat="1" ht="15" thickTop="1" thickBot="1"/>
    <row r="24031" s="34" customFormat="1" ht="15" thickTop="1" thickBot="1"/>
    <row r="24032" s="34" customFormat="1" ht="15" thickTop="1" thickBot="1"/>
    <row r="24033" s="34" customFormat="1" ht="15" thickTop="1" thickBot="1"/>
    <row r="24034" s="34" customFormat="1" ht="15" thickTop="1" thickBot="1"/>
    <row r="24035" s="34" customFormat="1" ht="15" thickTop="1" thickBot="1"/>
    <row r="24036" s="34" customFormat="1" ht="15" thickTop="1" thickBot="1"/>
    <row r="24037" s="34" customFormat="1" ht="15" thickTop="1" thickBot="1"/>
    <row r="24038" s="34" customFormat="1" ht="15" thickTop="1" thickBot="1"/>
    <row r="24039" s="34" customFormat="1" ht="15" thickTop="1" thickBot="1"/>
    <row r="24040" s="34" customFormat="1" ht="15" thickTop="1" thickBot="1"/>
    <row r="24041" s="34" customFormat="1" ht="15" thickTop="1" thickBot="1"/>
    <row r="24042" s="34" customFormat="1" ht="15" thickTop="1" thickBot="1"/>
    <row r="24043" s="34" customFormat="1" ht="15" thickTop="1" thickBot="1"/>
    <row r="24044" s="34" customFormat="1" ht="15" thickTop="1" thickBot="1"/>
    <row r="24045" s="34" customFormat="1" ht="15" thickTop="1" thickBot="1"/>
    <row r="24046" s="34" customFormat="1" ht="15" thickTop="1" thickBot="1"/>
    <row r="24047" s="34" customFormat="1" ht="15" thickTop="1" thickBot="1"/>
    <row r="24048" s="34" customFormat="1" ht="15" thickTop="1" thickBot="1"/>
    <row r="24049" s="34" customFormat="1" ht="15" thickTop="1" thickBot="1"/>
    <row r="24050" s="34" customFormat="1" ht="15" thickTop="1" thickBot="1"/>
    <row r="24051" s="34" customFormat="1" ht="15" thickTop="1" thickBot="1"/>
    <row r="24052" s="34" customFormat="1" ht="15" thickTop="1" thickBot="1"/>
    <row r="24053" s="34" customFormat="1" ht="15" thickTop="1" thickBot="1"/>
    <row r="24054" s="34" customFormat="1" ht="15" thickTop="1" thickBot="1"/>
    <row r="24055" s="34" customFormat="1" ht="15" thickTop="1" thickBot="1"/>
    <row r="24056" s="34" customFormat="1" ht="15" thickTop="1" thickBot="1"/>
    <row r="24057" s="34" customFormat="1" ht="15" thickTop="1" thickBot="1"/>
    <row r="24058" s="34" customFormat="1" ht="15" thickTop="1" thickBot="1"/>
    <row r="24059" s="34" customFormat="1" ht="15" thickTop="1" thickBot="1"/>
    <row r="24060" s="34" customFormat="1" ht="15" thickTop="1" thickBot="1"/>
    <row r="24061" s="34" customFormat="1" ht="15" thickTop="1" thickBot="1"/>
    <row r="24062" s="34" customFormat="1" ht="15" thickTop="1" thickBot="1"/>
    <row r="24063" s="34" customFormat="1" ht="15" thickTop="1" thickBot="1"/>
    <row r="24064" s="34" customFormat="1" ht="15" thickTop="1" thickBot="1"/>
    <row r="24065" s="34" customFormat="1" ht="15" thickTop="1" thickBot="1"/>
    <row r="24066" s="34" customFormat="1" ht="15" thickTop="1" thickBot="1"/>
    <row r="24067" s="34" customFormat="1" ht="15" thickTop="1" thickBot="1"/>
    <row r="24068" s="34" customFormat="1" ht="15" thickTop="1" thickBot="1"/>
    <row r="24069" s="34" customFormat="1" ht="15" thickTop="1" thickBot="1"/>
    <row r="24070" s="34" customFormat="1" ht="15" thickTop="1" thickBot="1"/>
    <row r="24071" s="34" customFormat="1" ht="15" thickTop="1" thickBot="1"/>
    <row r="24072" s="34" customFormat="1" ht="15" thickTop="1" thickBot="1"/>
    <row r="24073" s="34" customFormat="1" ht="15" thickTop="1" thickBot="1"/>
    <row r="24074" s="34" customFormat="1" ht="15" thickTop="1" thickBot="1"/>
    <row r="24075" s="34" customFormat="1" ht="15" thickTop="1" thickBot="1"/>
    <row r="24076" s="34" customFormat="1" ht="15" thickTop="1" thickBot="1"/>
    <row r="24077" s="34" customFormat="1" ht="15" thickTop="1" thickBot="1"/>
    <row r="24078" s="34" customFormat="1" ht="14" thickTop="1"/>
    <row r="24079" s="34" customFormat="1"/>
    <row r="24080" s="34" customFormat="1"/>
    <row r="24081" s="34" customFormat="1"/>
    <row r="24082" s="34" customFormat="1"/>
    <row r="24083" s="34" customFormat="1"/>
    <row r="24084" s="34" customFormat="1"/>
    <row r="24085" s="34" customFormat="1"/>
    <row r="24086" s="34" customFormat="1"/>
    <row r="24087" s="34" customFormat="1"/>
    <row r="24088" s="34" customFormat="1"/>
    <row r="24089" s="34" customFormat="1"/>
    <row r="24090" s="34" customFormat="1"/>
    <row r="24091" s="34" customFormat="1" ht="14" thickBot="1"/>
    <row r="24092" s="34" customFormat="1" ht="15" thickTop="1" thickBot="1"/>
    <row r="24093" s="34" customFormat="1" ht="15" thickTop="1" thickBot="1"/>
    <row r="24094" s="34" customFormat="1" ht="15" thickTop="1" thickBot="1"/>
    <row r="24095" s="34" customFormat="1" ht="15" thickTop="1" thickBot="1"/>
    <row r="24096" s="34" customFormat="1" ht="15" thickTop="1" thickBot="1"/>
    <row r="24097" s="34" customFormat="1" ht="15" thickTop="1" thickBot="1"/>
    <row r="24098" s="34" customFormat="1" ht="15" thickTop="1" thickBot="1"/>
    <row r="24099" s="34" customFormat="1" ht="15" thickTop="1" thickBot="1"/>
    <row r="24100" s="34" customFormat="1" ht="15" thickTop="1" thickBot="1"/>
    <row r="24101" s="34" customFormat="1" ht="15" thickTop="1" thickBot="1"/>
    <row r="24102" s="34" customFormat="1" ht="15" thickTop="1" thickBot="1"/>
    <row r="24103" s="34" customFormat="1" ht="15" thickTop="1" thickBot="1"/>
    <row r="24104" s="34" customFormat="1" ht="15" thickTop="1" thickBot="1"/>
    <row r="24105" s="34" customFormat="1" ht="15" thickTop="1" thickBot="1"/>
    <row r="24106" s="34" customFormat="1" ht="15" thickTop="1" thickBot="1"/>
    <row r="24107" s="34" customFormat="1" ht="15" thickTop="1" thickBot="1"/>
    <row r="24108" s="34" customFormat="1" ht="15" thickTop="1" thickBot="1"/>
    <row r="24109" s="34" customFormat="1" ht="15" thickTop="1" thickBot="1"/>
    <row r="24110" s="34" customFormat="1" ht="15" thickTop="1" thickBot="1"/>
    <row r="24111" s="34" customFormat="1" ht="15" thickTop="1" thickBot="1"/>
    <row r="24112" s="34" customFormat="1" ht="15" thickTop="1" thickBot="1"/>
    <row r="24113" s="34" customFormat="1" ht="15" thickTop="1" thickBot="1"/>
    <row r="24114" s="34" customFormat="1" ht="15" thickTop="1" thickBot="1"/>
    <row r="24115" s="34" customFormat="1" ht="15" thickTop="1" thickBot="1"/>
    <row r="24116" s="34" customFormat="1" ht="15" thickTop="1" thickBot="1"/>
    <row r="24117" s="34" customFormat="1" ht="15" thickTop="1" thickBot="1"/>
    <row r="24118" s="34" customFormat="1" ht="15" thickTop="1" thickBot="1"/>
    <row r="24119" s="34" customFormat="1" ht="15" thickTop="1" thickBot="1"/>
    <row r="24120" s="34" customFormat="1" ht="15" thickTop="1" thickBot="1"/>
    <row r="24121" s="34" customFormat="1" ht="15" thickTop="1" thickBot="1"/>
    <row r="24122" s="34" customFormat="1" ht="15" thickTop="1" thickBot="1"/>
    <row r="24123" s="34" customFormat="1" ht="15" thickTop="1" thickBot="1"/>
    <row r="24124" s="34" customFormat="1" ht="15" thickTop="1" thickBot="1"/>
    <row r="24125" s="34" customFormat="1" ht="15" thickTop="1" thickBot="1"/>
    <row r="24126" s="34" customFormat="1" ht="15" thickTop="1" thickBot="1"/>
    <row r="24127" s="34" customFormat="1" ht="15" thickTop="1" thickBot="1"/>
    <row r="24128" s="34" customFormat="1" ht="15" thickTop="1" thickBot="1"/>
    <row r="24129" s="34" customFormat="1" ht="15" thickTop="1" thickBot="1"/>
    <row r="24130" s="34" customFormat="1" ht="15" thickTop="1" thickBot="1"/>
    <row r="24131" s="34" customFormat="1" ht="15" thickTop="1" thickBot="1"/>
    <row r="24132" s="34" customFormat="1" ht="15" thickTop="1" thickBot="1"/>
    <row r="24133" s="34" customFormat="1" ht="15" thickTop="1" thickBot="1"/>
    <row r="24134" s="34" customFormat="1" ht="15" thickTop="1" thickBot="1"/>
    <row r="24135" s="34" customFormat="1" ht="15" thickTop="1" thickBot="1"/>
    <row r="24136" s="34" customFormat="1" ht="15" thickTop="1" thickBot="1"/>
    <row r="24137" s="34" customFormat="1" ht="15" thickTop="1" thickBot="1"/>
    <row r="24138" s="34" customFormat="1" ht="15" thickTop="1" thickBot="1"/>
    <row r="24139" s="34" customFormat="1" ht="15" thickTop="1" thickBot="1"/>
    <row r="24140" s="34" customFormat="1" ht="15" thickTop="1" thickBot="1"/>
    <row r="24141" s="34" customFormat="1" ht="15" thickTop="1" thickBot="1"/>
    <row r="24142" s="34" customFormat="1" ht="15" thickTop="1" thickBot="1"/>
    <row r="24143" s="34" customFormat="1" ht="15" thickTop="1" thickBot="1"/>
    <row r="24144" s="34" customFormat="1" ht="15" thickTop="1" thickBot="1"/>
    <row r="24145" s="34" customFormat="1" ht="15" thickTop="1" thickBot="1"/>
    <row r="24146" s="34" customFormat="1" ht="15" thickTop="1" thickBot="1"/>
    <row r="24147" s="34" customFormat="1" ht="15" thickTop="1" thickBot="1"/>
    <row r="24148" s="34" customFormat="1" ht="14" thickTop="1"/>
    <row r="24149" s="34" customFormat="1"/>
    <row r="24150" s="34" customFormat="1"/>
    <row r="24151" s="34" customFormat="1"/>
    <row r="24152" s="34" customFormat="1"/>
    <row r="24153" s="34" customFormat="1"/>
    <row r="24154" s="34" customFormat="1"/>
    <row r="24155" s="34" customFormat="1"/>
    <row r="24156" s="34" customFormat="1"/>
    <row r="24157" s="34" customFormat="1"/>
    <row r="24158" s="34" customFormat="1"/>
    <row r="24159" s="34" customFormat="1"/>
    <row r="24160" s="34" customFormat="1"/>
    <row r="24161" s="34" customFormat="1" ht="14" thickBot="1"/>
    <row r="24162" s="34" customFormat="1" ht="15" thickTop="1" thickBot="1"/>
    <row r="24163" s="34" customFormat="1" ht="15" thickTop="1" thickBot="1"/>
    <row r="24164" s="34" customFormat="1" ht="15" thickTop="1" thickBot="1"/>
    <row r="24165" s="34" customFormat="1" ht="15" thickTop="1" thickBot="1"/>
    <row r="24166" s="34" customFormat="1" ht="15" thickTop="1" thickBot="1"/>
    <row r="24167" s="34" customFormat="1" ht="15" thickTop="1" thickBot="1"/>
    <row r="24168" s="34" customFormat="1" ht="15" thickTop="1" thickBot="1"/>
    <row r="24169" s="34" customFormat="1" ht="15" thickTop="1" thickBot="1"/>
    <row r="24170" s="34" customFormat="1" ht="15" thickTop="1" thickBot="1"/>
    <row r="24171" s="34" customFormat="1" ht="15" thickTop="1" thickBot="1"/>
    <row r="24172" s="34" customFormat="1" ht="15" thickTop="1" thickBot="1"/>
    <row r="24173" s="34" customFormat="1" ht="15" thickTop="1" thickBot="1"/>
    <row r="24174" s="34" customFormat="1" ht="15" thickTop="1" thickBot="1"/>
    <row r="24175" s="34" customFormat="1" ht="15" thickTop="1" thickBot="1"/>
    <row r="24176" s="34" customFormat="1" ht="15" thickTop="1" thickBot="1"/>
    <row r="24177" s="34" customFormat="1" ht="15" thickTop="1" thickBot="1"/>
    <row r="24178" s="34" customFormat="1" ht="15" thickTop="1" thickBot="1"/>
    <row r="24179" s="34" customFormat="1" ht="15" thickTop="1" thickBot="1"/>
    <row r="24180" s="34" customFormat="1" ht="15" thickTop="1" thickBot="1"/>
    <row r="24181" s="34" customFormat="1" ht="15" thickTop="1" thickBot="1"/>
    <row r="24182" s="34" customFormat="1" ht="15" thickTop="1" thickBot="1"/>
    <row r="24183" s="34" customFormat="1" ht="15" thickTop="1" thickBot="1"/>
    <row r="24184" s="34" customFormat="1" ht="15" thickTop="1" thickBot="1"/>
    <row r="24185" s="34" customFormat="1" ht="15" thickTop="1" thickBot="1"/>
    <row r="24186" s="34" customFormat="1" ht="15" thickTop="1" thickBot="1"/>
    <row r="24187" s="34" customFormat="1" ht="15" thickTop="1" thickBot="1"/>
    <row r="24188" s="34" customFormat="1" ht="15" thickTop="1" thickBot="1"/>
    <row r="24189" s="34" customFormat="1" ht="15" thickTop="1" thickBot="1"/>
    <row r="24190" s="34" customFormat="1" ht="15" thickTop="1" thickBot="1"/>
    <row r="24191" s="34" customFormat="1" ht="15" thickTop="1" thickBot="1"/>
    <row r="24192" s="34" customFormat="1" ht="15" thickTop="1" thickBot="1"/>
    <row r="24193" s="34" customFormat="1" ht="15" thickTop="1" thickBot="1"/>
    <row r="24194" s="34" customFormat="1" ht="15" thickTop="1" thickBot="1"/>
    <row r="24195" s="34" customFormat="1" ht="15" thickTop="1" thickBot="1"/>
    <row r="24196" s="34" customFormat="1" ht="15" thickTop="1" thickBot="1"/>
    <row r="24197" s="34" customFormat="1" ht="15" thickTop="1" thickBot="1"/>
    <row r="24198" s="34" customFormat="1" ht="15" thickTop="1" thickBot="1"/>
    <row r="24199" s="34" customFormat="1" ht="15" thickTop="1" thickBot="1"/>
    <row r="24200" s="34" customFormat="1" ht="15" thickTop="1" thickBot="1"/>
    <row r="24201" s="34" customFormat="1" ht="15" thickTop="1" thickBot="1"/>
    <row r="24202" s="34" customFormat="1" ht="15" thickTop="1" thickBot="1"/>
    <row r="24203" s="34" customFormat="1" ht="15" thickTop="1" thickBot="1"/>
    <row r="24204" s="34" customFormat="1" ht="15" thickTop="1" thickBot="1"/>
    <row r="24205" s="34" customFormat="1" ht="15" thickTop="1" thickBot="1"/>
    <row r="24206" s="34" customFormat="1" ht="15" thickTop="1" thickBot="1"/>
    <row r="24207" s="34" customFormat="1" ht="15" thickTop="1" thickBot="1"/>
    <row r="24208" s="34" customFormat="1" ht="15" thickTop="1" thickBot="1"/>
    <row r="24209" s="34" customFormat="1" ht="15" thickTop="1" thickBot="1"/>
    <row r="24210" s="34" customFormat="1" ht="15" thickTop="1" thickBot="1"/>
    <row r="24211" s="34" customFormat="1" ht="15" thickTop="1" thickBot="1"/>
    <row r="24212" s="34" customFormat="1" ht="15" thickTop="1" thickBot="1"/>
    <row r="24213" s="34" customFormat="1" ht="15" thickTop="1" thickBot="1"/>
    <row r="24214" s="34" customFormat="1" ht="15" thickTop="1" thickBot="1"/>
    <row r="24215" s="34" customFormat="1" ht="15" thickTop="1" thickBot="1"/>
    <row r="24216" s="34" customFormat="1" ht="15" thickTop="1" thickBot="1"/>
    <row r="24217" s="34" customFormat="1" ht="15" thickTop="1" thickBot="1"/>
    <row r="24218" s="34" customFormat="1" ht="14" thickTop="1"/>
    <row r="24219" s="34" customFormat="1"/>
    <row r="24220" s="34" customFormat="1"/>
    <row r="24221" s="34" customFormat="1"/>
    <row r="24222" s="34" customFormat="1"/>
    <row r="24223" s="34" customFormat="1"/>
    <row r="24224" s="34" customFormat="1"/>
    <row r="24225" s="34" customFormat="1"/>
    <row r="24226" s="34" customFormat="1"/>
    <row r="24227" s="34" customFormat="1"/>
    <row r="24228" s="34" customFormat="1"/>
    <row r="24229" s="34" customFormat="1"/>
    <row r="24230" s="34" customFormat="1"/>
    <row r="24231" s="34" customFormat="1" ht="14" thickBot="1"/>
    <row r="24232" s="34" customFormat="1" ht="15" thickTop="1" thickBot="1"/>
    <row r="24233" s="34" customFormat="1" ht="15" thickTop="1" thickBot="1"/>
    <row r="24234" s="34" customFormat="1" ht="15" thickTop="1" thickBot="1"/>
    <row r="24235" s="34" customFormat="1" ht="15" thickTop="1" thickBot="1"/>
    <row r="24236" s="34" customFormat="1" ht="15" thickTop="1" thickBot="1"/>
    <row r="24237" s="34" customFormat="1" ht="15" thickTop="1" thickBot="1"/>
    <row r="24238" s="34" customFormat="1" ht="15" thickTop="1" thickBot="1"/>
    <row r="24239" s="34" customFormat="1" ht="15" thickTop="1" thickBot="1"/>
    <row r="24240" s="34" customFormat="1" ht="15" thickTop="1" thickBot="1"/>
    <row r="24241" s="34" customFormat="1" ht="15" thickTop="1" thickBot="1"/>
    <row r="24242" s="34" customFormat="1" ht="15" thickTop="1" thickBot="1"/>
    <row r="24243" s="34" customFormat="1" ht="15" thickTop="1" thickBot="1"/>
    <row r="24244" s="34" customFormat="1" ht="15" thickTop="1" thickBot="1"/>
    <row r="24245" s="34" customFormat="1" ht="15" thickTop="1" thickBot="1"/>
    <row r="24246" s="34" customFormat="1" ht="15" thickTop="1" thickBot="1"/>
    <row r="24247" s="34" customFormat="1" ht="15" thickTop="1" thickBot="1"/>
    <row r="24248" s="34" customFormat="1" ht="15" thickTop="1" thickBot="1"/>
    <row r="24249" s="34" customFormat="1" ht="15" thickTop="1" thickBot="1"/>
    <row r="24250" s="34" customFormat="1" ht="15" thickTop="1" thickBot="1"/>
    <row r="24251" s="34" customFormat="1" ht="15" thickTop="1" thickBot="1"/>
    <row r="24252" s="34" customFormat="1" ht="15" thickTop="1" thickBot="1"/>
    <row r="24253" s="34" customFormat="1" ht="15" thickTop="1" thickBot="1"/>
    <row r="24254" s="34" customFormat="1" ht="15" thickTop="1" thickBot="1"/>
    <row r="24255" s="34" customFormat="1" ht="15" thickTop="1" thickBot="1"/>
    <row r="24256" s="34" customFormat="1" ht="15" thickTop="1" thickBot="1"/>
    <row r="24257" s="34" customFormat="1" ht="15" thickTop="1" thickBot="1"/>
    <row r="24258" s="34" customFormat="1" ht="15" thickTop="1" thickBot="1"/>
    <row r="24259" s="34" customFormat="1" ht="15" thickTop="1" thickBot="1"/>
    <row r="24260" s="34" customFormat="1" ht="15" thickTop="1" thickBot="1"/>
    <row r="24261" s="34" customFormat="1" ht="15" thickTop="1" thickBot="1"/>
    <row r="24262" s="34" customFormat="1" ht="15" thickTop="1" thickBot="1"/>
    <row r="24263" s="34" customFormat="1" ht="15" thickTop="1" thickBot="1"/>
    <row r="24264" s="34" customFormat="1" ht="15" thickTop="1" thickBot="1"/>
    <row r="24265" s="34" customFormat="1" ht="15" thickTop="1" thickBot="1"/>
    <row r="24266" s="34" customFormat="1" ht="15" thickTop="1" thickBot="1"/>
    <row r="24267" s="34" customFormat="1" ht="15" thickTop="1" thickBot="1"/>
    <row r="24268" s="34" customFormat="1" ht="15" thickTop="1" thickBot="1"/>
    <row r="24269" s="34" customFormat="1" ht="15" thickTop="1" thickBot="1"/>
    <row r="24270" s="34" customFormat="1" ht="15" thickTop="1" thickBot="1"/>
    <row r="24271" s="34" customFormat="1" ht="15" thickTop="1" thickBot="1"/>
    <row r="24272" s="34" customFormat="1" ht="15" thickTop="1" thickBot="1"/>
    <row r="24273" s="34" customFormat="1" ht="15" thickTop="1" thickBot="1"/>
    <row r="24274" s="34" customFormat="1" ht="15" thickTop="1" thickBot="1"/>
    <row r="24275" s="34" customFormat="1" ht="15" thickTop="1" thickBot="1"/>
    <row r="24276" s="34" customFormat="1" ht="15" thickTop="1" thickBot="1"/>
    <row r="24277" s="34" customFormat="1" ht="15" thickTop="1" thickBot="1"/>
    <row r="24278" s="34" customFormat="1" ht="15" thickTop="1" thickBot="1"/>
    <row r="24279" s="34" customFormat="1" ht="15" thickTop="1" thickBot="1"/>
    <row r="24280" s="34" customFormat="1" ht="15" thickTop="1" thickBot="1"/>
    <row r="24281" s="34" customFormat="1" ht="15" thickTop="1" thickBot="1"/>
    <row r="24282" s="34" customFormat="1" ht="15" thickTop="1" thickBot="1"/>
    <row r="24283" s="34" customFormat="1" ht="15" thickTop="1" thickBot="1"/>
    <row r="24284" s="34" customFormat="1" ht="15" thickTop="1" thickBot="1"/>
    <row r="24285" s="34" customFormat="1" ht="15" thickTop="1" thickBot="1"/>
    <row r="24286" s="34" customFormat="1" ht="15" thickTop="1" thickBot="1"/>
    <row r="24287" s="34" customFormat="1" ht="15" thickTop="1" thickBot="1"/>
    <row r="24288" s="34" customFormat="1" ht="14" thickTop="1"/>
    <row r="24289" s="34" customFormat="1"/>
    <row r="24290" s="34" customFormat="1"/>
    <row r="24291" s="34" customFormat="1"/>
    <row r="24292" s="34" customFormat="1"/>
    <row r="24293" s="34" customFormat="1"/>
    <row r="24294" s="34" customFormat="1"/>
    <row r="24295" s="34" customFormat="1"/>
    <row r="24296" s="34" customFormat="1"/>
    <row r="24297" s="34" customFormat="1"/>
    <row r="24298" s="34" customFormat="1"/>
    <row r="24299" s="34" customFormat="1"/>
    <row r="24300" s="34" customFormat="1"/>
    <row r="24301" s="34" customFormat="1" ht="14" thickBot="1"/>
    <row r="24302" s="34" customFormat="1" ht="15" thickTop="1" thickBot="1"/>
    <row r="24303" s="34" customFormat="1" ht="15" thickTop="1" thickBot="1"/>
    <row r="24304" s="34" customFormat="1" ht="15" thickTop="1" thickBot="1"/>
    <row r="24305" s="34" customFormat="1" ht="15" thickTop="1" thickBot="1"/>
    <row r="24306" s="34" customFormat="1" ht="15" thickTop="1" thickBot="1"/>
    <row r="24307" s="34" customFormat="1" ht="15" thickTop="1" thickBot="1"/>
    <row r="24308" s="34" customFormat="1" ht="15" thickTop="1" thickBot="1"/>
    <row r="24309" s="34" customFormat="1" ht="15" thickTop="1" thickBot="1"/>
    <row r="24310" s="34" customFormat="1" ht="15" thickTop="1" thickBot="1"/>
    <row r="24311" s="34" customFormat="1" ht="15" thickTop="1" thickBot="1"/>
    <row r="24312" s="34" customFormat="1" ht="15" thickTop="1" thickBot="1"/>
    <row r="24313" s="34" customFormat="1" ht="15" thickTop="1" thickBot="1"/>
    <row r="24314" s="34" customFormat="1" ht="15" thickTop="1" thickBot="1"/>
    <row r="24315" s="34" customFormat="1" ht="15" thickTop="1" thickBot="1"/>
    <row r="24316" s="34" customFormat="1" ht="15" thickTop="1" thickBot="1"/>
    <row r="24317" s="34" customFormat="1" ht="15" thickTop="1" thickBot="1"/>
    <row r="24318" s="34" customFormat="1" ht="15" thickTop="1" thickBot="1"/>
    <row r="24319" s="34" customFormat="1" ht="15" thickTop="1" thickBot="1"/>
    <row r="24320" s="34" customFormat="1" ht="15" thickTop="1" thickBot="1"/>
    <row r="24321" s="34" customFormat="1" ht="15" thickTop="1" thickBot="1"/>
    <row r="24322" s="34" customFormat="1" ht="15" thickTop="1" thickBot="1"/>
    <row r="24323" s="34" customFormat="1" ht="15" thickTop="1" thickBot="1"/>
    <row r="24324" s="34" customFormat="1" ht="15" thickTop="1" thickBot="1"/>
    <row r="24325" s="34" customFormat="1" ht="15" thickTop="1" thickBot="1"/>
    <row r="24326" s="34" customFormat="1" ht="15" thickTop="1" thickBot="1"/>
    <row r="24327" s="34" customFormat="1" ht="15" thickTop="1" thickBot="1"/>
    <row r="24328" s="34" customFormat="1" ht="15" thickTop="1" thickBot="1"/>
    <row r="24329" s="34" customFormat="1" ht="15" thickTop="1" thickBot="1"/>
    <row r="24330" s="34" customFormat="1" ht="15" thickTop="1" thickBot="1"/>
    <row r="24331" s="34" customFormat="1" ht="15" thickTop="1" thickBot="1"/>
    <row r="24332" s="34" customFormat="1" ht="15" thickTop="1" thickBot="1"/>
    <row r="24333" s="34" customFormat="1" ht="15" thickTop="1" thickBot="1"/>
    <row r="24334" s="34" customFormat="1" ht="15" thickTop="1" thickBot="1"/>
    <row r="24335" s="34" customFormat="1" ht="15" thickTop="1" thickBot="1"/>
    <row r="24336" s="34" customFormat="1" ht="15" thickTop="1" thickBot="1"/>
    <row r="24337" s="34" customFormat="1" ht="15" thickTop="1" thickBot="1"/>
    <row r="24338" s="34" customFormat="1" ht="15" thickTop="1" thickBot="1"/>
    <row r="24339" s="34" customFormat="1" ht="15" thickTop="1" thickBot="1"/>
    <row r="24340" s="34" customFormat="1" ht="15" thickTop="1" thickBot="1"/>
    <row r="24341" s="34" customFormat="1" ht="15" thickTop="1" thickBot="1"/>
    <row r="24342" s="34" customFormat="1" ht="15" thickTop="1" thickBot="1"/>
    <row r="24343" s="34" customFormat="1" ht="15" thickTop="1" thickBot="1"/>
    <row r="24344" s="34" customFormat="1" ht="15" thickTop="1" thickBot="1"/>
    <row r="24345" s="34" customFormat="1" ht="15" thickTop="1" thickBot="1"/>
    <row r="24346" s="34" customFormat="1" ht="15" thickTop="1" thickBot="1"/>
    <row r="24347" s="34" customFormat="1" ht="15" thickTop="1" thickBot="1"/>
    <row r="24348" s="34" customFormat="1" ht="15" thickTop="1" thickBot="1"/>
    <row r="24349" s="34" customFormat="1" ht="15" thickTop="1" thickBot="1"/>
    <row r="24350" s="34" customFormat="1" ht="15" thickTop="1" thickBot="1"/>
    <row r="24351" s="34" customFormat="1" ht="15" thickTop="1" thickBot="1"/>
    <row r="24352" s="34" customFormat="1" ht="15" thickTop="1" thickBot="1"/>
    <row r="24353" s="34" customFormat="1" ht="15" thickTop="1" thickBot="1"/>
    <row r="24354" s="34" customFormat="1" ht="15" thickTop="1" thickBot="1"/>
    <row r="24355" s="34" customFormat="1" ht="15" thickTop="1" thickBot="1"/>
    <row r="24356" s="34" customFormat="1" ht="15" thickTop="1" thickBot="1"/>
    <row r="24357" s="34" customFormat="1" ht="15" thickTop="1" thickBot="1"/>
    <row r="24358" s="34" customFormat="1" ht="14" thickTop="1"/>
    <row r="24359" s="34" customFormat="1"/>
    <row r="24360" s="34" customFormat="1"/>
    <row r="24361" s="34" customFormat="1"/>
    <row r="24362" s="34" customFormat="1"/>
    <row r="24363" s="34" customFormat="1"/>
    <row r="24364" s="34" customFormat="1"/>
    <row r="24365" s="34" customFormat="1"/>
    <row r="24366" s="34" customFormat="1"/>
    <row r="24367" s="34" customFormat="1"/>
    <row r="24368" s="34" customFormat="1"/>
    <row r="24369" s="34" customFormat="1"/>
    <row r="24370" s="34" customFormat="1"/>
    <row r="24371" s="34" customFormat="1" ht="14" thickBot="1"/>
    <row r="24372" s="34" customFormat="1" ht="15" thickTop="1" thickBot="1"/>
    <row r="24373" s="34" customFormat="1" ht="15" thickTop="1" thickBot="1"/>
    <row r="24374" s="34" customFormat="1" ht="15" thickTop="1" thickBot="1"/>
    <row r="24375" s="34" customFormat="1" ht="15" thickTop="1" thickBot="1"/>
    <row r="24376" s="34" customFormat="1" ht="15" thickTop="1" thickBot="1"/>
    <row r="24377" s="34" customFormat="1" ht="15" thickTop="1" thickBot="1"/>
    <row r="24378" s="34" customFormat="1" ht="15" thickTop="1" thickBot="1"/>
    <row r="24379" s="34" customFormat="1" ht="15" thickTop="1" thickBot="1"/>
    <row r="24380" s="34" customFormat="1" ht="15" thickTop="1" thickBot="1"/>
    <row r="24381" s="34" customFormat="1" ht="15" thickTop="1" thickBot="1"/>
    <row r="24382" s="34" customFormat="1" ht="15" thickTop="1" thickBot="1"/>
    <row r="24383" s="34" customFormat="1" ht="15" thickTop="1" thickBot="1"/>
    <row r="24384" s="34" customFormat="1" ht="15" thickTop="1" thickBot="1"/>
    <row r="24385" s="34" customFormat="1" ht="15" thickTop="1" thickBot="1"/>
    <row r="24386" s="34" customFormat="1" ht="15" thickTop="1" thickBot="1"/>
    <row r="24387" s="34" customFormat="1" ht="15" thickTop="1" thickBot="1"/>
    <row r="24388" s="34" customFormat="1" ht="15" thickTop="1" thickBot="1"/>
    <row r="24389" s="34" customFormat="1" ht="15" thickTop="1" thickBot="1"/>
    <row r="24390" s="34" customFormat="1" ht="15" thickTop="1" thickBot="1"/>
    <row r="24391" s="34" customFormat="1" ht="15" thickTop="1" thickBot="1"/>
    <row r="24392" s="34" customFormat="1" ht="15" thickTop="1" thickBot="1"/>
    <row r="24393" s="34" customFormat="1" ht="15" thickTop="1" thickBot="1"/>
    <row r="24394" s="34" customFormat="1" ht="15" thickTop="1" thickBot="1"/>
    <row r="24395" s="34" customFormat="1" ht="15" thickTop="1" thickBot="1"/>
    <row r="24396" s="34" customFormat="1" ht="15" thickTop="1" thickBot="1"/>
    <row r="24397" s="34" customFormat="1" ht="15" thickTop="1" thickBot="1"/>
    <row r="24398" s="34" customFormat="1" ht="15" thickTop="1" thickBot="1"/>
    <row r="24399" s="34" customFormat="1" ht="15" thickTop="1" thickBot="1"/>
    <row r="24400" s="34" customFormat="1" ht="15" thickTop="1" thickBot="1"/>
    <row r="24401" s="34" customFormat="1" ht="15" thickTop="1" thickBot="1"/>
    <row r="24402" s="34" customFormat="1" ht="15" thickTop="1" thickBot="1"/>
    <row r="24403" s="34" customFormat="1" ht="15" thickTop="1" thickBot="1"/>
    <row r="24404" s="34" customFormat="1" ht="15" thickTop="1" thickBot="1"/>
    <row r="24405" s="34" customFormat="1" ht="15" thickTop="1" thickBot="1"/>
    <row r="24406" s="34" customFormat="1" ht="15" thickTop="1" thickBot="1"/>
    <row r="24407" s="34" customFormat="1" ht="15" thickTop="1" thickBot="1"/>
    <row r="24408" s="34" customFormat="1" ht="15" thickTop="1" thickBot="1"/>
    <row r="24409" s="34" customFormat="1" ht="15" thickTop="1" thickBot="1"/>
    <row r="24410" s="34" customFormat="1" ht="15" thickTop="1" thickBot="1"/>
    <row r="24411" s="34" customFormat="1" ht="15" thickTop="1" thickBot="1"/>
    <row r="24412" s="34" customFormat="1" ht="15" thickTop="1" thickBot="1"/>
    <row r="24413" s="34" customFormat="1" ht="15" thickTop="1" thickBot="1"/>
    <row r="24414" s="34" customFormat="1" ht="15" thickTop="1" thickBot="1"/>
    <row r="24415" s="34" customFormat="1" ht="15" thickTop="1" thickBot="1"/>
    <row r="24416" s="34" customFormat="1" ht="15" thickTop="1" thickBot="1"/>
    <row r="24417" s="34" customFormat="1" ht="15" thickTop="1" thickBot="1"/>
    <row r="24418" s="34" customFormat="1" ht="15" thickTop="1" thickBot="1"/>
    <row r="24419" s="34" customFormat="1" ht="15" thickTop="1" thickBot="1"/>
    <row r="24420" s="34" customFormat="1" ht="15" thickTop="1" thickBot="1"/>
    <row r="24421" s="34" customFormat="1" ht="15" thickTop="1" thickBot="1"/>
    <row r="24422" s="34" customFormat="1" ht="15" thickTop="1" thickBot="1"/>
    <row r="24423" s="34" customFormat="1" ht="15" thickTop="1" thickBot="1"/>
    <row r="24424" s="34" customFormat="1" ht="15" thickTop="1" thickBot="1"/>
    <row r="24425" s="34" customFormat="1" ht="15" thickTop="1" thickBot="1"/>
    <row r="24426" s="34" customFormat="1" ht="15" thickTop="1" thickBot="1"/>
    <row r="24427" s="34" customFormat="1" ht="15" thickTop="1" thickBot="1"/>
    <row r="24428" s="34" customFormat="1" ht="14" thickTop="1"/>
    <row r="24429" s="34" customFormat="1"/>
    <row r="24430" s="34" customFormat="1"/>
    <row r="24431" s="34" customFormat="1"/>
    <row r="24432" s="34" customFormat="1"/>
    <row r="24433" s="34" customFormat="1"/>
    <row r="24434" s="34" customFormat="1"/>
    <row r="24435" s="34" customFormat="1"/>
    <row r="24436" s="34" customFormat="1"/>
    <row r="24437" s="34" customFormat="1"/>
    <row r="24438" s="34" customFormat="1"/>
    <row r="24439" s="34" customFormat="1"/>
    <row r="24440" s="34" customFormat="1"/>
    <row r="24441" s="34" customFormat="1" ht="14" thickBot="1"/>
    <row r="24442" s="34" customFormat="1" ht="15" thickTop="1" thickBot="1"/>
    <row r="24443" s="34" customFormat="1" ht="15" thickTop="1" thickBot="1"/>
    <row r="24444" s="34" customFormat="1" ht="15" thickTop="1" thickBot="1"/>
    <row r="24445" s="34" customFormat="1" ht="15" thickTop="1" thickBot="1"/>
    <row r="24446" s="34" customFormat="1" ht="15" thickTop="1" thickBot="1"/>
    <row r="24447" s="34" customFormat="1" ht="15" thickTop="1" thickBot="1"/>
    <row r="24448" s="34" customFormat="1" ht="15" thickTop="1" thickBot="1"/>
    <row r="24449" s="34" customFormat="1" ht="15" thickTop="1" thickBot="1"/>
    <row r="24450" s="34" customFormat="1" ht="15" thickTop="1" thickBot="1"/>
    <row r="24451" s="34" customFormat="1" ht="15" thickTop="1" thickBot="1"/>
    <row r="24452" s="34" customFormat="1" ht="15" thickTop="1" thickBot="1"/>
    <row r="24453" s="34" customFormat="1" ht="15" thickTop="1" thickBot="1"/>
    <row r="24454" s="34" customFormat="1" ht="15" thickTop="1" thickBot="1"/>
    <row r="24455" s="34" customFormat="1" ht="15" thickTop="1" thickBot="1"/>
    <row r="24456" s="34" customFormat="1" ht="15" thickTop="1" thickBot="1"/>
    <row r="24457" s="34" customFormat="1" ht="15" thickTop="1" thickBot="1"/>
    <row r="24458" s="34" customFormat="1" ht="15" thickTop="1" thickBot="1"/>
    <row r="24459" s="34" customFormat="1" ht="15" thickTop="1" thickBot="1"/>
    <row r="24460" s="34" customFormat="1" ht="15" thickTop="1" thickBot="1"/>
    <row r="24461" s="34" customFormat="1" ht="15" thickTop="1" thickBot="1"/>
    <row r="24462" s="34" customFormat="1" ht="15" thickTop="1" thickBot="1"/>
    <row r="24463" s="34" customFormat="1" ht="15" thickTop="1" thickBot="1"/>
    <row r="24464" s="34" customFormat="1" ht="15" thickTop="1" thickBot="1"/>
    <row r="24465" s="34" customFormat="1" ht="15" thickTop="1" thickBot="1"/>
    <row r="24466" s="34" customFormat="1" ht="15" thickTop="1" thickBot="1"/>
    <row r="24467" s="34" customFormat="1" ht="15" thickTop="1" thickBot="1"/>
    <row r="24468" s="34" customFormat="1" ht="15" thickTop="1" thickBot="1"/>
    <row r="24469" s="34" customFormat="1" ht="15" thickTop="1" thickBot="1"/>
    <row r="24470" s="34" customFormat="1" ht="15" thickTop="1" thickBot="1"/>
    <row r="24471" s="34" customFormat="1" ht="15" thickTop="1" thickBot="1"/>
    <row r="24472" s="34" customFormat="1" ht="15" thickTop="1" thickBot="1"/>
    <row r="24473" s="34" customFormat="1" ht="15" thickTop="1" thickBot="1"/>
    <row r="24474" s="34" customFormat="1" ht="15" thickTop="1" thickBot="1"/>
    <row r="24475" s="34" customFormat="1" ht="15" thickTop="1" thickBot="1"/>
    <row r="24476" s="34" customFormat="1" ht="15" thickTop="1" thickBot="1"/>
    <row r="24477" s="34" customFormat="1" ht="15" thickTop="1" thickBot="1"/>
    <row r="24478" s="34" customFormat="1" ht="15" thickTop="1" thickBot="1"/>
    <row r="24479" s="34" customFormat="1" ht="15" thickTop="1" thickBot="1"/>
    <row r="24480" s="34" customFormat="1" ht="15" thickTop="1" thickBot="1"/>
    <row r="24481" s="34" customFormat="1" ht="15" thickTop="1" thickBot="1"/>
    <row r="24482" s="34" customFormat="1" ht="15" thickTop="1" thickBot="1"/>
    <row r="24483" s="34" customFormat="1" ht="15" thickTop="1" thickBot="1"/>
    <row r="24484" s="34" customFormat="1" ht="15" thickTop="1" thickBot="1"/>
    <row r="24485" s="34" customFormat="1" ht="15" thickTop="1" thickBot="1"/>
    <row r="24486" s="34" customFormat="1" ht="15" thickTop="1" thickBot="1"/>
    <row r="24487" s="34" customFormat="1" ht="15" thickTop="1" thickBot="1"/>
    <row r="24488" s="34" customFormat="1" ht="15" thickTop="1" thickBot="1"/>
    <row r="24489" s="34" customFormat="1" ht="15" thickTop="1" thickBot="1"/>
    <row r="24490" s="34" customFormat="1" ht="15" thickTop="1" thickBot="1"/>
    <row r="24491" s="34" customFormat="1" ht="15" thickTop="1" thickBot="1"/>
    <row r="24492" s="34" customFormat="1" ht="15" thickTop="1" thickBot="1"/>
    <row r="24493" s="34" customFormat="1" ht="15" thickTop="1" thickBot="1"/>
    <row r="24494" s="34" customFormat="1" ht="15" thickTop="1" thickBot="1"/>
    <row r="24495" s="34" customFormat="1" ht="15" thickTop="1" thickBot="1"/>
    <row r="24496" s="34" customFormat="1" ht="15" thickTop="1" thickBot="1"/>
    <row r="24497" s="34" customFormat="1" ht="15" thickTop="1" thickBot="1"/>
    <row r="24498" s="34" customFormat="1" ht="14" thickTop="1"/>
    <row r="24499" s="34" customFormat="1"/>
    <row r="24500" s="34" customFormat="1"/>
    <row r="24501" s="34" customFormat="1"/>
    <row r="24502" s="34" customFormat="1"/>
    <row r="24503" s="34" customFormat="1"/>
    <row r="24504" s="34" customFormat="1"/>
    <row r="24505" s="34" customFormat="1"/>
    <row r="24506" s="34" customFormat="1"/>
    <row r="24507" s="34" customFormat="1"/>
    <row r="24508" s="34" customFormat="1"/>
    <row r="24509" s="34" customFormat="1"/>
    <row r="24510" s="34" customFormat="1"/>
    <row r="24511" s="34" customFormat="1" ht="14" thickBot="1"/>
    <row r="24512" s="34" customFormat="1" ht="15" thickTop="1" thickBot="1"/>
    <row r="24513" s="34" customFormat="1" ht="15" thickTop="1" thickBot="1"/>
    <row r="24514" s="34" customFormat="1" ht="15" thickTop="1" thickBot="1"/>
    <row r="24515" s="34" customFormat="1" ht="15" thickTop="1" thickBot="1"/>
    <row r="24516" s="34" customFormat="1" ht="15" thickTop="1" thickBot="1"/>
    <row r="24517" s="34" customFormat="1" ht="15" thickTop="1" thickBot="1"/>
    <row r="24518" s="34" customFormat="1" ht="15" thickTop="1" thickBot="1"/>
    <row r="24519" s="34" customFormat="1" ht="15" thickTop="1" thickBot="1"/>
    <row r="24520" s="34" customFormat="1" ht="15" thickTop="1" thickBot="1"/>
    <row r="24521" s="34" customFormat="1" ht="15" thickTop="1" thickBot="1"/>
    <row r="24522" s="34" customFormat="1" ht="15" thickTop="1" thickBot="1"/>
    <row r="24523" s="34" customFormat="1" ht="15" thickTop="1" thickBot="1"/>
    <row r="24524" s="34" customFormat="1" ht="15" thickTop="1" thickBot="1"/>
    <row r="24525" s="34" customFormat="1" ht="15" thickTop="1" thickBot="1"/>
    <row r="24526" s="34" customFormat="1" ht="15" thickTop="1" thickBot="1"/>
    <row r="24527" s="34" customFormat="1" ht="15" thickTop="1" thickBot="1"/>
    <row r="24528" s="34" customFormat="1" ht="15" thickTop="1" thickBot="1"/>
    <row r="24529" s="34" customFormat="1" ht="15" thickTop="1" thickBot="1"/>
    <row r="24530" s="34" customFormat="1" ht="15" thickTop="1" thickBot="1"/>
    <row r="24531" s="34" customFormat="1" ht="15" thickTop="1" thickBot="1"/>
    <row r="24532" s="34" customFormat="1" ht="15" thickTop="1" thickBot="1"/>
    <row r="24533" s="34" customFormat="1" ht="15" thickTop="1" thickBot="1"/>
    <row r="24534" s="34" customFormat="1" ht="15" thickTop="1" thickBot="1"/>
    <row r="24535" s="34" customFormat="1" ht="15" thickTop="1" thickBot="1"/>
    <row r="24536" s="34" customFormat="1" ht="15" thickTop="1" thickBot="1"/>
    <row r="24537" s="34" customFormat="1" ht="15" thickTop="1" thickBot="1"/>
    <row r="24538" s="34" customFormat="1" ht="15" thickTop="1" thickBot="1"/>
    <row r="24539" s="34" customFormat="1" ht="15" thickTop="1" thickBot="1"/>
    <row r="24540" s="34" customFormat="1" ht="15" thickTop="1" thickBot="1"/>
    <row r="24541" s="34" customFormat="1" ht="15" thickTop="1" thickBot="1"/>
    <row r="24542" s="34" customFormat="1" ht="15" thickTop="1" thickBot="1"/>
    <row r="24543" s="34" customFormat="1" ht="15" thickTop="1" thickBot="1"/>
    <row r="24544" s="34" customFormat="1" ht="15" thickTop="1" thickBot="1"/>
    <row r="24545" s="34" customFormat="1" ht="15" thickTop="1" thickBot="1"/>
    <row r="24546" s="34" customFormat="1" ht="15" thickTop="1" thickBot="1"/>
    <row r="24547" s="34" customFormat="1" ht="15" thickTop="1" thickBot="1"/>
    <row r="24548" s="34" customFormat="1" ht="15" thickTop="1" thickBot="1"/>
    <row r="24549" s="34" customFormat="1" ht="15" thickTop="1" thickBot="1"/>
    <row r="24550" s="34" customFormat="1" ht="15" thickTop="1" thickBot="1"/>
    <row r="24551" s="34" customFormat="1" ht="15" thickTop="1" thickBot="1"/>
    <row r="24552" s="34" customFormat="1" ht="15" thickTop="1" thickBot="1"/>
    <row r="24553" s="34" customFormat="1" ht="15" thickTop="1" thickBot="1"/>
    <row r="24554" s="34" customFormat="1" ht="15" thickTop="1" thickBot="1"/>
    <row r="24555" s="34" customFormat="1" ht="15" thickTop="1" thickBot="1"/>
    <row r="24556" s="34" customFormat="1" ht="15" thickTop="1" thickBot="1"/>
    <row r="24557" s="34" customFormat="1" ht="15" thickTop="1" thickBot="1"/>
    <row r="24558" s="34" customFormat="1" ht="15" thickTop="1" thickBot="1"/>
    <row r="24559" s="34" customFormat="1" ht="15" thickTop="1" thickBot="1"/>
    <row r="24560" s="34" customFormat="1" ht="15" thickTop="1" thickBot="1"/>
    <row r="24561" s="34" customFormat="1" ht="15" thickTop="1" thickBot="1"/>
    <row r="24562" s="34" customFormat="1" ht="15" thickTop="1" thickBot="1"/>
    <row r="24563" s="34" customFormat="1" ht="15" thickTop="1" thickBot="1"/>
    <row r="24564" s="34" customFormat="1" ht="15" thickTop="1" thickBot="1"/>
    <row r="24565" s="34" customFormat="1" ht="15" thickTop="1" thickBot="1"/>
    <row r="24566" s="34" customFormat="1" ht="15" thickTop="1" thickBot="1"/>
    <row r="24567" s="34" customFormat="1" ht="15" thickTop="1" thickBot="1"/>
    <row r="24568" s="34" customFormat="1" ht="14" thickTop="1"/>
    <row r="24569" s="34" customFormat="1"/>
    <row r="24570" s="34" customFormat="1"/>
    <row r="24571" s="34" customFormat="1"/>
    <row r="24572" s="34" customFormat="1"/>
    <row r="24573" s="34" customFormat="1"/>
    <row r="24574" s="34" customFormat="1"/>
    <row r="24575" s="34" customFormat="1"/>
    <row r="24576" s="34" customFormat="1"/>
    <row r="24577" s="34" customFormat="1"/>
    <row r="24578" s="34" customFormat="1"/>
    <row r="24579" s="34" customFormat="1"/>
    <row r="24580" s="34" customFormat="1"/>
    <row r="24581" s="34" customFormat="1" ht="14" thickBot="1"/>
    <row r="24582" s="34" customFormat="1" ht="15" thickTop="1" thickBot="1"/>
    <row r="24583" s="34" customFormat="1" ht="15" thickTop="1" thickBot="1"/>
    <row r="24584" s="34" customFormat="1" ht="15" thickTop="1" thickBot="1"/>
    <row r="24585" s="34" customFormat="1" ht="15" thickTop="1" thickBot="1"/>
    <row r="24586" s="34" customFormat="1" ht="15" thickTop="1" thickBot="1"/>
    <row r="24587" s="34" customFormat="1" ht="15" thickTop="1" thickBot="1"/>
    <row r="24588" s="34" customFormat="1" ht="15" thickTop="1" thickBot="1"/>
    <row r="24589" s="34" customFormat="1" ht="15" thickTop="1" thickBot="1"/>
    <row r="24590" s="34" customFormat="1" ht="15" thickTop="1" thickBot="1"/>
    <row r="24591" s="34" customFormat="1" ht="15" thickTop="1" thickBot="1"/>
    <row r="24592" s="34" customFormat="1" ht="15" thickTop="1" thickBot="1"/>
    <row r="24593" s="34" customFormat="1" ht="15" thickTop="1" thickBot="1"/>
    <row r="24594" s="34" customFormat="1" ht="15" thickTop="1" thickBot="1"/>
    <row r="24595" s="34" customFormat="1" ht="15" thickTop="1" thickBot="1"/>
    <row r="24596" s="34" customFormat="1" ht="15" thickTop="1" thickBot="1"/>
    <row r="24597" s="34" customFormat="1" ht="15" thickTop="1" thickBot="1"/>
    <row r="24598" s="34" customFormat="1" ht="15" thickTop="1" thickBot="1"/>
    <row r="24599" s="34" customFormat="1" ht="15" thickTop="1" thickBot="1"/>
    <row r="24600" s="34" customFormat="1" ht="15" thickTop="1" thickBot="1"/>
    <row r="24601" s="34" customFormat="1" ht="15" thickTop="1" thickBot="1"/>
    <row r="24602" s="34" customFormat="1" ht="15" thickTop="1" thickBot="1"/>
    <row r="24603" s="34" customFormat="1" ht="15" thickTop="1" thickBot="1"/>
    <row r="24604" s="34" customFormat="1" ht="15" thickTop="1" thickBot="1"/>
    <row r="24605" s="34" customFormat="1" ht="15" thickTop="1" thickBot="1"/>
    <row r="24606" s="34" customFormat="1" ht="15" thickTop="1" thickBot="1"/>
    <row r="24607" s="34" customFormat="1" ht="15" thickTop="1" thickBot="1"/>
    <row r="24608" s="34" customFormat="1" ht="15" thickTop="1" thickBot="1"/>
    <row r="24609" s="34" customFormat="1" ht="15" thickTop="1" thickBot="1"/>
    <row r="24610" s="34" customFormat="1" ht="15" thickTop="1" thickBot="1"/>
    <row r="24611" s="34" customFormat="1" ht="15" thickTop="1" thickBot="1"/>
    <row r="24612" s="34" customFormat="1" ht="15" thickTop="1" thickBot="1"/>
    <row r="24613" s="34" customFormat="1" ht="15" thickTop="1" thickBot="1"/>
    <row r="24614" s="34" customFormat="1" ht="15" thickTop="1" thickBot="1"/>
    <row r="24615" s="34" customFormat="1" ht="15" thickTop="1" thickBot="1"/>
    <row r="24616" s="34" customFormat="1" ht="15" thickTop="1" thickBot="1"/>
    <row r="24617" s="34" customFormat="1" ht="15" thickTop="1" thickBot="1"/>
    <row r="24618" s="34" customFormat="1" ht="15" thickTop="1" thickBot="1"/>
    <row r="24619" s="34" customFormat="1" ht="15" thickTop="1" thickBot="1"/>
    <row r="24620" s="34" customFormat="1" ht="15" thickTop="1" thickBot="1"/>
    <row r="24621" s="34" customFormat="1" ht="15" thickTop="1" thickBot="1"/>
    <row r="24622" s="34" customFormat="1" ht="15" thickTop="1" thickBot="1"/>
    <row r="24623" s="34" customFormat="1" ht="15" thickTop="1" thickBot="1"/>
    <row r="24624" s="34" customFormat="1" ht="15" thickTop="1" thickBot="1"/>
    <row r="24625" s="34" customFormat="1" ht="15" thickTop="1" thickBot="1"/>
    <row r="24626" s="34" customFormat="1" ht="15" thickTop="1" thickBot="1"/>
    <row r="24627" s="34" customFormat="1" ht="15" thickTop="1" thickBot="1"/>
    <row r="24628" s="34" customFormat="1" ht="15" thickTop="1" thickBot="1"/>
    <row r="24629" s="34" customFormat="1" ht="15" thickTop="1" thickBot="1"/>
    <row r="24630" s="34" customFormat="1" ht="15" thickTop="1" thickBot="1"/>
    <row r="24631" s="34" customFormat="1" ht="15" thickTop="1" thickBot="1"/>
    <row r="24632" s="34" customFormat="1" ht="15" thickTop="1" thickBot="1"/>
    <row r="24633" s="34" customFormat="1" ht="15" thickTop="1" thickBot="1"/>
    <row r="24634" s="34" customFormat="1" ht="15" thickTop="1" thickBot="1"/>
    <row r="24635" s="34" customFormat="1" ht="15" thickTop="1" thickBot="1"/>
    <row r="24636" s="34" customFormat="1" ht="15" thickTop="1" thickBot="1"/>
    <row r="24637" s="34" customFormat="1" ht="15" thickTop="1" thickBot="1"/>
    <row r="24638" s="34" customFormat="1" ht="14" thickTop="1"/>
    <row r="24639" s="34" customFormat="1"/>
    <row r="24640" s="34" customFormat="1"/>
    <row r="24641" s="34" customFormat="1"/>
    <row r="24642" s="34" customFormat="1"/>
    <row r="24643" s="34" customFormat="1"/>
    <row r="24644" s="34" customFormat="1"/>
    <row r="24645" s="34" customFormat="1"/>
    <row r="24646" s="34" customFormat="1"/>
    <row r="24647" s="34" customFormat="1"/>
    <row r="24648" s="34" customFormat="1"/>
    <row r="24649" s="34" customFormat="1"/>
    <row r="24650" s="34" customFormat="1"/>
    <row r="24651" s="34" customFormat="1" ht="14" thickBot="1"/>
    <row r="24652" s="34" customFormat="1" ht="15" thickTop="1" thickBot="1"/>
    <row r="24653" s="34" customFormat="1" ht="15" thickTop="1" thickBot="1"/>
    <row r="24654" s="34" customFormat="1" ht="15" thickTop="1" thickBot="1"/>
    <row r="24655" s="34" customFormat="1" ht="15" thickTop="1" thickBot="1"/>
    <row r="24656" s="34" customFormat="1" ht="15" thickTop="1" thickBot="1"/>
    <row r="24657" s="34" customFormat="1" ht="15" thickTop="1" thickBot="1"/>
    <row r="24658" s="34" customFormat="1" ht="15" thickTop="1" thickBot="1"/>
    <row r="24659" s="34" customFormat="1" ht="15" thickTop="1" thickBot="1"/>
    <row r="24660" s="34" customFormat="1" ht="15" thickTop="1" thickBot="1"/>
    <row r="24661" s="34" customFormat="1" ht="15" thickTop="1" thickBot="1"/>
    <row r="24662" s="34" customFormat="1" ht="15" thickTop="1" thickBot="1"/>
    <row r="24663" s="34" customFormat="1" ht="15" thickTop="1" thickBot="1"/>
    <row r="24664" s="34" customFormat="1" ht="15" thickTop="1" thickBot="1"/>
    <row r="24665" s="34" customFormat="1" ht="15" thickTop="1" thickBot="1"/>
    <row r="24666" s="34" customFormat="1" ht="15" thickTop="1" thickBot="1"/>
    <row r="24667" s="34" customFormat="1" ht="15" thickTop="1" thickBot="1"/>
    <row r="24668" s="34" customFormat="1" ht="15" thickTop="1" thickBot="1"/>
    <row r="24669" s="34" customFormat="1" ht="15" thickTop="1" thickBot="1"/>
    <row r="24670" s="34" customFormat="1" ht="15" thickTop="1" thickBot="1"/>
    <row r="24671" s="34" customFormat="1" ht="15" thickTop="1" thickBot="1"/>
    <row r="24672" s="34" customFormat="1" ht="15" thickTop="1" thickBot="1"/>
    <row r="24673" s="34" customFormat="1" ht="15" thickTop="1" thickBot="1"/>
    <row r="24674" s="34" customFormat="1" ht="15" thickTop="1" thickBot="1"/>
    <row r="24675" s="34" customFormat="1" ht="15" thickTop="1" thickBot="1"/>
    <row r="24676" s="34" customFormat="1" ht="15" thickTop="1" thickBot="1"/>
    <row r="24677" s="34" customFormat="1" ht="15" thickTop="1" thickBot="1"/>
    <row r="24678" s="34" customFormat="1" ht="15" thickTop="1" thickBot="1"/>
    <row r="24679" s="34" customFormat="1" ht="15" thickTop="1" thickBot="1"/>
    <row r="24680" s="34" customFormat="1" ht="15" thickTop="1" thickBot="1"/>
    <row r="24681" s="34" customFormat="1" ht="15" thickTop="1" thickBot="1"/>
    <row r="24682" s="34" customFormat="1" ht="15" thickTop="1" thickBot="1"/>
    <row r="24683" s="34" customFormat="1" ht="15" thickTop="1" thickBot="1"/>
    <row r="24684" s="34" customFormat="1" ht="15" thickTop="1" thickBot="1"/>
    <row r="24685" s="34" customFormat="1" ht="15" thickTop="1" thickBot="1"/>
    <row r="24686" s="34" customFormat="1" ht="15" thickTop="1" thickBot="1"/>
    <row r="24687" s="34" customFormat="1" ht="15" thickTop="1" thickBot="1"/>
    <row r="24688" s="34" customFormat="1" ht="15" thickTop="1" thickBot="1"/>
    <row r="24689" s="34" customFormat="1" ht="15" thickTop="1" thickBot="1"/>
    <row r="24690" s="34" customFormat="1" ht="15" thickTop="1" thickBot="1"/>
    <row r="24691" s="34" customFormat="1" ht="15" thickTop="1" thickBot="1"/>
    <row r="24692" s="34" customFormat="1" ht="15" thickTop="1" thickBot="1"/>
    <row r="24693" s="34" customFormat="1" ht="15" thickTop="1" thickBot="1"/>
    <row r="24694" s="34" customFormat="1" ht="15" thickTop="1" thickBot="1"/>
    <row r="24695" s="34" customFormat="1" ht="15" thickTop="1" thickBot="1"/>
    <row r="24696" s="34" customFormat="1" ht="15" thickTop="1" thickBot="1"/>
    <row r="24697" s="34" customFormat="1" ht="15" thickTop="1" thickBot="1"/>
    <row r="24698" s="34" customFormat="1" ht="15" thickTop="1" thickBot="1"/>
    <row r="24699" s="34" customFormat="1" ht="15" thickTop="1" thickBot="1"/>
    <row r="24700" s="34" customFormat="1" ht="15" thickTop="1" thickBot="1"/>
    <row r="24701" s="34" customFormat="1" ht="15" thickTop="1" thickBot="1"/>
    <row r="24702" s="34" customFormat="1" ht="15" thickTop="1" thickBot="1"/>
    <row r="24703" s="34" customFormat="1" ht="15" thickTop="1" thickBot="1"/>
    <row r="24704" s="34" customFormat="1" ht="15" thickTop="1" thickBot="1"/>
    <row r="24705" s="34" customFormat="1" ht="15" thickTop="1" thickBot="1"/>
    <row r="24706" s="34" customFormat="1" ht="15" thickTop="1" thickBot="1"/>
    <row r="24707" s="34" customFormat="1" ht="15" thickTop="1" thickBot="1"/>
    <row r="24708" s="34" customFormat="1" ht="14" thickTop="1"/>
    <row r="24709" s="34" customFormat="1"/>
    <row r="24710" s="34" customFormat="1"/>
    <row r="24711" s="34" customFormat="1"/>
    <row r="24712" s="34" customFormat="1"/>
    <row r="24713" s="34" customFormat="1"/>
    <row r="24714" s="34" customFormat="1"/>
    <row r="24715" s="34" customFormat="1"/>
    <row r="24716" s="34" customFormat="1"/>
    <row r="24717" s="34" customFormat="1"/>
    <row r="24718" s="34" customFormat="1"/>
    <row r="24719" s="34" customFormat="1"/>
    <row r="24720" s="34" customFormat="1"/>
    <row r="24721" s="34" customFormat="1" ht="14" thickBot="1"/>
    <row r="24722" s="34" customFormat="1" ht="15" thickTop="1" thickBot="1"/>
    <row r="24723" s="34" customFormat="1" ht="15" thickTop="1" thickBot="1"/>
    <row r="24724" s="34" customFormat="1" ht="15" thickTop="1" thickBot="1"/>
    <row r="24725" s="34" customFormat="1" ht="15" thickTop="1" thickBot="1"/>
    <row r="24726" s="34" customFormat="1" ht="15" thickTop="1" thickBot="1"/>
    <row r="24727" s="34" customFormat="1" ht="15" thickTop="1" thickBot="1"/>
    <row r="24728" s="34" customFormat="1" ht="15" thickTop="1" thickBot="1"/>
    <row r="24729" s="34" customFormat="1" ht="15" thickTop="1" thickBot="1"/>
    <row r="24730" s="34" customFormat="1" ht="15" thickTop="1" thickBot="1"/>
    <row r="24731" s="34" customFormat="1" ht="15" thickTop="1" thickBot="1"/>
    <row r="24732" s="34" customFormat="1" ht="15" thickTop="1" thickBot="1"/>
    <row r="24733" s="34" customFormat="1" ht="15" thickTop="1" thickBot="1"/>
    <row r="24734" s="34" customFormat="1" ht="15" thickTop="1" thickBot="1"/>
    <row r="24735" s="34" customFormat="1" ht="15" thickTop="1" thickBot="1"/>
    <row r="24736" s="34" customFormat="1" ht="15" thickTop="1" thickBot="1"/>
    <row r="24737" s="34" customFormat="1" ht="15" thickTop="1" thickBot="1"/>
    <row r="24738" s="34" customFormat="1" ht="15" thickTop="1" thickBot="1"/>
    <row r="24739" s="34" customFormat="1" ht="15" thickTop="1" thickBot="1"/>
    <row r="24740" s="34" customFormat="1" ht="15" thickTop="1" thickBot="1"/>
    <row r="24741" s="34" customFormat="1" ht="15" thickTop="1" thickBot="1"/>
    <row r="24742" s="34" customFormat="1" ht="15" thickTop="1" thickBot="1"/>
    <row r="24743" s="34" customFormat="1" ht="15" thickTop="1" thickBot="1"/>
    <row r="24744" s="34" customFormat="1" ht="15" thickTop="1" thickBot="1"/>
    <row r="24745" s="34" customFormat="1" ht="15" thickTop="1" thickBot="1"/>
    <row r="24746" s="34" customFormat="1" ht="15" thickTop="1" thickBot="1"/>
    <row r="24747" s="34" customFormat="1" ht="15" thickTop="1" thickBot="1"/>
    <row r="24748" s="34" customFormat="1" ht="15" thickTop="1" thickBot="1"/>
    <row r="24749" s="34" customFormat="1" ht="15" thickTop="1" thickBot="1"/>
    <row r="24750" s="34" customFormat="1" ht="15" thickTop="1" thickBot="1"/>
    <row r="24751" s="34" customFormat="1" ht="15" thickTop="1" thickBot="1"/>
    <row r="24752" s="34" customFormat="1" ht="15" thickTop="1" thickBot="1"/>
    <row r="24753" s="34" customFormat="1" ht="15" thickTop="1" thickBot="1"/>
    <row r="24754" s="34" customFormat="1" ht="15" thickTop="1" thickBot="1"/>
    <row r="24755" s="34" customFormat="1" ht="15" thickTop="1" thickBot="1"/>
    <row r="24756" s="34" customFormat="1" ht="15" thickTop="1" thickBot="1"/>
    <row r="24757" s="34" customFormat="1" ht="15" thickTop="1" thickBot="1"/>
    <row r="24758" s="34" customFormat="1" ht="15" thickTop="1" thickBot="1"/>
    <row r="24759" s="34" customFormat="1" ht="15" thickTop="1" thickBot="1"/>
    <row r="24760" s="34" customFormat="1" ht="15" thickTop="1" thickBot="1"/>
    <row r="24761" s="34" customFormat="1" ht="15" thickTop="1" thickBot="1"/>
    <row r="24762" s="34" customFormat="1" ht="15" thickTop="1" thickBot="1"/>
    <row r="24763" s="34" customFormat="1" ht="15" thickTop="1" thickBot="1"/>
    <row r="24764" s="34" customFormat="1" ht="15" thickTop="1" thickBot="1"/>
    <row r="24765" s="34" customFormat="1" ht="15" thickTop="1" thickBot="1"/>
    <row r="24766" s="34" customFormat="1" ht="15" thickTop="1" thickBot="1"/>
    <row r="24767" s="34" customFormat="1" ht="15" thickTop="1" thickBot="1"/>
    <row r="24768" s="34" customFormat="1" ht="15" thickTop="1" thickBot="1"/>
    <row r="24769" s="34" customFormat="1" ht="15" thickTop="1" thickBot="1"/>
    <row r="24770" s="34" customFormat="1" ht="15" thickTop="1" thickBot="1"/>
    <row r="24771" s="34" customFormat="1" ht="15" thickTop="1" thickBot="1"/>
    <row r="24772" s="34" customFormat="1" ht="15" thickTop="1" thickBot="1"/>
    <row r="24773" s="34" customFormat="1" ht="15" thickTop="1" thickBot="1"/>
    <row r="24774" s="34" customFormat="1" ht="15" thickTop="1" thickBot="1"/>
    <row r="24775" s="34" customFormat="1" ht="15" thickTop="1" thickBot="1"/>
    <row r="24776" s="34" customFormat="1" ht="15" thickTop="1" thickBot="1"/>
    <row r="24777" s="34" customFormat="1" ht="15" thickTop="1" thickBot="1"/>
    <row r="24778" s="34" customFormat="1" ht="14" thickTop="1"/>
    <row r="24779" s="34" customFormat="1"/>
    <row r="24780" s="34" customFormat="1"/>
    <row r="24781" s="34" customFormat="1"/>
    <row r="24782" s="34" customFormat="1"/>
    <row r="24783" s="34" customFormat="1"/>
    <row r="24784" s="34" customFormat="1"/>
    <row r="24785" s="34" customFormat="1"/>
    <row r="24786" s="34" customFormat="1"/>
    <row r="24787" s="34" customFormat="1"/>
    <row r="24788" s="34" customFormat="1"/>
    <row r="24789" s="34" customFormat="1"/>
    <row r="24790" s="34" customFormat="1"/>
    <row r="24791" s="34" customFormat="1" ht="14" thickBot="1"/>
    <row r="24792" s="34" customFormat="1" ht="15" thickTop="1" thickBot="1"/>
    <row r="24793" s="34" customFormat="1" ht="15" thickTop="1" thickBot="1"/>
    <row r="24794" s="34" customFormat="1" ht="15" thickTop="1" thickBot="1"/>
    <row r="24795" s="34" customFormat="1" ht="15" thickTop="1" thickBot="1"/>
    <row r="24796" s="34" customFormat="1" ht="15" thickTop="1" thickBot="1"/>
    <row r="24797" s="34" customFormat="1" ht="15" thickTop="1" thickBot="1"/>
    <row r="24798" s="34" customFormat="1" ht="15" thickTop="1" thickBot="1"/>
    <row r="24799" s="34" customFormat="1" ht="15" thickTop="1" thickBot="1"/>
    <row r="24800" s="34" customFormat="1" ht="15" thickTop="1" thickBot="1"/>
    <row r="24801" s="34" customFormat="1" ht="15" thickTop="1" thickBot="1"/>
    <row r="24802" s="34" customFormat="1" ht="15" thickTop="1" thickBot="1"/>
    <row r="24803" s="34" customFormat="1" ht="15" thickTop="1" thickBot="1"/>
    <row r="24804" s="34" customFormat="1" ht="15" thickTop="1" thickBot="1"/>
    <row r="24805" s="34" customFormat="1" ht="15" thickTop="1" thickBot="1"/>
    <row r="24806" s="34" customFormat="1" ht="15" thickTop="1" thickBot="1"/>
    <row r="24807" s="34" customFormat="1" ht="15" thickTop="1" thickBot="1"/>
    <row r="24808" s="34" customFormat="1" ht="15" thickTop="1" thickBot="1"/>
    <row r="24809" s="34" customFormat="1" ht="15" thickTop="1" thickBot="1"/>
    <row r="24810" s="34" customFormat="1" ht="15" thickTop="1" thickBot="1"/>
    <row r="24811" s="34" customFormat="1" ht="15" thickTop="1" thickBot="1"/>
    <row r="24812" s="34" customFormat="1" ht="15" thickTop="1" thickBot="1"/>
    <row r="24813" s="34" customFormat="1" ht="15" thickTop="1" thickBot="1"/>
    <row r="24814" s="34" customFormat="1" ht="15" thickTop="1" thickBot="1"/>
    <row r="24815" s="34" customFormat="1" ht="15" thickTop="1" thickBot="1"/>
    <row r="24816" s="34" customFormat="1" ht="15" thickTop="1" thickBot="1"/>
    <row r="24817" s="34" customFormat="1" ht="15" thickTop="1" thickBot="1"/>
    <row r="24818" s="34" customFormat="1" ht="15" thickTop="1" thickBot="1"/>
    <row r="24819" s="34" customFormat="1" ht="15" thickTop="1" thickBot="1"/>
    <row r="24820" s="34" customFormat="1" ht="15" thickTop="1" thickBot="1"/>
    <row r="24821" s="34" customFormat="1" ht="15" thickTop="1" thickBot="1"/>
    <row r="24822" s="34" customFormat="1" ht="15" thickTop="1" thickBot="1"/>
    <row r="24823" s="34" customFormat="1" ht="15" thickTop="1" thickBot="1"/>
    <row r="24824" s="34" customFormat="1" ht="15" thickTop="1" thickBot="1"/>
    <row r="24825" s="34" customFormat="1" ht="15" thickTop="1" thickBot="1"/>
    <row r="24826" s="34" customFormat="1" ht="15" thickTop="1" thickBot="1"/>
    <row r="24827" s="34" customFormat="1" ht="15" thickTop="1" thickBot="1"/>
    <row r="24828" s="34" customFormat="1" ht="15" thickTop="1" thickBot="1"/>
    <row r="24829" s="34" customFormat="1" ht="15" thickTop="1" thickBot="1"/>
    <row r="24830" s="34" customFormat="1" ht="15" thickTop="1" thickBot="1"/>
    <row r="24831" s="34" customFormat="1" ht="15" thickTop="1" thickBot="1"/>
    <row r="24832" s="34" customFormat="1" ht="15" thickTop="1" thickBot="1"/>
    <row r="24833" s="34" customFormat="1" ht="15" thickTop="1" thickBot="1"/>
    <row r="24834" s="34" customFormat="1" ht="15" thickTop="1" thickBot="1"/>
    <row r="24835" s="34" customFormat="1" ht="15" thickTop="1" thickBot="1"/>
    <row r="24836" s="34" customFormat="1" ht="15" thickTop="1" thickBot="1"/>
    <row r="24837" s="34" customFormat="1" ht="15" thickTop="1" thickBot="1"/>
    <row r="24838" s="34" customFormat="1" ht="15" thickTop="1" thickBot="1"/>
    <row r="24839" s="34" customFormat="1" ht="15" thickTop="1" thickBot="1"/>
    <row r="24840" s="34" customFormat="1" ht="15" thickTop="1" thickBot="1"/>
    <row r="24841" s="34" customFormat="1" ht="15" thickTop="1" thickBot="1"/>
    <row r="24842" s="34" customFormat="1" ht="15" thickTop="1" thickBot="1"/>
    <row r="24843" s="34" customFormat="1" ht="15" thickTop="1" thickBot="1"/>
    <row r="24844" s="34" customFormat="1" ht="15" thickTop="1" thickBot="1"/>
    <row r="24845" s="34" customFormat="1" ht="15" thickTop="1" thickBot="1"/>
    <row r="24846" s="34" customFormat="1" ht="15" thickTop="1" thickBot="1"/>
    <row r="24847" s="34" customFormat="1" ht="15" thickTop="1" thickBot="1"/>
    <row r="24848" s="34" customFormat="1" ht="14" thickTop="1"/>
    <row r="24849" s="34" customFormat="1"/>
    <row r="24850" s="34" customFormat="1"/>
    <row r="24851" s="34" customFormat="1"/>
    <row r="24852" s="34" customFormat="1"/>
    <row r="24853" s="34" customFormat="1"/>
    <row r="24854" s="34" customFormat="1"/>
    <row r="24855" s="34" customFormat="1"/>
    <row r="24856" s="34" customFormat="1"/>
    <row r="24857" s="34" customFormat="1"/>
    <row r="24858" s="34" customFormat="1"/>
    <row r="24859" s="34" customFormat="1"/>
    <row r="24860" s="34" customFormat="1"/>
    <row r="24861" s="34" customFormat="1" ht="14" thickBot="1"/>
    <row r="24862" s="34" customFormat="1" ht="15" thickTop="1" thickBot="1"/>
    <row r="24863" s="34" customFormat="1" ht="15" thickTop="1" thickBot="1"/>
    <row r="24864" s="34" customFormat="1" ht="15" thickTop="1" thickBot="1"/>
    <row r="24865" s="34" customFormat="1" ht="15" thickTop="1" thickBot="1"/>
    <row r="24866" s="34" customFormat="1" ht="15" thickTop="1" thickBot="1"/>
    <row r="24867" s="34" customFormat="1" ht="15" thickTop="1" thickBot="1"/>
    <row r="24868" s="34" customFormat="1" ht="15" thickTop="1" thickBot="1"/>
    <row r="24869" s="34" customFormat="1" ht="15" thickTop="1" thickBot="1"/>
    <row r="24870" s="34" customFormat="1" ht="15" thickTop="1" thickBot="1"/>
    <row r="24871" s="34" customFormat="1" ht="15" thickTop="1" thickBot="1"/>
    <row r="24872" s="34" customFormat="1" ht="15" thickTop="1" thickBot="1"/>
    <row r="24873" s="34" customFormat="1" ht="15" thickTop="1" thickBot="1"/>
    <row r="24874" s="34" customFormat="1" ht="15" thickTop="1" thickBot="1"/>
    <row r="24875" s="34" customFormat="1" ht="15" thickTop="1" thickBot="1"/>
    <row r="24876" s="34" customFormat="1" ht="15" thickTop="1" thickBot="1"/>
    <row r="24877" s="34" customFormat="1" ht="15" thickTop="1" thickBot="1"/>
    <row r="24878" s="34" customFormat="1" ht="15" thickTop="1" thickBot="1"/>
    <row r="24879" s="34" customFormat="1" ht="15" thickTop="1" thickBot="1"/>
    <row r="24880" s="34" customFormat="1" ht="15" thickTop="1" thickBot="1"/>
    <row r="24881" s="34" customFormat="1" ht="15" thickTop="1" thickBot="1"/>
    <row r="24882" s="34" customFormat="1" ht="15" thickTop="1" thickBot="1"/>
    <row r="24883" s="34" customFormat="1" ht="15" thickTop="1" thickBot="1"/>
    <row r="24884" s="34" customFormat="1" ht="15" thickTop="1" thickBot="1"/>
    <row r="24885" s="34" customFormat="1" ht="15" thickTop="1" thickBot="1"/>
    <row r="24886" s="34" customFormat="1" ht="15" thickTop="1" thickBot="1"/>
    <row r="24887" s="34" customFormat="1" ht="15" thickTop="1" thickBot="1"/>
    <row r="24888" s="34" customFormat="1" ht="15" thickTop="1" thickBot="1"/>
    <row r="24889" s="34" customFormat="1" ht="15" thickTop="1" thickBot="1"/>
    <row r="24890" s="34" customFormat="1" ht="15" thickTop="1" thickBot="1"/>
    <row r="24891" s="34" customFormat="1" ht="15" thickTop="1" thickBot="1"/>
    <row r="24892" s="34" customFormat="1" ht="15" thickTop="1" thickBot="1"/>
    <row r="24893" s="34" customFormat="1" ht="15" thickTop="1" thickBot="1"/>
    <row r="24894" s="34" customFormat="1" ht="15" thickTop="1" thickBot="1"/>
    <row r="24895" s="34" customFormat="1" ht="15" thickTop="1" thickBot="1"/>
    <row r="24896" s="34" customFormat="1" ht="15" thickTop="1" thickBot="1"/>
    <row r="24897" s="34" customFormat="1" ht="15" thickTop="1" thickBot="1"/>
    <row r="24898" s="34" customFormat="1" ht="15" thickTop="1" thickBot="1"/>
    <row r="24899" s="34" customFormat="1" ht="15" thickTop="1" thickBot="1"/>
    <row r="24900" s="34" customFormat="1" ht="15" thickTop="1" thickBot="1"/>
    <row r="24901" s="34" customFormat="1" ht="15" thickTop="1" thickBot="1"/>
    <row r="24902" s="34" customFormat="1" ht="15" thickTop="1" thickBot="1"/>
    <row r="24903" s="34" customFormat="1" ht="15" thickTop="1" thickBot="1"/>
    <row r="24904" s="34" customFormat="1" ht="15" thickTop="1" thickBot="1"/>
    <row r="24905" s="34" customFormat="1" ht="15" thickTop="1" thickBot="1"/>
    <row r="24906" s="34" customFormat="1" ht="15" thickTop="1" thickBot="1"/>
    <row r="24907" s="34" customFormat="1" ht="15" thickTop="1" thickBot="1"/>
    <row r="24908" s="34" customFormat="1" ht="15" thickTop="1" thickBot="1"/>
    <row r="24909" s="34" customFormat="1" ht="15" thickTop="1" thickBot="1"/>
    <row r="24910" s="34" customFormat="1" ht="15" thickTop="1" thickBot="1"/>
    <row r="24911" s="34" customFormat="1" ht="15" thickTop="1" thickBot="1"/>
    <row r="24912" s="34" customFormat="1" ht="15" thickTop="1" thickBot="1"/>
    <row r="24913" s="34" customFormat="1" ht="15" thickTop="1" thickBot="1"/>
    <row r="24914" s="34" customFormat="1" ht="15" thickTop="1" thickBot="1"/>
    <row r="24915" s="34" customFormat="1" ht="15" thickTop="1" thickBot="1"/>
    <row r="24916" s="34" customFormat="1" ht="15" thickTop="1" thickBot="1"/>
    <row r="24917" s="34" customFormat="1" ht="15" thickTop="1" thickBot="1"/>
    <row r="24918" s="34" customFormat="1" ht="14" thickTop="1"/>
    <row r="24919" s="34" customFormat="1"/>
    <row r="24920" s="34" customFormat="1"/>
    <row r="24921" s="34" customFormat="1"/>
    <row r="24922" s="34" customFormat="1"/>
    <row r="24923" s="34" customFormat="1"/>
    <row r="24924" s="34" customFormat="1"/>
    <row r="24925" s="34" customFormat="1"/>
    <row r="24926" s="34" customFormat="1"/>
    <row r="24927" s="34" customFormat="1"/>
    <row r="24928" s="34" customFormat="1"/>
    <row r="24929" s="34" customFormat="1"/>
    <row r="24930" s="34" customFormat="1"/>
    <row r="24931" s="34" customFormat="1" ht="14" thickBot="1"/>
    <row r="24932" s="34" customFormat="1" ht="15" thickTop="1" thickBot="1"/>
    <row r="24933" s="34" customFormat="1" ht="15" thickTop="1" thickBot="1"/>
    <row r="24934" s="34" customFormat="1" ht="15" thickTop="1" thickBot="1"/>
    <row r="24935" s="34" customFormat="1" ht="15" thickTop="1" thickBot="1"/>
    <row r="24936" s="34" customFormat="1" ht="15" thickTop="1" thickBot="1"/>
    <row r="24937" s="34" customFormat="1" ht="15" thickTop="1" thickBot="1"/>
    <row r="24938" s="34" customFormat="1" ht="15" thickTop="1" thickBot="1"/>
    <row r="24939" s="34" customFormat="1" ht="15" thickTop="1" thickBot="1"/>
    <row r="24940" s="34" customFormat="1" ht="15" thickTop="1" thickBot="1"/>
    <row r="24941" s="34" customFormat="1" ht="15" thickTop="1" thickBot="1"/>
    <row r="24942" s="34" customFormat="1" ht="15" thickTop="1" thickBot="1"/>
    <row r="24943" s="34" customFormat="1" ht="15" thickTop="1" thickBot="1"/>
    <row r="24944" s="34" customFormat="1" ht="15" thickTop="1" thickBot="1"/>
    <row r="24945" s="34" customFormat="1" ht="15" thickTop="1" thickBot="1"/>
    <row r="24946" s="34" customFormat="1" ht="15" thickTop="1" thickBot="1"/>
    <row r="24947" s="34" customFormat="1" ht="15" thickTop="1" thickBot="1"/>
    <row r="24948" s="34" customFormat="1" ht="15" thickTop="1" thickBot="1"/>
    <row r="24949" s="34" customFormat="1" ht="15" thickTop="1" thickBot="1"/>
    <row r="24950" s="34" customFormat="1" ht="15" thickTop="1" thickBot="1"/>
    <row r="24951" s="34" customFormat="1" ht="15" thickTop="1" thickBot="1"/>
    <row r="24952" s="34" customFormat="1" ht="15" thickTop="1" thickBot="1"/>
    <row r="24953" s="34" customFormat="1" ht="15" thickTop="1" thickBot="1"/>
    <row r="24954" s="34" customFormat="1" ht="15" thickTop="1" thickBot="1"/>
    <row r="24955" s="34" customFormat="1" ht="15" thickTop="1" thickBot="1"/>
    <row r="24956" s="34" customFormat="1" ht="15" thickTop="1" thickBot="1"/>
    <row r="24957" s="34" customFormat="1" ht="15" thickTop="1" thickBot="1"/>
    <row r="24958" s="34" customFormat="1" ht="15" thickTop="1" thickBot="1"/>
    <row r="24959" s="34" customFormat="1" ht="15" thickTop="1" thickBot="1"/>
    <row r="24960" s="34" customFormat="1" ht="15" thickTop="1" thickBot="1"/>
    <row r="24961" s="34" customFormat="1" ht="15" thickTop="1" thickBot="1"/>
    <row r="24962" s="34" customFormat="1" ht="15" thickTop="1" thickBot="1"/>
    <row r="24963" s="34" customFormat="1" ht="15" thickTop="1" thickBot="1"/>
    <row r="24964" s="34" customFormat="1" ht="15" thickTop="1" thickBot="1"/>
    <row r="24965" s="34" customFormat="1" ht="15" thickTop="1" thickBot="1"/>
    <row r="24966" s="34" customFormat="1" ht="15" thickTop="1" thickBot="1"/>
    <row r="24967" s="34" customFormat="1" ht="15" thickTop="1" thickBot="1"/>
    <row r="24968" s="34" customFormat="1" ht="15" thickTop="1" thickBot="1"/>
    <row r="24969" s="34" customFormat="1" ht="15" thickTop="1" thickBot="1"/>
    <row r="24970" s="34" customFormat="1" ht="15" thickTop="1" thickBot="1"/>
    <row r="24971" s="34" customFormat="1" ht="15" thickTop="1" thickBot="1"/>
    <row r="24972" s="34" customFormat="1" ht="15" thickTop="1" thickBot="1"/>
    <row r="24973" s="34" customFormat="1" ht="15" thickTop="1" thickBot="1"/>
    <row r="24974" s="34" customFormat="1" ht="15" thickTop="1" thickBot="1"/>
    <row r="24975" s="34" customFormat="1" ht="15" thickTop="1" thickBot="1"/>
    <row r="24976" s="34" customFormat="1" ht="15" thickTop="1" thickBot="1"/>
    <row r="24977" s="34" customFormat="1" ht="15" thickTop="1" thickBot="1"/>
    <row r="24978" s="34" customFormat="1" ht="15" thickTop="1" thickBot="1"/>
    <row r="24979" s="34" customFormat="1" ht="15" thickTop="1" thickBot="1"/>
    <row r="24980" s="34" customFormat="1" ht="15" thickTop="1" thickBot="1"/>
    <row r="24981" s="34" customFormat="1" ht="15" thickTop="1" thickBot="1"/>
    <row r="24982" s="34" customFormat="1" ht="15" thickTop="1" thickBot="1"/>
    <row r="24983" s="34" customFormat="1" ht="15" thickTop="1" thickBot="1"/>
    <row r="24984" s="34" customFormat="1" ht="15" thickTop="1" thickBot="1"/>
    <row r="24985" s="34" customFormat="1" ht="15" thickTop="1" thickBot="1"/>
    <row r="24986" s="34" customFormat="1" ht="15" thickTop="1" thickBot="1"/>
    <row r="24987" s="34" customFormat="1" ht="15" thickTop="1" thickBot="1"/>
    <row r="24988" s="34" customFormat="1" ht="14" thickTop="1"/>
    <row r="24989" s="34" customFormat="1"/>
    <row r="24990" s="34" customFormat="1"/>
    <row r="24991" s="34" customFormat="1"/>
    <row r="24992" s="34" customFormat="1"/>
    <row r="24993" s="34" customFormat="1"/>
    <row r="24994" s="34" customFormat="1"/>
    <row r="24995" s="34" customFormat="1"/>
    <row r="24996" s="34" customFormat="1"/>
    <row r="24997" s="34" customFormat="1"/>
    <row r="24998" s="34" customFormat="1"/>
    <row r="24999" s="34" customFormat="1"/>
    <row r="25000" s="34" customFormat="1"/>
    <row r="25001" s="34" customFormat="1" ht="14" thickBot="1"/>
    <row r="25002" s="34" customFormat="1" ht="15" thickTop="1" thickBot="1"/>
    <row r="25003" s="34" customFormat="1" ht="15" thickTop="1" thickBot="1"/>
    <row r="25004" s="34" customFormat="1" ht="15" thickTop="1" thickBot="1"/>
    <row r="25005" s="34" customFormat="1" ht="15" thickTop="1" thickBot="1"/>
    <row r="25006" s="34" customFormat="1" ht="15" thickTop="1" thickBot="1"/>
    <row r="25007" s="34" customFormat="1" ht="15" thickTop="1" thickBot="1"/>
    <row r="25008" s="34" customFormat="1" ht="15" thickTop="1" thickBot="1"/>
    <row r="25009" s="34" customFormat="1" ht="15" thickTop="1" thickBot="1"/>
    <row r="25010" s="34" customFormat="1" ht="15" thickTop="1" thickBot="1"/>
    <row r="25011" s="34" customFormat="1" ht="15" thickTop="1" thickBot="1"/>
    <row r="25012" s="34" customFormat="1" ht="15" thickTop="1" thickBot="1"/>
    <row r="25013" s="34" customFormat="1" ht="15" thickTop="1" thickBot="1"/>
    <row r="25014" s="34" customFormat="1" ht="15" thickTop="1" thickBot="1"/>
    <row r="25015" s="34" customFormat="1" ht="15" thickTop="1" thickBot="1"/>
    <row r="25016" s="34" customFormat="1" ht="15" thickTop="1" thickBot="1"/>
    <row r="25017" s="34" customFormat="1" ht="15" thickTop="1" thickBot="1"/>
    <row r="25018" s="34" customFormat="1" ht="15" thickTop="1" thickBot="1"/>
    <row r="25019" s="34" customFormat="1" ht="15" thickTop="1" thickBot="1"/>
    <row r="25020" s="34" customFormat="1" ht="15" thickTop="1" thickBot="1"/>
    <row r="25021" s="34" customFormat="1" ht="15" thickTop="1" thickBot="1"/>
    <row r="25022" s="34" customFormat="1" ht="15" thickTop="1" thickBot="1"/>
    <row r="25023" s="34" customFormat="1" ht="15" thickTop="1" thickBot="1"/>
    <row r="25024" s="34" customFormat="1" ht="15" thickTop="1" thickBot="1"/>
    <row r="25025" s="34" customFormat="1" ht="15" thickTop="1" thickBot="1"/>
    <row r="25026" s="34" customFormat="1" ht="15" thickTop="1" thickBot="1"/>
    <row r="25027" s="34" customFormat="1" ht="15" thickTop="1" thickBot="1"/>
    <row r="25028" s="34" customFormat="1" ht="15" thickTop="1" thickBot="1"/>
    <row r="25029" s="34" customFormat="1" ht="15" thickTop="1" thickBot="1"/>
    <row r="25030" s="34" customFormat="1" ht="15" thickTop="1" thickBot="1"/>
    <row r="25031" s="34" customFormat="1" ht="15" thickTop="1" thickBot="1"/>
    <row r="25032" s="34" customFormat="1" ht="15" thickTop="1" thickBot="1"/>
    <row r="25033" s="34" customFormat="1" ht="15" thickTop="1" thickBot="1"/>
    <row r="25034" s="34" customFormat="1" ht="15" thickTop="1" thickBot="1"/>
    <row r="25035" s="34" customFormat="1" ht="15" thickTop="1" thickBot="1"/>
    <row r="25036" s="34" customFormat="1" ht="15" thickTop="1" thickBot="1"/>
    <row r="25037" s="34" customFormat="1" ht="15" thickTop="1" thickBot="1"/>
    <row r="25038" s="34" customFormat="1" ht="15" thickTop="1" thickBot="1"/>
    <row r="25039" s="34" customFormat="1" ht="15" thickTop="1" thickBot="1"/>
    <row r="25040" s="34" customFormat="1" ht="15" thickTop="1" thickBot="1"/>
    <row r="25041" s="34" customFormat="1" ht="15" thickTop="1" thickBot="1"/>
    <row r="25042" s="34" customFormat="1" ht="15" thickTop="1" thickBot="1"/>
    <row r="25043" s="34" customFormat="1" ht="15" thickTop="1" thickBot="1"/>
    <row r="25044" s="34" customFormat="1" ht="15" thickTop="1" thickBot="1"/>
    <row r="25045" s="34" customFormat="1" ht="15" thickTop="1" thickBot="1"/>
    <row r="25046" s="34" customFormat="1" ht="15" thickTop="1" thickBot="1"/>
    <row r="25047" s="34" customFormat="1" ht="15" thickTop="1" thickBot="1"/>
    <row r="25048" s="34" customFormat="1" ht="15" thickTop="1" thickBot="1"/>
    <row r="25049" s="34" customFormat="1" ht="15" thickTop="1" thickBot="1"/>
    <row r="25050" s="34" customFormat="1" ht="15" thickTop="1" thickBot="1"/>
    <row r="25051" s="34" customFormat="1" ht="15" thickTop="1" thickBot="1"/>
    <row r="25052" s="34" customFormat="1" ht="15" thickTop="1" thickBot="1"/>
    <row r="25053" s="34" customFormat="1" ht="15" thickTop="1" thickBot="1"/>
    <row r="25054" s="34" customFormat="1" ht="15" thickTop="1" thickBot="1"/>
    <row r="25055" s="34" customFormat="1" ht="15" thickTop="1" thickBot="1"/>
    <row r="25056" s="34" customFormat="1" ht="15" thickTop="1" thickBot="1"/>
    <row r="25057" s="34" customFormat="1" ht="15" thickTop="1" thickBot="1"/>
    <row r="25058" s="34" customFormat="1" ht="14" thickTop="1"/>
    <row r="25059" s="34" customFormat="1"/>
    <row r="25060" s="34" customFormat="1"/>
    <row r="25061" s="34" customFormat="1"/>
    <row r="25062" s="34" customFormat="1"/>
    <row r="25063" s="34" customFormat="1"/>
    <row r="25064" s="34" customFormat="1"/>
    <row r="25065" s="34" customFormat="1"/>
    <row r="25066" s="34" customFormat="1"/>
    <row r="25067" s="34" customFormat="1"/>
    <row r="25068" s="34" customFormat="1"/>
    <row r="25069" s="34" customFormat="1"/>
    <row r="25070" s="34" customFormat="1"/>
    <row r="25071" s="34" customFormat="1" ht="14" thickBot="1"/>
    <row r="25072" s="34" customFormat="1" ht="15" thickTop="1" thickBot="1"/>
    <row r="25073" s="34" customFormat="1" ht="15" thickTop="1" thickBot="1"/>
    <row r="25074" s="34" customFormat="1" ht="15" thickTop="1" thickBot="1"/>
    <row r="25075" s="34" customFormat="1" ht="15" thickTop="1" thickBot="1"/>
    <row r="25076" s="34" customFormat="1" ht="15" thickTop="1" thickBot="1"/>
    <row r="25077" s="34" customFormat="1" ht="15" thickTop="1" thickBot="1"/>
    <row r="25078" s="34" customFormat="1" ht="15" thickTop="1" thickBot="1"/>
    <row r="25079" s="34" customFormat="1" ht="15" thickTop="1" thickBot="1"/>
    <row r="25080" s="34" customFormat="1" ht="15" thickTop="1" thickBot="1"/>
    <row r="25081" s="34" customFormat="1" ht="15" thickTop="1" thickBot="1"/>
    <row r="25082" s="34" customFormat="1" ht="15" thickTop="1" thickBot="1"/>
    <row r="25083" s="34" customFormat="1" ht="15" thickTop="1" thickBot="1"/>
    <row r="25084" s="34" customFormat="1" ht="15" thickTop="1" thickBot="1"/>
    <row r="25085" s="34" customFormat="1" ht="15" thickTop="1" thickBot="1"/>
    <row r="25086" s="34" customFormat="1" ht="15" thickTop="1" thickBot="1"/>
    <row r="25087" s="34" customFormat="1" ht="15" thickTop="1" thickBot="1"/>
    <row r="25088" s="34" customFormat="1" ht="15" thickTop="1" thickBot="1"/>
    <row r="25089" s="34" customFormat="1" ht="15" thickTop="1" thickBot="1"/>
    <row r="25090" s="34" customFormat="1" ht="15" thickTop="1" thickBot="1"/>
    <row r="25091" s="34" customFormat="1" ht="15" thickTop="1" thickBot="1"/>
    <row r="25092" s="34" customFormat="1" ht="15" thickTop="1" thickBot="1"/>
    <row r="25093" s="34" customFormat="1" ht="15" thickTop="1" thickBot="1"/>
    <row r="25094" s="34" customFormat="1" ht="15" thickTop="1" thickBot="1"/>
    <row r="25095" s="34" customFormat="1" ht="15" thickTop="1" thickBot="1"/>
    <row r="25096" s="34" customFormat="1" ht="15" thickTop="1" thickBot="1"/>
    <row r="25097" s="34" customFormat="1" ht="15" thickTop="1" thickBot="1"/>
    <row r="25098" s="34" customFormat="1" ht="15" thickTop="1" thickBot="1"/>
    <row r="25099" s="34" customFormat="1" ht="15" thickTop="1" thickBot="1"/>
    <row r="25100" s="34" customFormat="1" ht="15" thickTop="1" thickBot="1"/>
    <row r="25101" s="34" customFormat="1" ht="15" thickTop="1" thickBot="1"/>
    <row r="25102" s="34" customFormat="1" ht="15" thickTop="1" thickBot="1"/>
    <row r="25103" s="34" customFormat="1" ht="15" thickTop="1" thickBot="1"/>
    <row r="25104" s="34" customFormat="1" ht="15" thickTop="1" thickBot="1"/>
    <row r="25105" s="34" customFormat="1" ht="15" thickTop="1" thickBot="1"/>
    <row r="25106" s="34" customFormat="1" ht="15" thickTop="1" thickBot="1"/>
    <row r="25107" s="34" customFormat="1" ht="15" thickTop="1" thickBot="1"/>
    <row r="25108" s="34" customFormat="1" ht="15" thickTop="1" thickBot="1"/>
    <row r="25109" s="34" customFormat="1" ht="15" thickTop="1" thickBot="1"/>
    <row r="25110" s="34" customFormat="1" ht="15" thickTop="1" thickBot="1"/>
    <row r="25111" s="34" customFormat="1" ht="15" thickTop="1" thickBot="1"/>
    <row r="25112" s="34" customFormat="1" ht="15" thickTop="1" thickBot="1"/>
    <row r="25113" s="34" customFormat="1" ht="15" thickTop="1" thickBot="1"/>
    <row r="25114" s="34" customFormat="1" ht="15" thickTop="1" thickBot="1"/>
    <row r="25115" s="34" customFormat="1" ht="15" thickTop="1" thickBot="1"/>
    <row r="25116" s="34" customFormat="1" ht="15" thickTop="1" thickBot="1"/>
    <row r="25117" s="34" customFormat="1" ht="15" thickTop="1" thickBot="1"/>
    <row r="25118" s="34" customFormat="1" ht="15" thickTop="1" thickBot="1"/>
    <row r="25119" s="34" customFormat="1" ht="15" thickTop="1" thickBot="1"/>
    <row r="25120" s="34" customFormat="1" ht="15" thickTop="1" thickBot="1"/>
    <row r="25121" s="34" customFormat="1" ht="15" thickTop="1" thickBot="1"/>
    <row r="25122" s="34" customFormat="1" ht="15" thickTop="1" thickBot="1"/>
    <row r="25123" s="34" customFormat="1" ht="15" thickTop="1" thickBot="1"/>
    <row r="25124" s="34" customFormat="1" ht="15" thickTop="1" thickBot="1"/>
    <row r="25125" s="34" customFormat="1" ht="15" thickTop="1" thickBot="1"/>
    <row r="25126" s="34" customFormat="1" ht="15" thickTop="1" thickBot="1"/>
    <row r="25127" s="34" customFormat="1" ht="15" thickTop="1" thickBot="1"/>
    <row r="25128" s="34" customFormat="1" ht="14" thickTop="1"/>
    <row r="25129" s="34" customFormat="1"/>
    <row r="25130" s="34" customFormat="1"/>
    <row r="25131" s="34" customFormat="1"/>
    <row r="25132" s="34" customFormat="1"/>
    <row r="25133" s="34" customFormat="1"/>
    <row r="25134" s="34" customFormat="1"/>
    <row r="25135" s="34" customFormat="1"/>
    <row r="25136" s="34" customFormat="1"/>
    <row r="25137" s="34" customFormat="1"/>
    <row r="25138" s="34" customFormat="1"/>
    <row r="25139" s="34" customFormat="1"/>
    <row r="25140" s="34" customFormat="1"/>
    <row r="25141" s="34" customFormat="1" ht="14" thickBot="1"/>
    <row r="25142" s="34" customFormat="1" ht="15" thickTop="1" thickBot="1"/>
    <row r="25143" s="34" customFormat="1" ht="15" thickTop="1" thickBot="1"/>
    <row r="25144" s="34" customFormat="1" ht="15" thickTop="1" thickBot="1"/>
    <row r="25145" s="34" customFormat="1" ht="15" thickTop="1" thickBot="1"/>
    <row r="25146" s="34" customFormat="1" ht="15" thickTop="1" thickBot="1"/>
    <row r="25147" s="34" customFormat="1" ht="15" thickTop="1" thickBot="1"/>
    <row r="25148" s="34" customFormat="1" ht="15" thickTop="1" thickBot="1"/>
    <row r="25149" s="34" customFormat="1" ht="15" thickTop="1" thickBot="1"/>
    <row r="25150" s="34" customFormat="1" ht="15" thickTop="1" thickBot="1"/>
    <row r="25151" s="34" customFormat="1" ht="15" thickTop="1" thickBot="1"/>
    <row r="25152" s="34" customFormat="1" ht="15" thickTop="1" thickBot="1"/>
    <row r="25153" s="34" customFormat="1" ht="15" thickTop="1" thickBot="1"/>
    <row r="25154" s="34" customFormat="1" ht="15" thickTop="1" thickBot="1"/>
    <row r="25155" s="34" customFormat="1" ht="15" thickTop="1" thickBot="1"/>
    <row r="25156" s="34" customFormat="1" ht="15" thickTop="1" thickBot="1"/>
    <row r="25157" s="34" customFormat="1" ht="15" thickTop="1" thickBot="1"/>
    <row r="25158" s="34" customFormat="1" ht="15" thickTop="1" thickBot="1"/>
    <row r="25159" s="34" customFormat="1" ht="15" thickTop="1" thickBot="1"/>
    <row r="25160" s="34" customFormat="1" ht="15" thickTop="1" thickBot="1"/>
    <row r="25161" s="34" customFormat="1" ht="15" thickTop="1" thickBot="1"/>
    <row r="25162" s="34" customFormat="1" ht="15" thickTop="1" thickBot="1"/>
    <row r="25163" s="34" customFormat="1" ht="15" thickTop="1" thickBot="1"/>
    <row r="25164" s="34" customFormat="1" ht="15" thickTop="1" thickBot="1"/>
    <row r="25165" s="34" customFormat="1" ht="15" thickTop="1" thickBot="1"/>
    <row r="25166" s="34" customFormat="1" ht="15" thickTop="1" thickBot="1"/>
    <row r="25167" s="34" customFormat="1" ht="15" thickTop="1" thickBot="1"/>
    <row r="25168" s="34" customFormat="1" ht="15" thickTop="1" thickBot="1"/>
    <row r="25169" s="34" customFormat="1" ht="15" thickTop="1" thickBot="1"/>
    <row r="25170" s="34" customFormat="1" ht="15" thickTop="1" thickBot="1"/>
    <row r="25171" s="34" customFormat="1" ht="15" thickTop="1" thickBot="1"/>
    <row r="25172" s="34" customFormat="1" ht="15" thickTop="1" thickBot="1"/>
    <row r="25173" s="34" customFormat="1" ht="15" thickTop="1" thickBot="1"/>
    <row r="25174" s="34" customFormat="1" ht="15" thickTop="1" thickBot="1"/>
    <row r="25175" s="34" customFormat="1" ht="15" thickTop="1" thickBot="1"/>
    <row r="25176" s="34" customFormat="1" ht="15" thickTop="1" thickBot="1"/>
    <row r="25177" s="34" customFormat="1" ht="15" thickTop="1" thickBot="1"/>
    <row r="25178" s="34" customFormat="1" ht="15" thickTop="1" thickBot="1"/>
    <row r="25179" s="34" customFormat="1" ht="15" thickTop="1" thickBot="1"/>
    <row r="25180" s="34" customFormat="1" ht="15" thickTop="1" thickBot="1"/>
    <row r="25181" s="34" customFormat="1" ht="15" thickTop="1" thickBot="1"/>
    <row r="25182" s="34" customFormat="1" ht="15" thickTop="1" thickBot="1"/>
    <row r="25183" s="34" customFormat="1" ht="15" thickTop="1" thickBot="1"/>
    <row r="25184" s="34" customFormat="1" ht="15" thickTop="1" thickBot="1"/>
    <row r="25185" s="34" customFormat="1" ht="15" thickTop="1" thickBot="1"/>
    <row r="25186" s="34" customFormat="1" ht="15" thickTop="1" thickBot="1"/>
    <row r="25187" s="34" customFormat="1" ht="15" thickTop="1" thickBot="1"/>
    <row r="25188" s="34" customFormat="1" ht="15" thickTop="1" thickBot="1"/>
    <row r="25189" s="34" customFormat="1" ht="15" thickTop="1" thickBot="1"/>
    <row r="25190" s="34" customFormat="1" ht="15" thickTop="1" thickBot="1"/>
    <row r="25191" s="34" customFormat="1" ht="15" thickTop="1" thickBot="1"/>
    <row r="25192" s="34" customFormat="1" ht="15" thickTop="1" thickBot="1"/>
    <row r="25193" s="34" customFormat="1" ht="15" thickTop="1" thickBot="1"/>
    <row r="25194" s="34" customFormat="1" ht="15" thickTop="1" thickBot="1"/>
    <row r="25195" s="34" customFormat="1" ht="15" thickTop="1" thickBot="1"/>
    <row r="25196" s="34" customFormat="1" ht="15" thickTop="1" thickBot="1"/>
    <row r="25197" s="34" customFormat="1" ht="15" thickTop="1" thickBot="1"/>
    <row r="25198" s="34" customFormat="1" ht="14" thickTop="1"/>
    <row r="25199" s="34" customFormat="1"/>
    <row r="25200" s="34" customFormat="1"/>
    <row r="25201" s="34" customFormat="1"/>
    <row r="25202" s="34" customFormat="1"/>
    <row r="25203" s="34" customFormat="1"/>
    <row r="25204" s="34" customFormat="1"/>
    <row r="25205" s="34" customFormat="1"/>
    <row r="25206" s="34" customFormat="1"/>
    <row r="25207" s="34" customFormat="1"/>
    <row r="25208" s="34" customFormat="1"/>
    <row r="25209" s="34" customFormat="1"/>
    <row r="25210" s="34" customFormat="1"/>
    <row r="25211" s="34" customFormat="1" ht="14" thickBot="1"/>
    <row r="25212" s="34" customFormat="1" ht="15" thickTop="1" thickBot="1"/>
    <row r="25213" s="34" customFormat="1" ht="15" thickTop="1" thickBot="1"/>
    <row r="25214" s="34" customFormat="1" ht="15" thickTop="1" thickBot="1"/>
    <row r="25215" s="34" customFormat="1" ht="15" thickTop="1" thickBot="1"/>
    <row r="25216" s="34" customFormat="1" ht="15" thickTop="1" thickBot="1"/>
    <row r="25217" s="34" customFormat="1" ht="15" thickTop="1" thickBot="1"/>
    <row r="25218" s="34" customFormat="1" ht="15" thickTop="1" thickBot="1"/>
    <row r="25219" s="34" customFormat="1" ht="15" thickTop="1" thickBot="1"/>
    <row r="25220" s="34" customFormat="1" ht="15" thickTop="1" thickBot="1"/>
    <row r="25221" s="34" customFormat="1" ht="15" thickTop="1" thickBot="1"/>
    <row r="25222" s="34" customFormat="1" ht="15" thickTop="1" thickBot="1"/>
    <row r="25223" s="34" customFormat="1" ht="15" thickTop="1" thickBot="1"/>
    <row r="25224" s="34" customFormat="1" ht="15" thickTop="1" thickBot="1"/>
    <row r="25225" s="34" customFormat="1" ht="15" thickTop="1" thickBot="1"/>
    <row r="25226" s="34" customFormat="1" ht="15" thickTop="1" thickBot="1"/>
    <row r="25227" s="34" customFormat="1" ht="15" thickTop="1" thickBot="1"/>
    <row r="25228" s="34" customFormat="1" ht="15" thickTop="1" thickBot="1"/>
    <row r="25229" s="34" customFormat="1" ht="15" thickTop="1" thickBot="1"/>
    <row r="25230" s="34" customFormat="1" ht="15" thickTop="1" thickBot="1"/>
    <row r="25231" s="34" customFormat="1" ht="15" thickTop="1" thickBot="1"/>
    <row r="25232" s="34" customFormat="1" ht="15" thickTop="1" thickBot="1"/>
    <row r="25233" s="34" customFormat="1" ht="15" thickTop="1" thickBot="1"/>
    <row r="25234" s="34" customFormat="1" ht="15" thickTop="1" thickBot="1"/>
    <row r="25235" s="34" customFormat="1" ht="15" thickTop="1" thickBot="1"/>
    <row r="25236" s="34" customFormat="1" ht="15" thickTop="1" thickBot="1"/>
    <row r="25237" s="34" customFormat="1" ht="15" thickTop="1" thickBot="1"/>
    <row r="25238" s="34" customFormat="1" ht="15" thickTop="1" thickBot="1"/>
    <row r="25239" s="34" customFormat="1" ht="15" thickTop="1" thickBot="1"/>
    <row r="25240" s="34" customFormat="1" ht="15" thickTop="1" thickBot="1"/>
    <row r="25241" s="34" customFormat="1" ht="15" thickTop="1" thickBot="1"/>
    <row r="25242" s="34" customFormat="1" ht="15" thickTop="1" thickBot="1"/>
    <row r="25243" s="34" customFormat="1" ht="15" thickTop="1" thickBot="1"/>
    <row r="25244" s="34" customFormat="1" ht="15" thickTop="1" thickBot="1"/>
    <row r="25245" s="34" customFormat="1" ht="15" thickTop="1" thickBot="1"/>
    <row r="25246" s="34" customFormat="1" ht="15" thickTop="1" thickBot="1"/>
    <row r="25247" s="34" customFormat="1" ht="15" thickTop="1" thickBot="1"/>
    <row r="25248" s="34" customFormat="1" ht="15" thickTop="1" thickBot="1"/>
    <row r="25249" s="34" customFormat="1" ht="15" thickTop="1" thickBot="1"/>
    <row r="25250" s="34" customFormat="1" ht="15" thickTop="1" thickBot="1"/>
    <row r="25251" s="34" customFormat="1" ht="15" thickTop="1" thickBot="1"/>
    <row r="25252" s="34" customFormat="1" ht="15" thickTop="1" thickBot="1"/>
    <row r="25253" s="34" customFormat="1" ht="15" thickTop="1" thickBot="1"/>
    <row r="25254" s="34" customFormat="1" ht="15" thickTop="1" thickBot="1"/>
    <row r="25255" s="34" customFormat="1" ht="15" thickTop="1" thickBot="1"/>
    <row r="25256" s="34" customFormat="1" ht="15" thickTop="1" thickBot="1"/>
    <row r="25257" s="34" customFormat="1" ht="15" thickTop="1" thickBot="1"/>
    <row r="25258" s="34" customFormat="1" ht="15" thickTop="1" thickBot="1"/>
    <row r="25259" s="34" customFormat="1" ht="15" thickTop="1" thickBot="1"/>
    <row r="25260" s="34" customFormat="1" ht="15" thickTop="1" thickBot="1"/>
    <row r="25261" s="34" customFormat="1" ht="15" thickTop="1" thickBot="1"/>
    <row r="25262" s="34" customFormat="1" ht="15" thickTop="1" thickBot="1"/>
    <row r="25263" s="34" customFormat="1" ht="15" thickTop="1" thickBot="1"/>
    <row r="25264" s="34" customFormat="1" ht="15" thickTop="1" thickBot="1"/>
    <row r="25265" s="34" customFormat="1" ht="15" thickTop="1" thickBot="1"/>
    <row r="25266" s="34" customFormat="1" ht="15" thickTop="1" thickBot="1"/>
    <row r="25267" s="34" customFormat="1" ht="15" thickTop="1" thickBot="1"/>
    <row r="25268" s="34" customFormat="1" ht="14" thickTop="1"/>
    <row r="25269" s="34" customFormat="1"/>
    <row r="25270" s="34" customFormat="1"/>
    <row r="25271" s="34" customFormat="1"/>
    <row r="25272" s="34" customFormat="1"/>
    <row r="25273" s="34" customFormat="1"/>
    <row r="25274" s="34" customFormat="1"/>
    <row r="25275" s="34" customFormat="1"/>
    <row r="25276" s="34" customFormat="1"/>
    <row r="25277" s="34" customFormat="1"/>
    <row r="25278" s="34" customFormat="1"/>
    <row r="25279" s="34" customFormat="1"/>
    <row r="25280" s="34" customFormat="1"/>
    <row r="25281" s="34" customFormat="1" ht="14" thickBot="1"/>
    <row r="25282" s="34" customFormat="1" ht="15" thickTop="1" thickBot="1"/>
    <row r="25283" s="34" customFormat="1" ht="15" thickTop="1" thickBot="1"/>
    <row r="25284" s="34" customFormat="1" ht="15" thickTop="1" thickBot="1"/>
    <row r="25285" s="34" customFormat="1" ht="15" thickTop="1" thickBot="1"/>
    <row r="25286" s="34" customFormat="1" ht="15" thickTop="1" thickBot="1"/>
    <row r="25287" s="34" customFormat="1" ht="15" thickTop="1" thickBot="1"/>
    <row r="25288" s="34" customFormat="1" ht="15" thickTop="1" thickBot="1"/>
    <row r="25289" s="34" customFormat="1" ht="15" thickTop="1" thickBot="1"/>
    <row r="25290" s="34" customFormat="1" ht="15" thickTop="1" thickBot="1"/>
    <row r="25291" s="34" customFormat="1" ht="15" thickTop="1" thickBot="1"/>
    <row r="25292" s="34" customFormat="1" ht="15" thickTop="1" thickBot="1"/>
    <row r="25293" s="34" customFormat="1" ht="15" thickTop="1" thickBot="1"/>
    <row r="25294" s="34" customFormat="1" ht="15" thickTop="1" thickBot="1"/>
    <row r="25295" s="34" customFormat="1" ht="15" thickTop="1" thickBot="1"/>
    <row r="25296" s="34" customFormat="1" ht="15" thickTop="1" thickBot="1"/>
    <row r="25297" s="34" customFormat="1" ht="15" thickTop="1" thickBot="1"/>
    <row r="25298" s="34" customFormat="1" ht="15" thickTop="1" thickBot="1"/>
    <row r="25299" s="34" customFormat="1" ht="15" thickTop="1" thickBot="1"/>
    <row r="25300" s="34" customFormat="1" ht="15" thickTop="1" thickBot="1"/>
    <row r="25301" s="34" customFormat="1" ht="15" thickTop="1" thickBot="1"/>
    <row r="25302" s="34" customFormat="1" ht="15" thickTop="1" thickBot="1"/>
    <row r="25303" s="34" customFormat="1" ht="15" thickTop="1" thickBot="1"/>
    <row r="25304" s="34" customFormat="1" ht="15" thickTop="1" thickBot="1"/>
    <row r="25305" s="34" customFormat="1" ht="15" thickTop="1" thickBot="1"/>
    <row r="25306" s="34" customFormat="1" ht="15" thickTop="1" thickBot="1"/>
    <row r="25307" s="34" customFormat="1" ht="15" thickTop="1" thickBot="1"/>
    <row r="25308" s="34" customFormat="1" ht="15" thickTop="1" thickBot="1"/>
    <row r="25309" s="34" customFormat="1" ht="15" thickTop="1" thickBot="1"/>
    <row r="25310" s="34" customFormat="1" ht="15" thickTop="1" thickBot="1"/>
    <row r="25311" s="34" customFormat="1" ht="15" thickTop="1" thickBot="1"/>
    <row r="25312" s="34" customFormat="1" ht="15" thickTop="1" thickBot="1"/>
    <row r="25313" s="34" customFormat="1" ht="15" thickTop="1" thickBot="1"/>
    <row r="25314" s="34" customFormat="1" ht="15" thickTop="1" thickBot="1"/>
    <row r="25315" s="34" customFormat="1" ht="15" thickTop="1" thickBot="1"/>
    <row r="25316" s="34" customFormat="1" ht="15" thickTop="1" thickBot="1"/>
    <row r="25317" s="34" customFormat="1" ht="15" thickTop="1" thickBot="1"/>
    <row r="25318" s="34" customFormat="1" ht="15" thickTop="1" thickBot="1"/>
    <row r="25319" s="34" customFormat="1" ht="15" thickTop="1" thickBot="1"/>
    <row r="25320" s="34" customFormat="1" ht="15" thickTop="1" thickBot="1"/>
    <row r="25321" s="34" customFormat="1" ht="15" thickTop="1" thickBot="1"/>
    <row r="25322" s="34" customFormat="1" ht="15" thickTop="1" thickBot="1"/>
    <row r="25323" s="34" customFormat="1" ht="15" thickTop="1" thickBot="1"/>
    <row r="25324" s="34" customFormat="1" ht="15" thickTop="1" thickBot="1"/>
    <row r="25325" s="34" customFormat="1" ht="15" thickTop="1" thickBot="1"/>
    <row r="25326" s="34" customFormat="1" ht="15" thickTop="1" thickBot="1"/>
    <row r="25327" s="34" customFormat="1" ht="15" thickTop="1" thickBot="1"/>
    <row r="25328" s="34" customFormat="1" ht="15" thickTop="1" thickBot="1"/>
    <row r="25329" s="34" customFormat="1" ht="15" thickTop="1" thickBot="1"/>
    <row r="25330" s="34" customFormat="1" ht="15" thickTop="1" thickBot="1"/>
    <row r="25331" s="34" customFormat="1" ht="15" thickTop="1" thickBot="1"/>
    <row r="25332" s="34" customFormat="1" ht="15" thickTop="1" thickBot="1"/>
    <row r="25333" s="34" customFormat="1" ht="15" thickTop="1" thickBot="1"/>
    <row r="25334" s="34" customFormat="1" ht="15" thickTop="1" thickBot="1"/>
    <row r="25335" s="34" customFormat="1" ht="15" thickTop="1" thickBot="1"/>
    <row r="25336" s="34" customFormat="1" ht="15" thickTop="1" thickBot="1"/>
    <row r="25337" s="34" customFormat="1" ht="15" thickTop="1" thickBot="1"/>
    <row r="25338" s="34" customFormat="1" ht="14" thickTop="1"/>
    <row r="25339" s="34" customFormat="1"/>
    <row r="25340" s="34" customFormat="1"/>
    <row r="25341" s="34" customFormat="1"/>
    <row r="25342" s="34" customFormat="1"/>
    <row r="25343" s="34" customFormat="1"/>
    <row r="25344" s="34" customFormat="1"/>
    <row r="25345" s="34" customFormat="1"/>
    <row r="25346" s="34" customFormat="1"/>
    <row r="25347" s="34" customFormat="1"/>
    <row r="25348" s="34" customFormat="1"/>
    <row r="25349" s="34" customFormat="1"/>
    <row r="25350" s="34" customFormat="1"/>
    <row r="25351" s="34" customFormat="1" ht="14" thickBot="1"/>
    <row r="25352" s="34" customFormat="1" ht="15" thickTop="1" thickBot="1"/>
    <row r="25353" s="34" customFormat="1" ht="15" thickTop="1" thickBot="1"/>
    <row r="25354" s="34" customFormat="1" ht="15" thickTop="1" thickBot="1"/>
    <row r="25355" s="34" customFormat="1" ht="15" thickTop="1" thickBot="1"/>
    <row r="25356" s="34" customFormat="1" ht="15" thickTop="1" thickBot="1"/>
    <row r="25357" s="34" customFormat="1" ht="15" thickTop="1" thickBot="1"/>
    <row r="25358" s="34" customFormat="1" ht="15" thickTop="1" thickBot="1"/>
    <row r="25359" s="34" customFormat="1" ht="15" thickTop="1" thickBot="1"/>
    <row r="25360" s="34" customFormat="1" ht="15" thickTop="1" thickBot="1"/>
    <row r="25361" s="34" customFormat="1" ht="15" thickTop="1" thickBot="1"/>
    <row r="25362" s="34" customFormat="1" ht="15" thickTop="1" thickBot="1"/>
    <row r="25363" s="34" customFormat="1" ht="15" thickTop="1" thickBot="1"/>
    <row r="25364" s="34" customFormat="1" ht="15" thickTop="1" thickBot="1"/>
    <row r="25365" s="34" customFormat="1" ht="15" thickTop="1" thickBot="1"/>
    <row r="25366" s="34" customFormat="1" ht="15" thickTop="1" thickBot="1"/>
    <row r="25367" s="34" customFormat="1" ht="15" thickTop="1" thickBot="1"/>
    <row r="25368" s="34" customFormat="1" ht="15" thickTop="1" thickBot="1"/>
    <row r="25369" s="34" customFormat="1" ht="15" thickTop="1" thickBot="1"/>
    <row r="25370" s="34" customFormat="1" ht="15" thickTop="1" thickBot="1"/>
    <row r="25371" s="34" customFormat="1" ht="15" thickTop="1" thickBot="1"/>
    <row r="25372" s="34" customFormat="1" ht="15" thickTop="1" thickBot="1"/>
    <row r="25373" s="34" customFormat="1" ht="15" thickTop="1" thickBot="1"/>
    <row r="25374" s="34" customFormat="1" ht="15" thickTop="1" thickBot="1"/>
    <row r="25375" s="34" customFormat="1" ht="15" thickTop="1" thickBot="1"/>
    <row r="25376" s="34" customFormat="1" ht="15" thickTop="1" thickBot="1"/>
    <row r="25377" s="34" customFormat="1" ht="15" thickTop="1" thickBot="1"/>
    <row r="25378" s="34" customFormat="1" ht="15" thickTop="1" thickBot="1"/>
    <row r="25379" s="34" customFormat="1" ht="15" thickTop="1" thickBot="1"/>
    <row r="25380" s="34" customFormat="1" ht="15" thickTop="1" thickBot="1"/>
    <row r="25381" s="34" customFormat="1" ht="15" thickTop="1" thickBot="1"/>
    <row r="25382" s="34" customFormat="1" ht="15" thickTop="1" thickBot="1"/>
    <row r="25383" s="34" customFormat="1" ht="15" thickTop="1" thickBot="1"/>
    <row r="25384" s="34" customFormat="1" ht="15" thickTop="1" thickBot="1"/>
    <row r="25385" s="34" customFormat="1" ht="15" thickTop="1" thickBot="1"/>
    <row r="25386" s="34" customFormat="1" ht="15" thickTop="1" thickBot="1"/>
    <row r="25387" s="34" customFormat="1" ht="15" thickTop="1" thickBot="1"/>
    <row r="25388" s="34" customFormat="1" ht="15" thickTop="1" thickBot="1"/>
    <row r="25389" s="34" customFormat="1" ht="15" thickTop="1" thickBot="1"/>
    <row r="25390" s="34" customFormat="1" ht="15" thickTop="1" thickBot="1"/>
    <row r="25391" s="34" customFormat="1" ht="15" thickTop="1" thickBot="1"/>
    <row r="25392" s="34" customFormat="1" ht="15" thickTop="1" thickBot="1"/>
    <row r="25393" s="34" customFormat="1" ht="15" thickTop="1" thickBot="1"/>
    <row r="25394" s="34" customFormat="1" ht="15" thickTop="1" thickBot="1"/>
    <row r="25395" s="34" customFormat="1" ht="15" thickTop="1" thickBot="1"/>
    <row r="25396" s="34" customFormat="1" ht="15" thickTop="1" thickBot="1"/>
    <row r="25397" s="34" customFormat="1" ht="15" thickTop="1" thickBot="1"/>
    <row r="25398" s="34" customFormat="1" ht="15" thickTop="1" thickBot="1"/>
    <row r="25399" s="34" customFormat="1" ht="15" thickTop="1" thickBot="1"/>
    <row r="25400" s="34" customFormat="1" ht="15" thickTop="1" thickBot="1"/>
    <row r="25401" s="34" customFormat="1" ht="15" thickTop="1" thickBot="1"/>
    <row r="25402" s="34" customFormat="1" ht="15" thickTop="1" thickBot="1"/>
    <row r="25403" s="34" customFormat="1" ht="15" thickTop="1" thickBot="1"/>
    <row r="25404" s="34" customFormat="1" ht="15" thickTop="1" thickBot="1"/>
    <row r="25405" s="34" customFormat="1" ht="15" thickTop="1" thickBot="1"/>
    <row r="25406" s="34" customFormat="1" ht="15" thickTop="1" thickBot="1"/>
    <row r="25407" s="34" customFormat="1" ht="15" thickTop="1" thickBot="1"/>
    <row r="25408" s="34" customFormat="1" ht="14" thickTop="1"/>
    <row r="25409" s="34" customFormat="1"/>
    <row r="25410" s="34" customFormat="1"/>
    <row r="25411" s="34" customFormat="1"/>
    <row r="25412" s="34" customFormat="1"/>
    <row r="25413" s="34" customFormat="1"/>
    <row r="25414" s="34" customFormat="1"/>
    <row r="25415" s="34" customFormat="1"/>
    <row r="25416" s="34" customFormat="1"/>
    <row r="25417" s="34" customFormat="1"/>
    <row r="25418" s="34" customFormat="1"/>
    <row r="25419" s="34" customFormat="1"/>
    <row r="25420" s="34" customFormat="1"/>
    <row r="25421" s="34" customFormat="1" ht="14" thickBot="1"/>
    <row r="25422" s="34" customFormat="1" ht="15" thickTop="1" thickBot="1"/>
    <row r="25423" s="34" customFormat="1" ht="15" thickTop="1" thickBot="1"/>
    <row r="25424" s="34" customFormat="1" ht="15" thickTop="1" thickBot="1"/>
    <row r="25425" s="34" customFormat="1" ht="15" thickTop="1" thickBot="1"/>
    <row r="25426" s="34" customFormat="1" ht="15" thickTop="1" thickBot="1"/>
    <row r="25427" s="34" customFormat="1" ht="15" thickTop="1" thickBot="1"/>
    <row r="25428" s="34" customFormat="1" ht="15" thickTop="1" thickBot="1"/>
    <row r="25429" s="34" customFormat="1" ht="15" thickTop="1" thickBot="1"/>
    <row r="25430" s="34" customFormat="1" ht="15" thickTop="1" thickBot="1"/>
    <row r="25431" s="34" customFormat="1" ht="15" thickTop="1" thickBot="1"/>
    <row r="25432" s="34" customFormat="1" ht="15" thickTop="1" thickBot="1"/>
    <row r="25433" s="34" customFormat="1" ht="15" thickTop="1" thickBot="1"/>
    <row r="25434" s="34" customFormat="1" ht="15" thickTop="1" thickBot="1"/>
    <row r="25435" s="34" customFormat="1" ht="15" thickTop="1" thickBot="1"/>
    <row r="25436" s="34" customFormat="1" ht="15" thickTop="1" thickBot="1"/>
    <row r="25437" s="34" customFormat="1" ht="15" thickTop="1" thickBot="1"/>
    <row r="25438" s="34" customFormat="1" ht="15" thickTop="1" thickBot="1"/>
    <row r="25439" s="34" customFormat="1" ht="15" thickTop="1" thickBot="1"/>
    <row r="25440" s="34" customFormat="1" ht="15" thickTop="1" thickBot="1"/>
    <row r="25441" s="34" customFormat="1" ht="15" thickTop="1" thickBot="1"/>
    <row r="25442" s="34" customFormat="1" ht="15" thickTop="1" thickBot="1"/>
    <row r="25443" s="34" customFormat="1" ht="15" thickTop="1" thickBot="1"/>
    <row r="25444" s="34" customFormat="1" ht="15" thickTop="1" thickBot="1"/>
    <row r="25445" s="34" customFormat="1" ht="15" thickTop="1" thickBot="1"/>
    <row r="25446" s="34" customFormat="1" ht="15" thickTop="1" thickBot="1"/>
    <row r="25447" s="34" customFormat="1" ht="15" thickTop="1" thickBot="1"/>
    <row r="25448" s="34" customFormat="1" ht="15" thickTop="1" thickBot="1"/>
    <row r="25449" s="34" customFormat="1" ht="15" thickTop="1" thickBot="1"/>
    <row r="25450" s="34" customFormat="1" ht="15" thickTop="1" thickBot="1"/>
    <row r="25451" s="34" customFormat="1" ht="15" thickTop="1" thickBot="1"/>
    <row r="25452" s="34" customFormat="1" ht="15" thickTop="1" thickBot="1"/>
    <row r="25453" s="34" customFormat="1" ht="15" thickTop="1" thickBot="1"/>
    <row r="25454" s="34" customFormat="1" ht="15" thickTop="1" thickBot="1"/>
    <row r="25455" s="34" customFormat="1" ht="15" thickTop="1" thickBot="1"/>
    <row r="25456" s="34" customFormat="1" ht="15" thickTop="1" thickBot="1"/>
    <row r="25457" s="34" customFormat="1" ht="15" thickTop="1" thickBot="1"/>
    <row r="25458" s="34" customFormat="1" ht="15" thickTop="1" thickBot="1"/>
    <row r="25459" s="34" customFormat="1" ht="15" thickTop="1" thickBot="1"/>
    <row r="25460" s="34" customFormat="1" ht="15" thickTop="1" thickBot="1"/>
    <row r="25461" s="34" customFormat="1" ht="15" thickTop="1" thickBot="1"/>
    <row r="25462" s="34" customFormat="1" ht="15" thickTop="1" thickBot="1"/>
    <row r="25463" s="34" customFormat="1" ht="15" thickTop="1" thickBot="1"/>
    <row r="25464" s="34" customFormat="1" ht="15" thickTop="1" thickBot="1"/>
    <row r="25465" s="34" customFormat="1" ht="15" thickTop="1" thickBot="1"/>
    <row r="25466" s="34" customFormat="1" ht="15" thickTop="1" thickBot="1"/>
    <row r="25467" s="34" customFormat="1" ht="15" thickTop="1" thickBot="1"/>
    <row r="25468" s="34" customFormat="1" ht="15" thickTop="1" thickBot="1"/>
    <row r="25469" s="34" customFormat="1" ht="15" thickTop="1" thickBot="1"/>
    <row r="25470" s="34" customFormat="1" ht="15" thickTop="1" thickBot="1"/>
    <row r="25471" s="34" customFormat="1" ht="15" thickTop="1" thickBot="1"/>
    <row r="25472" s="34" customFormat="1" ht="15" thickTop="1" thickBot="1"/>
    <row r="25473" s="34" customFormat="1" ht="15" thickTop="1" thickBot="1"/>
    <row r="25474" s="34" customFormat="1" ht="15" thickTop="1" thickBot="1"/>
    <row r="25475" s="34" customFormat="1" ht="15" thickTop="1" thickBot="1"/>
    <row r="25476" s="34" customFormat="1" ht="15" thickTop="1" thickBot="1"/>
    <row r="25477" s="34" customFormat="1" ht="15" thickTop="1" thickBot="1"/>
    <row r="25478" s="34" customFormat="1" ht="14" thickTop="1"/>
    <row r="25479" s="34" customFormat="1"/>
    <row r="25480" s="34" customFormat="1"/>
    <row r="25481" s="34" customFormat="1"/>
    <row r="25482" s="34" customFormat="1"/>
    <row r="25483" s="34" customFormat="1"/>
    <row r="25484" s="34" customFormat="1"/>
    <row r="25485" s="34" customFormat="1"/>
    <row r="25486" s="34" customFormat="1"/>
    <row r="25487" s="34" customFormat="1"/>
    <row r="25488" s="34" customFormat="1"/>
    <row r="25489" s="34" customFormat="1"/>
    <row r="25490" s="34" customFormat="1"/>
    <row r="25491" s="34" customFormat="1" ht="14" thickBot="1"/>
    <row r="25492" s="34" customFormat="1" ht="15" thickTop="1" thickBot="1"/>
    <row r="25493" s="34" customFormat="1" ht="15" thickTop="1" thickBot="1"/>
    <row r="25494" s="34" customFormat="1" ht="15" thickTop="1" thickBot="1"/>
    <row r="25495" s="34" customFormat="1" ht="15" thickTop="1" thickBot="1"/>
    <row r="25496" s="34" customFormat="1" ht="15" thickTop="1" thickBot="1"/>
    <row r="25497" s="34" customFormat="1" ht="15" thickTop="1" thickBot="1"/>
    <row r="25498" s="34" customFormat="1" ht="15" thickTop="1" thickBot="1"/>
    <row r="25499" s="34" customFormat="1" ht="15" thickTop="1" thickBot="1"/>
    <row r="25500" s="34" customFormat="1" ht="15" thickTop="1" thickBot="1"/>
    <row r="25501" s="34" customFormat="1" ht="15" thickTop="1" thickBot="1"/>
    <row r="25502" s="34" customFormat="1" ht="15" thickTop="1" thickBot="1"/>
    <row r="25503" s="34" customFormat="1" ht="15" thickTop="1" thickBot="1"/>
    <row r="25504" s="34" customFormat="1" ht="15" thickTop="1" thickBot="1"/>
    <row r="25505" s="34" customFormat="1" ht="15" thickTop="1" thickBot="1"/>
    <row r="25506" s="34" customFormat="1" ht="15" thickTop="1" thickBot="1"/>
    <row r="25507" s="34" customFormat="1" ht="15" thickTop="1" thickBot="1"/>
    <row r="25508" s="34" customFormat="1" ht="15" thickTop="1" thickBot="1"/>
    <row r="25509" s="34" customFormat="1" ht="15" thickTop="1" thickBot="1"/>
    <row r="25510" s="34" customFormat="1" ht="15" thickTop="1" thickBot="1"/>
    <row r="25511" s="34" customFormat="1" ht="15" thickTop="1" thickBot="1"/>
    <row r="25512" s="34" customFormat="1" ht="15" thickTop="1" thickBot="1"/>
    <row r="25513" s="34" customFormat="1" ht="15" thickTop="1" thickBot="1"/>
    <row r="25514" s="34" customFormat="1" ht="15" thickTop="1" thickBot="1"/>
    <row r="25515" s="34" customFormat="1" ht="15" thickTop="1" thickBot="1"/>
    <row r="25516" s="34" customFormat="1" ht="15" thickTop="1" thickBot="1"/>
    <row r="25517" s="34" customFormat="1" ht="15" thickTop="1" thickBot="1"/>
    <row r="25518" s="34" customFormat="1" ht="15" thickTop="1" thickBot="1"/>
    <row r="25519" s="34" customFormat="1" ht="15" thickTop="1" thickBot="1"/>
    <row r="25520" s="34" customFormat="1" ht="15" thickTop="1" thickBot="1"/>
    <row r="25521" s="34" customFormat="1" ht="15" thickTop="1" thickBot="1"/>
    <row r="25522" s="34" customFormat="1" ht="15" thickTop="1" thickBot="1"/>
    <row r="25523" s="34" customFormat="1" ht="15" thickTop="1" thickBot="1"/>
    <row r="25524" s="34" customFormat="1" ht="15" thickTop="1" thickBot="1"/>
    <row r="25525" s="34" customFormat="1" ht="15" thickTop="1" thickBot="1"/>
    <row r="25526" s="34" customFormat="1" ht="15" thickTop="1" thickBot="1"/>
    <row r="25527" s="34" customFormat="1" ht="15" thickTop="1" thickBot="1"/>
    <row r="25528" s="34" customFormat="1" ht="15" thickTop="1" thickBot="1"/>
    <row r="25529" s="34" customFormat="1" ht="15" thickTop="1" thickBot="1"/>
    <row r="25530" s="34" customFormat="1" ht="15" thickTop="1" thickBot="1"/>
    <row r="25531" s="34" customFormat="1" ht="15" thickTop="1" thickBot="1"/>
    <row r="25532" s="34" customFormat="1" ht="15" thickTop="1" thickBot="1"/>
    <row r="25533" s="34" customFormat="1" ht="15" thickTop="1" thickBot="1"/>
    <row r="25534" s="34" customFormat="1" ht="15" thickTop="1" thickBot="1"/>
    <row r="25535" s="34" customFormat="1" ht="15" thickTop="1" thickBot="1"/>
    <row r="25536" s="34" customFormat="1" ht="15" thickTop="1" thickBot="1"/>
    <row r="25537" s="34" customFormat="1" ht="15" thickTop="1" thickBot="1"/>
    <row r="25538" s="34" customFormat="1" ht="15" thickTop="1" thickBot="1"/>
    <row r="25539" s="34" customFormat="1" ht="15" thickTop="1" thickBot="1"/>
    <row r="25540" s="34" customFormat="1" ht="15" thickTop="1" thickBot="1"/>
    <row r="25541" s="34" customFormat="1" ht="15" thickTop="1" thickBot="1"/>
    <row r="25542" s="34" customFormat="1" ht="15" thickTop="1" thickBot="1"/>
    <row r="25543" s="34" customFormat="1" ht="15" thickTop="1" thickBot="1"/>
    <row r="25544" s="34" customFormat="1" ht="15" thickTop="1" thickBot="1"/>
    <row r="25545" s="34" customFormat="1" ht="15" thickTop="1" thickBot="1"/>
    <row r="25546" s="34" customFormat="1" ht="15" thickTop="1" thickBot="1"/>
    <row r="25547" s="34" customFormat="1" ht="15" thickTop="1" thickBot="1"/>
    <row r="25548" s="34" customFormat="1" ht="14" thickTop="1"/>
    <row r="25549" s="34" customFormat="1"/>
    <row r="25550" s="34" customFormat="1"/>
    <row r="25551" s="34" customFormat="1"/>
    <row r="25552" s="34" customFormat="1"/>
    <row r="25553" s="34" customFormat="1"/>
    <row r="25554" s="34" customFormat="1"/>
    <row r="25555" s="34" customFormat="1"/>
    <row r="25556" s="34" customFormat="1"/>
    <row r="25557" s="34" customFormat="1"/>
    <row r="25558" s="34" customFormat="1"/>
    <row r="25559" s="34" customFormat="1"/>
    <row r="25560" s="34" customFormat="1"/>
    <row r="25561" s="34" customFormat="1" ht="14" thickBot="1"/>
    <row r="25562" s="34" customFormat="1" ht="15" thickTop="1" thickBot="1"/>
    <row r="25563" s="34" customFormat="1" ht="15" thickTop="1" thickBot="1"/>
    <row r="25564" s="34" customFormat="1" ht="15" thickTop="1" thickBot="1"/>
    <row r="25565" s="34" customFormat="1" ht="15" thickTop="1" thickBot="1"/>
    <row r="25566" s="34" customFormat="1" ht="15" thickTop="1" thickBot="1"/>
    <row r="25567" s="34" customFormat="1" ht="15" thickTop="1" thickBot="1"/>
    <row r="25568" s="34" customFormat="1" ht="15" thickTop="1" thickBot="1"/>
    <row r="25569" s="34" customFormat="1" ht="15" thickTop="1" thickBot="1"/>
    <row r="25570" s="34" customFormat="1" ht="15" thickTop="1" thickBot="1"/>
    <row r="25571" s="34" customFormat="1" ht="15" thickTop="1" thickBot="1"/>
    <row r="25572" s="34" customFormat="1" ht="15" thickTop="1" thickBot="1"/>
    <row r="25573" s="34" customFormat="1" ht="15" thickTop="1" thickBot="1"/>
    <row r="25574" s="34" customFormat="1" ht="15" thickTop="1" thickBot="1"/>
    <row r="25575" s="34" customFormat="1" ht="15" thickTop="1" thickBot="1"/>
    <row r="25576" s="34" customFormat="1" ht="15" thickTop="1" thickBot="1"/>
    <row r="25577" s="34" customFormat="1" ht="15" thickTop="1" thickBot="1"/>
    <row r="25578" s="34" customFormat="1" ht="15" thickTop="1" thickBot="1"/>
    <row r="25579" s="34" customFormat="1" ht="15" thickTop="1" thickBot="1"/>
    <row r="25580" s="34" customFormat="1" ht="15" thickTop="1" thickBot="1"/>
    <row r="25581" s="34" customFormat="1" ht="15" thickTop="1" thickBot="1"/>
    <row r="25582" s="34" customFormat="1" ht="15" thickTop="1" thickBot="1"/>
    <row r="25583" s="34" customFormat="1" ht="15" thickTop="1" thickBot="1"/>
    <row r="25584" s="34" customFormat="1" ht="15" thickTop="1" thickBot="1"/>
    <row r="25585" s="34" customFormat="1" ht="15" thickTop="1" thickBot="1"/>
    <row r="25586" s="34" customFormat="1" ht="15" thickTop="1" thickBot="1"/>
    <row r="25587" s="34" customFormat="1" ht="15" thickTop="1" thickBot="1"/>
    <row r="25588" s="34" customFormat="1" ht="15" thickTop="1" thickBot="1"/>
    <row r="25589" s="34" customFormat="1" ht="15" thickTop="1" thickBot="1"/>
    <row r="25590" s="34" customFormat="1" ht="15" thickTop="1" thickBot="1"/>
    <row r="25591" s="34" customFormat="1" ht="15" thickTop="1" thickBot="1"/>
    <row r="25592" s="34" customFormat="1" ht="15" thickTop="1" thickBot="1"/>
    <row r="25593" s="34" customFormat="1" ht="15" thickTop="1" thickBot="1"/>
    <row r="25594" s="34" customFormat="1" ht="15" thickTop="1" thickBot="1"/>
    <row r="25595" s="34" customFormat="1" ht="15" thickTop="1" thickBot="1"/>
    <row r="25596" s="34" customFormat="1" ht="15" thickTop="1" thickBot="1"/>
    <row r="25597" s="34" customFormat="1" ht="15" thickTop="1" thickBot="1"/>
    <row r="25598" s="34" customFormat="1" ht="15" thickTop="1" thickBot="1"/>
    <row r="25599" s="34" customFormat="1" ht="15" thickTop="1" thickBot="1"/>
    <row r="25600" s="34" customFormat="1" ht="15" thickTop="1" thickBot="1"/>
    <row r="25601" s="34" customFormat="1" ht="15" thickTop="1" thickBot="1"/>
    <row r="25602" s="34" customFormat="1" ht="15" thickTop="1" thickBot="1"/>
    <row r="25603" s="34" customFormat="1" ht="15" thickTop="1" thickBot="1"/>
    <row r="25604" s="34" customFormat="1" ht="15" thickTop="1" thickBot="1"/>
    <row r="25605" s="34" customFormat="1" ht="15" thickTop="1" thickBot="1"/>
    <row r="25606" s="34" customFormat="1" ht="15" thickTop="1" thickBot="1"/>
    <row r="25607" s="34" customFormat="1" ht="15" thickTop="1" thickBot="1"/>
    <row r="25608" s="34" customFormat="1" ht="15" thickTop="1" thickBot="1"/>
    <row r="25609" s="34" customFormat="1" ht="15" thickTop="1" thickBot="1"/>
    <row r="25610" s="34" customFormat="1" ht="15" thickTop="1" thickBot="1"/>
    <row r="25611" s="34" customFormat="1" ht="15" thickTop="1" thickBot="1"/>
    <row r="25612" s="34" customFormat="1" ht="15" thickTop="1" thickBot="1"/>
    <row r="25613" s="34" customFormat="1" ht="15" thickTop="1" thickBot="1"/>
    <row r="25614" s="34" customFormat="1" ht="15" thickTop="1" thickBot="1"/>
    <row r="25615" s="34" customFormat="1" ht="15" thickTop="1" thickBot="1"/>
    <row r="25616" s="34" customFormat="1" ht="15" thickTop="1" thickBot="1"/>
    <row r="25617" s="34" customFormat="1" ht="15" thickTop="1" thickBot="1"/>
    <row r="25618" s="34" customFormat="1" ht="14" thickTop="1"/>
    <row r="25619" s="34" customFormat="1"/>
    <row r="25620" s="34" customFormat="1"/>
    <row r="25621" s="34" customFormat="1"/>
    <row r="25622" s="34" customFormat="1"/>
    <row r="25623" s="34" customFormat="1"/>
    <row r="25624" s="34" customFormat="1"/>
    <row r="25625" s="34" customFormat="1"/>
    <row r="25626" s="34" customFormat="1"/>
    <row r="25627" s="34" customFormat="1"/>
    <row r="25628" s="34" customFormat="1"/>
    <row r="25629" s="34" customFormat="1"/>
    <row r="25630" s="34" customFormat="1"/>
    <row r="25631" s="34" customFormat="1" ht="14" thickBot="1"/>
    <row r="25632" s="34" customFormat="1" ht="15" thickTop="1" thickBot="1"/>
    <row r="25633" s="34" customFormat="1" ht="15" thickTop="1" thickBot="1"/>
    <row r="25634" s="34" customFormat="1" ht="15" thickTop="1" thickBot="1"/>
    <row r="25635" s="34" customFormat="1" ht="15" thickTop="1" thickBot="1"/>
    <row r="25636" s="34" customFormat="1" ht="15" thickTop="1" thickBot="1"/>
    <row r="25637" s="34" customFormat="1" ht="15" thickTop="1" thickBot="1"/>
    <row r="25638" s="34" customFormat="1" ht="15" thickTop="1" thickBot="1"/>
    <row r="25639" s="34" customFormat="1" ht="15" thickTop="1" thickBot="1"/>
    <row r="25640" s="34" customFormat="1" ht="15" thickTop="1" thickBot="1"/>
    <row r="25641" s="34" customFormat="1" ht="15" thickTop="1" thickBot="1"/>
    <row r="25642" s="34" customFormat="1" ht="15" thickTop="1" thickBot="1"/>
    <row r="25643" s="34" customFormat="1" ht="15" thickTop="1" thickBot="1"/>
    <row r="25644" s="34" customFormat="1" ht="15" thickTop="1" thickBot="1"/>
    <row r="25645" s="34" customFormat="1" ht="15" thickTop="1" thickBot="1"/>
    <row r="25646" s="34" customFormat="1" ht="15" thickTop="1" thickBot="1"/>
    <row r="25647" s="34" customFormat="1" ht="15" thickTop="1" thickBot="1"/>
    <row r="25648" s="34" customFormat="1" ht="15" thickTop="1" thickBot="1"/>
    <row r="25649" s="34" customFormat="1" ht="15" thickTop="1" thickBot="1"/>
    <row r="25650" s="34" customFormat="1" ht="15" thickTop="1" thickBot="1"/>
    <row r="25651" s="34" customFormat="1" ht="15" thickTop="1" thickBot="1"/>
    <row r="25652" s="34" customFormat="1" ht="15" thickTop="1" thickBot="1"/>
    <row r="25653" s="34" customFormat="1" ht="15" thickTop="1" thickBot="1"/>
    <row r="25654" s="34" customFormat="1" ht="15" thickTop="1" thickBot="1"/>
    <row r="25655" s="34" customFormat="1" ht="15" thickTop="1" thickBot="1"/>
    <row r="25656" s="34" customFormat="1" ht="15" thickTop="1" thickBot="1"/>
    <row r="25657" s="34" customFormat="1" ht="15" thickTop="1" thickBot="1"/>
    <row r="25658" s="34" customFormat="1" ht="15" thickTop="1" thickBot="1"/>
    <row r="25659" s="34" customFormat="1" ht="15" thickTop="1" thickBot="1"/>
    <row r="25660" s="34" customFormat="1" ht="15" thickTop="1" thickBot="1"/>
    <row r="25661" s="34" customFormat="1" ht="15" thickTop="1" thickBot="1"/>
    <row r="25662" s="34" customFormat="1" ht="15" thickTop="1" thickBot="1"/>
    <row r="25663" s="34" customFormat="1" ht="15" thickTop="1" thickBot="1"/>
    <row r="25664" s="34" customFormat="1" ht="15" thickTop="1" thickBot="1"/>
    <row r="25665" s="34" customFormat="1" ht="15" thickTop="1" thickBot="1"/>
    <row r="25666" s="34" customFormat="1" ht="15" thickTop="1" thickBot="1"/>
    <row r="25667" s="34" customFormat="1" ht="15" thickTop="1" thickBot="1"/>
    <row r="25668" s="34" customFormat="1" ht="15" thickTop="1" thickBot="1"/>
    <row r="25669" s="34" customFormat="1" ht="15" thickTop="1" thickBot="1"/>
    <row r="25670" s="34" customFormat="1" ht="15" thickTop="1" thickBot="1"/>
    <row r="25671" s="34" customFormat="1" ht="15" thickTop="1" thickBot="1"/>
    <row r="25672" s="34" customFormat="1" ht="15" thickTop="1" thickBot="1"/>
    <row r="25673" s="34" customFormat="1" ht="15" thickTop="1" thickBot="1"/>
    <row r="25674" s="34" customFormat="1" ht="15" thickTop="1" thickBot="1"/>
    <row r="25675" s="34" customFormat="1" ht="15" thickTop="1" thickBot="1"/>
    <row r="25676" s="34" customFormat="1" ht="15" thickTop="1" thickBot="1"/>
    <row r="25677" s="34" customFormat="1" ht="15" thickTop="1" thickBot="1"/>
    <row r="25678" s="34" customFormat="1" ht="15" thickTop="1" thickBot="1"/>
    <row r="25679" s="34" customFormat="1" ht="15" thickTop="1" thickBot="1"/>
    <row r="25680" s="34" customFormat="1" ht="15" thickTop="1" thickBot="1"/>
    <row r="25681" s="34" customFormat="1" ht="15" thickTop="1" thickBot="1"/>
    <row r="25682" s="34" customFormat="1" ht="15" thickTop="1" thickBot="1"/>
    <row r="25683" s="34" customFormat="1" ht="15" thickTop="1" thickBot="1"/>
    <row r="25684" s="34" customFormat="1" ht="15" thickTop="1" thickBot="1"/>
    <row r="25685" s="34" customFormat="1" ht="15" thickTop="1" thickBot="1"/>
    <row r="25686" s="34" customFormat="1" ht="15" thickTop="1" thickBot="1"/>
    <row r="25687" s="34" customFormat="1" ht="15" thickTop="1" thickBot="1"/>
    <row r="25688" s="34" customFormat="1" ht="14" thickTop="1"/>
    <row r="25689" s="34" customFormat="1"/>
    <row r="25690" s="34" customFormat="1"/>
    <row r="25691" s="34" customFormat="1"/>
    <row r="25692" s="34" customFormat="1"/>
    <row r="25693" s="34" customFormat="1"/>
    <row r="25694" s="34" customFormat="1"/>
    <row r="25695" s="34" customFormat="1"/>
    <row r="25696" s="34" customFormat="1"/>
    <row r="25697" s="34" customFormat="1"/>
    <row r="25698" s="34" customFormat="1"/>
    <row r="25699" s="34" customFormat="1"/>
    <row r="25700" s="34" customFormat="1"/>
    <row r="25701" s="34" customFormat="1" ht="14" thickBot="1"/>
    <row r="25702" s="34" customFormat="1" ht="15" thickTop="1" thickBot="1"/>
    <row r="25703" s="34" customFormat="1" ht="15" thickTop="1" thickBot="1"/>
    <row r="25704" s="34" customFormat="1" ht="15" thickTop="1" thickBot="1"/>
    <row r="25705" s="34" customFormat="1" ht="15" thickTop="1" thickBot="1"/>
    <row r="25706" s="34" customFormat="1" ht="15" thickTop="1" thickBot="1"/>
    <row r="25707" s="34" customFormat="1" ht="15" thickTop="1" thickBot="1"/>
    <row r="25708" s="34" customFormat="1" ht="15" thickTop="1" thickBot="1"/>
    <row r="25709" s="34" customFormat="1" ht="15" thickTop="1" thickBot="1"/>
    <row r="25710" s="34" customFormat="1" ht="15" thickTop="1" thickBot="1"/>
    <row r="25711" s="34" customFormat="1" ht="15" thickTop="1" thickBot="1"/>
    <row r="25712" s="34" customFormat="1" ht="15" thickTop="1" thickBot="1"/>
    <row r="25713" s="34" customFormat="1" ht="15" thickTop="1" thickBot="1"/>
    <row r="25714" s="34" customFormat="1" ht="15" thickTop="1" thickBot="1"/>
    <row r="25715" s="34" customFormat="1" ht="15" thickTop="1" thickBot="1"/>
    <row r="25716" s="34" customFormat="1" ht="15" thickTop="1" thickBot="1"/>
    <row r="25717" s="34" customFormat="1" ht="15" thickTop="1" thickBot="1"/>
    <row r="25718" s="34" customFormat="1" ht="15" thickTop="1" thickBot="1"/>
    <row r="25719" s="34" customFormat="1" ht="15" thickTop="1" thickBot="1"/>
    <row r="25720" s="34" customFormat="1" ht="15" thickTop="1" thickBot="1"/>
    <row r="25721" s="34" customFormat="1" ht="15" thickTop="1" thickBot="1"/>
    <row r="25722" s="34" customFormat="1" ht="15" thickTop="1" thickBot="1"/>
    <row r="25723" s="34" customFormat="1" ht="15" thickTop="1" thickBot="1"/>
    <row r="25724" s="34" customFormat="1" ht="15" thickTop="1" thickBot="1"/>
    <row r="25725" s="34" customFormat="1" ht="15" thickTop="1" thickBot="1"/>
    <row r="25726" s="34" customFormat="1" ht="15" thickTop="1" thickBot="1"/>
    <row r="25727" s="34" customFormat="1" ht="15" thickTop="1" thickBot="1"/>
    <row r="25728" s="34" customFormat="1" ht="15" thickTop="1" thickBot="1"/>
    <row r="25729" s="34" customFormat="1" ht="15" thickTop="1" thickBot="1"/>
    <row r="25730" s="34" customFormat="1" ht="15" thickTop="1" thickBot="1"/>
    <row r="25731" s="34" customFormat="1" ht="15" thickTop="1" thickBot="1"/>
    <row r="25732" s="34" customFormat="1" ht="15" thickTop="1" thickBot="1"/>
    <row r="25733" s="34" customFormat="1" ht="15" thickTop="1" thickBot="1"/>
    <row r="25734" s="34" customFormat="1" ht="15" thickTop="1" thickBot="1"/>
    <row r="25735" s="34" customFormat="1" ht="15" thickTop="1" thickBot="1"/>
    <row r="25736" s="34" customFormat="1" ht="15" thickTop="1" thickBot="1"/>
    <row r="25737" s="34" customFormat="1" ht="15" thickTop="1" thickBot="1"/>
    <row r="25738" s="34" customFormat="1" ht="15" thickTop="1" thickBot="1"/>
    <row r="25739" s="34" customFormat="1" ht="15" thickTop="1" thickBot="1"/>
    <row r="25740" s="34" customFormat="1" ht="15" thickTop="1" thickBot="1"/>
    <row r="25741" s="34" customFormat="1" ht="15" thickTop="1" thickBot="1"/>
    <row r="25742" s="34" customFormat="1" ht="15" thickTop="1" thickBot="1"/>
    <row r="25743" s="34" customFormat="1" ht="15" thickTop="1" thickBot="1"/>
    <row r="25744" s="34" customFormat="1" ht="15" thickTop="1" thickBot="1"/>
    <row r="25745" s="34" customFormat="1" ht="15" thickTop="1" thickBot="1"/>
    <row r="25746" s="34" customFormat="1" ht="15" thickTop="1" thickBot="1"/>
    <row r="25747" s="34" customFormat="1" ht="15" thickTop="1" thickBot="1"/>
    <row r="25748" s="34" customFormat="1" ht="15" thickTop="1" thickBot="1"/>
    <row r="25749" s="34" customFormat="1" ht="15" thickTop="1" thickBot="1"/>
    <row r="25750" s="34" customFormat="1" ht="15" thickTop="1" thickBot="1"/>
    <row r="25751" s="34" customFormat="1" ht="15" thickTop="1" thickBot="1"/>
    <row r="25752" s="34" customFormat="1" ht="15" thickTop="1" thickBot="1"/>
    <row r="25753" s="34" customFormat="1" ht="15" thickTop="1" thickBot="1"/>
    <row r="25754" s="34" customFormat="1" ht="15" thickTop="1" thickBot="1"/>
    <row r="25755" s="34" customFormat="1" ht="15" thickTop="1" thickBot="1"/>
    <row r="25756" s="34" customFormat="1" ht="15" thickTop="1" thickBot="1"/>
    <row r="25757" s="34" customFormat="1" ht="15" thickTop="1" thickBot="1"/>
    <row r="25758" s="34" customFormat="1" ht="14" thickTop="1"/>
    <row r="25759" s="34" customFormat="1"/>
    <row r="25760" s="34" customFormat="1"/>
    <row r="25761" s="34" customFormat="1"/>
    <row r="25762" s="34" customFormat="1"/>
    <row r="25763" s="34" customFormat="1"/>
    <row r="25764" s="34" customFormat="1"/>
    <row r="25765" s="34" customFormat="1"/>
    <row r="25766" s="34" customFormat="1"/>
    <row r="25767" s="34" customFormat="1"/>
    <row r="25768" s="34" customFormat="1"/>
    <row r="25769" s="34" customFormat="1"/>
    <row r="25770" s="34" customFormat="1"/>
    <row r="25771" s="34" customFormat="1" ht="14" thickBot="1"/>
    <row r="25772" s="34" customFormat="1" ht="15" thickTop="1" thickBot="1"/>
    <row r="25773" s="34" customFormat="1" ht="15" thickTop="1" thickBot="1"/>
    <row r="25774" s="34" customFormat="1" ht="15" thickTop="1" thickBot="1"/>
    <row r="25775" s="34" customFormat="1" ht="15" thickTop="1" thickBot="1"/>
    <row r="25776" s="34" customFormat="1" ht="15" thickTop="1" thickBot="1"/>
    <row r="25777" s="34" customFormat="1" ht="15" thickTop="1" thickBot="1"/>
    <row r="25778" s="34" customFormat="1" ht="15" thickTop="1" thickBot="1"/>
    <row r="25779" s="34" customFormat="1" ht="15" thickTop="1" thickBot="1"/>
    <row r="25780" s="34" customFormat="1" ht="15" thickTop="1" thickBot="1"/>
    <row r="25781" s="34" customFormat="1" ht="15" thickTop="1" thickBot="1"/>
    <row r="25782" s="34" customFormat="1" ht="15" thickTop="1" thickBot="1"/>
    <row r="25783" s="34" customFormat="1" ht="15" thickTop="1" thickBot="1"/>
    <row r="25784" s="34" customFormat="1" ht="15" thickTop="1" thickBot="1"/>
    <row r="25785" s="34" customFormat="1" ht="15" thickTop="1" thickBot="1"/>
    <row r="25786" s="34" customFormat="1" ht="15" thickTop="1" thickBot="1"/>
    <row r="25787" s="34" customFormat="1" ht="15" thickTop="1" thickBot="1"/>
    <row r="25788" s="34" customFormat="1" ht="15" thickTop="1" thickBot="1"/>
    <row r="25789" s="34" customFormat="1" ht="15" thickTop="1" thickBot="1"/>
    <row r="25790" s="34" customFormat="1" ht="15" thickTop="1" thickBot="1"/>
    <row r="25791" s="34" customFormat="1" ht="15" thickTop="1" thickBot="1"/>
    <row r="25792" s="34" customFormat="1" ht="15" thickTop="1" thickBot="1"/>
    <row r="25793" s="34" customFormat="1" ht="15" thickTop="1" thickBot="1"/>
    <row r="25794" s="34" customFormat="1" ht="15" thickTop="1" thickBot="1"/>
    <row r="25795" s="34" customFormat="1" ht="15" thickTop="1" thickBot="1"/>
    <row r="25796" s="34" customFormat="1" ht="15" thickTop="1" thickBot="1"/>
    <row r="25797" s="34" customFormat="1" ht="15" thickTop="1" thickBot="1"/>
    <row r="25798" s="34" customFormat="1" ht="15" thickTop="1" thickBot="1"/>
    <row r="25799" s="34" customFormat="1" ht="15" thickTop="1" thickBot="1"/>
    <row r="25800" s="34" customFormat="1" ht="15" thickTop="1" thickBot="1"/>
    <row r="25801" s="34" customFormat="1" ht="15" thickTop="1" thickBot="1"/>
    <row r="25802" s="34" customFormat="1" ht="15" thickTop="1" thickBot="1"/>
    <row r="25803" s="34" customFormat="1" ht="15" thickTop="1" thickBot="1"/>
    <row r="25804" s="34" customFormat="1" ht="15" thickTop="1" thickBot="1"/>
    <row r="25805" s="34" customFormat="1" ht="15" thickTop="1" thickBot="1"/>
    <row r="25806" s="34" customFormat="1" ht="15" thickTop="1" thickBot="1"/>
    <row r="25807" s="34" customFormat="1" ht="15" thickTop="1" thickBot="1"/>
    <row r="25808" s="34" customFormat="1" ht="15" thickTop="1" thickBot="1"/>
    <row r="25809" s="34" customFormat="1" ht="15" thickTop="1" thickBot="1"/>
    <row r="25810" s="34" customFormat="1" ht="15" thickTop="1" thickBot="1"/>
    <row r="25811" s="34" customFormat="1" ht="15" thickTop="1" thickBot="1"/>
    <row r="25812" s="34" customFormat="1" ht="15" thickTop="1" thickBot="1"/>
    <row r="25813" s="34" customFormat="1" ht="15" thickTop="1" thickBot="1"/>
    <row r="25814" s="34" customFormat="1" ht="15" thickTop="1" thickBot="1"/>
    <row r="25815" s="34" customFormat="1" ht="15" thickTop="1" thickBot="1"/>
    <row r="25816" s="34" customFormat="1" ht="15" thickTop="1" thickBot="1"/>
    <row r="25817" s="34" customFormat="1" ht="15" thickTop="1" thickBot="1"/>
    <row r="25818" s="34" customFormat="1" ht="15" thickTop="1" thickBot="1"/>
    <row r="25819" s="34" customFormat="1" ht="15" thickTop="1" thickBot="1"/>
    <row r="25820" s="34" customFormat="1" ht="15" thickTop="1" thickBot="1"/>
    <row r="25821" s="34" customFormat="1" ht="15" thickTop="1" thickBot="1"/>
    <row r="25822" s="34" customFormat="1" ht="15" thickTop="1" thickBot="1"/>
    <row r="25823" s="34" customFormat="1" ht="15" thickTop="1" thickBot="1"/>
    <row r="25824" s="34" customFormat="1" ht="15" thickTop="1" thickBot="1"/>
    <row r="25825" s="34" customFormat="1" ht="15" thickTop="1" thickBot="1"/>
    <row r="25826" s="34" customFormat="1" ht="15" thickTop="1" thickBot="1"/>
    <row r="25827" s="34" customFormat="1" ht="15" thickTop="1" thickBot="1"/>
    <row r="25828" s="34" customFormat="1" ht="14" thickTop="1"/>
    <row r="25829" s="34" customFormat="1"/>
    <row r="25830" s="34" customFormat="1"/>
    <row r="25831" s="34" customFormat="1"/>
    <row r="25832" s="34" customFormat="1"/>
    <row r="25833" s="34" customFormat="1"/>
    <row r="25834" s="34" customFormat="1"/>
    <row r="25835" s="34" customFormat="1"/>
    <row r="25836" s="34" customFormat="1"/>
    <row r="25837" s="34" customFormat="1"/>
    <row r="25838" s="34" customFormat="1"/>
    <row r="25839" s="34" customFormat="1"/>
    <row r="25840" s="34" customFormat="1"/>
    <row r="25841" s="34" customFormat="1" ht="14" thickBot="1"/>
    <row r="25842" s="34" customFormat="1" ht="15" thickTop="1" thickBot="1"/>
    <row r="25843" s="34" customFormat="1" ht="15" thickTop="1" thickBot="1"/>
    <row r="25844" s="34" customFormat="1" ht="15" thickTop="1" thickBot="1"/>
    <row r="25845" s="34" customFormat="1" ht="15" thickTop="1" thickBot="1"/>
    <row r="25846" s="34" customFormat="1" ht="15" thickTop="1" thickBot="1"/>
    <row r="25847" s="34" customFormat="1" ht="15" thickTop="1" thickBot="1"/>
    <row r="25848" s="34" customFormat="1" ht="15" thickTop="1" thickBot="1"/>
    <row r="25849" s="34" customFormat="1" ht="15" thickTop="1" thickBot="1"/>
    <row r="25850" s="34" customFormat="1" ht="15" thickTop="1" thickBot="1"/>
    <row r="25851" s="34" customFormat="1" ht="15" thickTop="1" thickBot="1"/>
    <row r="25852" s="34" customFormat="1" ht="15" thickTop="1" thickBot="1"/>
    <row r="25853" s="34" customFormat="1" ht="15" thickTop="1" thickBot="1"/>
    <row r="25854" s="34" customFormat="1" ht="15" thickTop="1" thickBot="1"/>
    <row r="25855" s="34" customFormat="1" ht="15" thickTop="1" thickBot="1"/>
    <row r="25856" s="34" customFormat="1" ht="15" thickTop="1" thickBot="1"/>
    <row r="25857" s="34" customFormat="1" ht="15" thickTop="1" thickBot="1"/>
    <row r="25858" s="34" customFormat="1" ht="15" thickTop="1" thickBot="1"/>
    <row r="25859" s="34" customFormat="1" ht="15" thickTop="1" thickBot="1"/>
    <row r="25860" s="34" customFormat="1" ht="15" thickTop="1" thickBot="1"/>
    <row r="25861" s="34" customFormat="1" ht="15" thickTop="1" thickBot="1"/>
    <row r="25862" s="34" customFormat="1" ht="15" thickTop="1" thickBot="1"/>
    <row r="25863" s="34" customFormat="1" ht="15" thickTop="1" thickBot="1"/>
    <row r="25864" s="34" customFormat="1" ht="15" thickTop="1" thickBot="1"/>
    <row r="25865" s="34" customFormat="1" ht="15" thickTop="1" thickBot="1"/>
    <row r="25866" s="34" customFormat="1" ht="15" thickTop="1" thickBot="1"/>
    <row r="25867" s="34" customFormat="1" ht="15" thickTop="1" thickBot="1"/>
    <row r="25868" s="34" customFormat="1" ht="15" thickTop="1" thickBot="1"/>
    <row r="25869" s="34" customFormat="1" ht="15" thickTop="1" thickBot="1"/>
    <row r="25870" s="34" customFormat="1" ht="15" thickTop="1" thickBot="1"/>
    <row r="25871" s="34" customFormat="1" ht="15" thickTop="1" thickBot="1"/>
    <row r="25872" s="34" customFormat="1" ht="15" thickTop="1" thickBot="1"/>
    <row r="25873" s="34" customFormat="1" ht="15" thickTop="1" thickBot="1"/>
    <row r="25874" s="34" customFormat="1" ht="15" thickTop="1" thickBot="1"/>
    <row r="25875" s="34" customFormat="1" ht="15" thickTop="1" thickBot="1"/>
    <row r="25876" s="34" customFormat="1" ht="15" thickTop="1" thickBot="1"/>
    <row r="25877" s="34" customFormat="1" ht="15" thickTop="1" thickBot="1"/>
    <row r="25878" s="34" customFormat="1" ht="15" thickTop="1" thickBot="1"/>
    <row r="25879" s="34" customFormat="1" ht="15" thickTop="1" thickBot="1"/>
    <row r="25880" s="34" customFormat="1" ht="15" thickTop="1" thickBot="1"/>
    <row r="25881" s="34" customFormat="1" ht="15" thickTop="1" thickBot="1"/>
    <row r="25882" s="34" customFormat="1" ht="15" thickTop="1" thickBot="1"/>
    <row r="25883" s="34" customFormat="1" ht="15" thickTop="1" thickBot="1"/>
    <row r="25884" s="34" customFormat="1" ht="15" thickTop="1" thickBot="1"/>
    <row r="25885" s="34" customFormat="1" ht="15" thickTop="1" thickBot="1"/>
    <row r="25886" s="34" customFormat="1" ht="15" thickTop="1" thickBot="1"/>
    <row r="25887" s="34" customFormat="1" ht="15" thickTop="1" thickBot="1"/>
    <row r="25888" s="34" customFormat="1" ht="15" thickTop="1" thickBot="1"/>
    <row r="25889" s="34" customFormat="1" ht="15" thickTop="1" thickBot="1"/>
    <row r="25890" s="34" customFormat="1" ht="15" thickTop="1" thickBot="1"/>
    <row r="25891" s="34" customFormat="1" ht="15" thickTop="1" thickBot="1"/>
    <row r="25892" s="34" customFormat="1" ht="15" thickTop="1" thickBot="1"/>
    <row r="25893" s="34" customFormat="1" ht="15" thickTop="1" thickBot="1"/>
    <row r="25894" s="34" customFormat="1" ht="15" thickTop="1" thickBot="1"/>
    <row r="25895" s="34" customFormat="1" ht="15" thickTop="1" thickBot="1"/>
    <row r="25896" s="34" customFormat="1" ht="15" thickTop="1" thickBot="1"/>
    <row r="25897" s="34" customFormat="1" ht="15" thickTop="1" thickBot="1"/>
    <row r="25898" s="34" customFormat="1" ht="14" thickTop="1"/>
    <row r="25899" s="34" customFormat="1"/>
    <row r="25900" s="34" customFormat="1"/>
    <row r="25901" s="34" customFormat="1"/>
    <row r="25902" s="34" customFormat="1"/>
    <row r="25903" s="34" customFormat="1"/>
    <row r="25904" s="34" customFormat="1"/>
    <row r="25905" s="34" customFormat="1"/>
    <row r="25906" s="34" customFormat="1"/>
    <row r="25907" s="34" customFormat="1"/>
    <row r="25908" s="34" customFormat="1"/>
    <row r="25909" s="34" customFormat="1"/>
    <row r="25910" s="34" customFormat="1"/>
    <row r="25911" s="34" customFormat="1" ht="14" thickBot="1"/>
    <row r="25912" s="34" customFormat="1" ht="15" thickTop="1" thickBot="1"/>
    <row r="25913" s="34" customFormat="1" ht="15" thickTop="1" thickBot="1"/>
    <row r="25914" s="34" customFormat="1" ht="15" thickTop="1" thickBot="1"/>
    <row r="25915" s="34" customFormat="1" ht="15" thickTop="1" thickBot="1"/>
    <row r="25916" s="34" customFormat="1" ht="15" thickTop="1" thickBot="1"/>
    <row r="25917" s="34" customFormat="1" ht="15" thickTop="1" thickBot="1"/>
    <row r="25918" s="34" customFormat="1" ht="15" thickTop="1" thickBot="1"/>
    <row r="25919" s="34" customFormat="1" ht="15" thickTop="1" thickBot="1"/>
    <row r="25920" s="34" customFormat="1" ht="15" thickTop="1" thickBot="1"/>
    <row r="25921" s="34" customFormat="1" ht="15" thickTop="1" thickBot="1"/>
    <row r="25922" s="34" customFormat="1" ht="15" thickTop="1" thickBot="1"/>
    <row r="25923" s="34" customFormat="1" ht="15" thickTop="1" thickBot="1"/>
    <row r="25924" s="34" customFormat="1" ht="15" thickTop="1" thickBot="1"/>
    <row r="25925" s="34" customFormat="1" ht="15" thickTop="1" thickBot="1"/>
    <row r="25926" s="34" customFormat="1" ht="15" thickTop="1" thickBot="1"/>
    <row r="25927" s="34" customFormat="1" ht="15" thickTop="1" thickBot="1"/>
    <row r="25928" s="34" customFormat="1" ht="15" thickTop="1" thickBot="1"/>
    <row r="25929" s="34" customFormat="1" ht="15" thickTop="1" thickBot="1"/>
    <row r="25930" s="34" customFormat="1" ht="15" thickTop="1" thickBot="1"/>
    <row r="25931" s="34" customFormat="1" ht="15" thickTop="1" thickBot="1"/>
    <row r="25932" s="34" customFormat="1" ht="15" thickTop="1" thickBot="1"/>
    <row r="25933" s="34" customFormat="1" ht="15" thickTop="1" thickBot="1"/>
    <row r="25934" s="34" customFormat="1" ht="15" thickTop="1" thickBot="1"/>
    <row r="25935" s="34" customFormat="1" ht="15" thickTop="1" thickBot="1"/>
    <row r="25936" s="34" customFormat="1" ht="15" thickTop="1" thickBot="1"/>
    <row r="25937" s="34" customFormat="1" ht="15" thickTop="1" thickBot="1"/>
    <row r="25938" s="34" customFormat="1" ht="15" thickTop="1" thickBot="1"/>
    <row r="25939" s="34" customFormat="1" ht="15" thickTop="1" thickBot="1"/>
    <row r="25940" s="34" customFormat="1" ht="15" thickTop="1" thickBot="1"/>
    <row r="25941" s="34" customFormat="1" ht="15" thickTop="1" thickBot="1"/>
    <row r="25942" s="34" customFormat="1" ht="15" thickTop="1" thickBot="1"/>
    <row r="25943" s="34" customFormat="1" ht="15" thickTop="1" thickBot="1"/>
    <row r="25944" s="34" customFormat="1" ht="15" thickTop="1" thickBot="1"/>
    <row r="25945" s="34" customFormat="1" ht="15" thickTop="1" thickBot="1"/>
    <row r="25946" s="34" customFormat="1" ht="15" thickTop="1" thickBot="1"/>
    <row r="25947" s="34" customFormat="1" ht="15" thickTop="1" thickBot="1"/>
    <row r="25948" s="34" customFormat="1" ht="15" thickTop="1" thickBot="1"/>
    <row r="25949" s="34" customFormat="1" ht="15" thickTop="1" thickBot="1"/>
    <row r="25950" s="34" customFormat="1" ht="15" thickTop="1" thickBot="1"/>
    <row r="25951" s="34" customFormat="1" ht="15" thickTop="1" thickBot="1"/>
    <row r="25952" s="34" customFormat="1" ht="15" thickTop="1" thickBot="1"/>
    <row r="25953" s="34" customFormat="1" ht="15" thickTop="1" thickBot="1"/>
    <row r="25954" s="34" customFormat="1" ht="15" thickTop="1" thickBot="1"/>
    <row r="25955" s="34" customFormat="1" ht="15" thickTop="1" thickBot="1"/>
    <row r="25956" s="34" customFormat="1" ht="15" thickTop="1" thickBot="1"/>
    <row r="25957" s="34" customFormat="1" ht="15" thickTop="1" thickBot="1"/>
    <row r="25958" s="34" customFormat="1" ht="15" thickTop="1" thickBot="1"/>
    <row r="25959" s="34" customFormat="1" ht="15" thickTop="1" thickBot="1"/>
    <row r="25960" s="34" customFormat="1" ht="15" thickTop="1" thickBot="1"/>
    <row r="25961" s="34" customFormat="1" ht="15" thickTop="1" thickBot="1"/>
    <row r="25962" s="34" customFormat="1" ht="15" thickTop="1" thickBot="1"/>
    <row r="25963" s="34" customFormat="1" ht="15" thickTop="1" thickBot="1"/>
    <row r="25964" s="34" customFormat="1" ht="15" thickTop="1" thickBot="1"/>
    <row r="25965" s="34" customFormat="1" ht="15" thickTop="1" thickBot="1"/>
    <row r="25966" s="34" customFormat="1" ht="15" thickTop="1" thickBot="1"/>
    <row r="25967" s="34" customFormat="1" ht="15" thickTop="1" thickBot="1"/>
    <row r="25968" s="34" customFormat="1" ht="14" thickTop="1"/>
    <row r="25969" s="34" customFormat="1"/>
    <row r="25970" s="34" customFormat="1"/>
    <row r="25971" s="34" customFormat="1"/>
    <row r="25972" s="34" customFormat="1"/>
    <row r="25973" s="34" customFormat="1"/>
    <row r="25974" s="34" customFormat="1"/>
    <row r="25975" s="34" customFormat="1"/>
    <row r="25976" s="34" customFormat="1"/>
    <row r="25977" s="34" customFormat="1"/>
    <row r="25978" s="34" customFormat="1"/>
    <row r="25979" s="34" customFormat="1"/>
    <row r="25980" s="34" customFormat="1"/>
    <row r="25981" s="34" customFormat="1" ht="14" thickBot="1"/>
    <row r="25982" s="34" customFormat="1" ht="15" thickTop="1" thickBot="1"/>
    <row r="25983" s="34" customFormat="1" ht="15" thickTop="1" thickBot="1"/>
    <row r="25984" s="34" customFormat="1" ht="15" thickTop="1" thickBot="1"/>
    <row r="25985" s="34" customFormat="1" ht="15" thickTop="1" thickBot="1"/>
    <row r="25986" s="34" customFormat="1" ht="15" thickTop="1" thickBot="1"/>
    <row r="25987" s="34" customFormat="1" ht="15" thickTop="1" thickBot="1"/>
    <row r="25988" s="34" customFormat="1" ht="15" thickTop="1" thickBot="1"/>
    <row r="25989" s="34" customFormat="1" ht="15" thickTop="1" thickBot="1"/>
    <row r="25990" s="34" customFormat="1" ht="15" thickTop="1" thickBot="1"/>
    <row r="25991" s="34" customFormat="1" ht="15" thickTop="1" thickBot="1"/>
    <row r="25992" s="34" customFormat="1" ht="15" thickTop="1" thickBot="1"/>
    <row r="25993" s="34" customFormat="1" ht="15" thickTop="1" thickBot="1"/>
    <row r="25994" s="34" customFormat="1" ht="15" thickTop="1" thickBot="1"/>
    <row r="25995" s="34" customFormat="1" ht="15" thickTop="1" thickBot="1"/>
    <row r="25996" s="34" customFormat="1" ht="15" thickTop="1" thickBot="1"/>
    <row r="25997" s="34" customFormat="1" ht="15" thickTop="1" thickBot="1"/>
    <row r="25998" s="34" customFormat="1" ht="15" thickTop="1" thickBot="1"/>
    <row r="25999" s="34" customFormat="1" ht="15" thickTop="1" thickBot="1"/>
    <row r="26000" s="34" customFormat="1" ht="15" thickTop="1" thickBot="1"/>
    <row r="26001" s="34" customFormat="1" ht="15" thickTop="1" thickBot="1"/>
    <row r="26002" s="34" customFormat="1" ht="15" thickTop="1" thickBot="1"/>
    <row r="26003" s="34" customFormat="1" ht="15" thickTop="1" thickBot="1"/>
    <row r="26004" s="34" customFormat="1" ht="15" thickTop="1" thickBot="1"/>
    <row r="26005" s="34" customFormat="1" ht="15" thickTop="1" thickBot="1"/>
    <row r="26006" s="34" customFormat="1" ht="15" thickTop="1" thickBot="1"/>
    <row r="26007" s="34" customFormat="1" ht="15" thickTop="1" thickBot="1"/>
    <row r="26008" s="34" customFormat="1" ht="15" thickTop="1" thickBot="1"/>
    <row r="26009" s="34" customFormat="1" ht="15" thickTop="1" thickBot="1"/>
    <row r="26010" s="34" customFormat="1" ht="15" thickTop="1" thickBot="1"/>
    <row r="26011" s="34" customFormat="1" ht="15" thickTop="1" thickBot="1"/>
    <row r="26012" s="34" customFormat="1" ht="15" thickTop="1" thickBot="1"/>
    <row r="26013" s="34" customFormat="1" ht="15" thickTop="1" thickBot="1"/>
    <row r="26014" s="34" customFormat="1" ht="15" thickTop="1" thickBot="1"/>
    <row r="26015" s="34" customFormat="1" ht="15" thickTop="1" thickBot="1"/>
    <row r="26016" s="34" customFormat="1" ht="15" thickTop="1" thickBot="1"/>
    <row r="26017" s="34" customFormat="1" ht="15" thickTop="1" thickBot="1"/>
    <row r="26018" s="34" customFormat="1" ht="15" thickTop="1" thickBot="1"/>
    <row r="26019" s="34" customFormat="1" ht="15" thickTop="1" thickBot="1"/>
    <row r="26020" s="34" customFormat="1" ht="15" thickTop="1" thickBot="1"/>
    <row r="26021" s="34" customFormat="1" ht="15" thickTop="1" thickBot="1"/>
    <row r="26022" s="34" customFormat="1" ht="15" thickTop="1" thickBot="1"/>
    <row r="26023" s="34" customFormat="1" ht="15" thickTop="1" thickBot="1"/>
    <row r="26024" s="34" customFormat="1" ht="15" thickTop="1" thickBot="1"/>
    <row r="26025" s="34" customFormat="1" ht="15" thickTop="1" thickBot="1"/>
    <row r="26026" s="34" customFormat="1" ht="15" thickTop="1" thickBot="1"/>
    <row r="26027" s="34" customFormat="1" ht="15" thickTop="1" thickBot="1"/>
    <row r="26028" s="34" customFormat="1" ht="15" thickTop="1" thickBot="1"/>
    <row r="26029" s="34" customFormat="1" ht="15" thickTop="1" thickBot="1"/>
    <row r="26030" s="34" customFormat="1" ht="15" thickTop="1" thickBot="1"/>
    <row r="26031" s="34" customFormat="1" ht="15" thickTop="1" thickBot="1"/>
    <row r="26032" s="34" customFormat="1" ht="15" thickTop="1" thickBot="1"/>
    <row r="26033" s="34" customFormat="1" ht="15" thickTop="1" thickBot="1"/>
    <row r="26034" s="34" customFormat="1" ht="15" thickTop="1" thickBot="1"/>
    <row r="26035" s="34" customFormat="1" ht="15" thickTop="1" thickBot="1"/>
    <row r="26036" s="34" customFormat="1" ht="15" thickTop="1" thickBot="1"/>
    <row r="26037" s="34" customFormat="1" ht="15" thickTop="1" thickBot="1"/>
    <row r="26038" s="34" customFormat="1" ht="14" thickTop="1"/>
    <row r="26039" s="34" customFormat="1"/>
    <row r="26040" s="34" customFormat="1"/>
    <row r="26041" s="34" customFormat="1"/>
    <row r="26042" s="34" customFormat="1"/>
    <row r="26043" s="34" customFormat="1"/>
    <row r="26044" s="34" customFormat="1"/>
    <row r="26045" s="34" customFormat="1"/>
    <row r="26046" s="34" customFormat="1"/>
    <row r="26047" s="34" customFormat="1"/>
    <row r="26048" s="34" customFormat="1"/>
    <row r="26049" s="34" customFormat="1"/>
    <row r="26050" s="34" customFormat="1"/>
    <row r="26051" s="34" customFormat="1" ht="14" thickBot="1"/>
    <row r="26052" s="34" customFormat="1" ht="15" thickTop="1" thickBot="1"/>
    <row r="26053" s="34" customFormat="1" ht="15" thickTop="1" thickBot="1"/>
    <row r="26054" s="34" customFormat="1" ht="15" thickTop="1" thickBot="1"/>
    <row r="26055" s="34" customFormat="1" ht="15" thickTop="1" thickBot="1"/>
    <row r="26056" s="34" customFormat="1" ht="15" thickTop="1" thickBot="1"/>
    <row r="26057" s="34" customFormat="1" ht="15" thickTop="1" thickBot="1"/>
    <row r="26058" s="34" customFormat="1" ht="15" thickTop="1" thickBot="1"/>
    <row r="26059" s="34" customFormat="1" ht="15" thickTop="1" thickBot="1"/>
    <row r="26060" s="34" customFormat="1" ht="15" thickTop="1" thickBot="1"/>
    <row r="26061" s="34" customFormat="1" ht="15" thickTop="1" thickBot="1"/>
    <row r="26062" s="34" customFormat="1" ht="15" thickTop="1" thickBot="1"/>
    <row r="26063" s="34" customFormat="1" ht="15" thickTop="1" thickBot="1"/>
    <row r="26064" s="34" customFormat="1" ht="15" thickTop="1" thickBot="1"/>
    <row r="26065" s="34" customFormat="1" ht="15" thickTop="1" thickBot="1"/>
    <row r="26066" s="34" customFormat="1" ht="15" thickTop="1" thickBot="1"/>
    <row r="26067" s="34" customFormat="1" ht="15" thickTop="1" thickBot="1"/>
    <row r="26068" s="34" customFormat="1" ht="15" thickTop="1" thickBot="1"/>
    <row r="26069" s="34" customFormat="1" ht="15" thickTop="1" thickBot="1"/>
    <row r="26070" s="34" customFormat="1" ht="15" thickTop="1" thickBot="1"/>
    <row r="26071" s="34" customFormat="1" ht="15" thickTop="1" thickBot="1"/>
    <row r="26072" s="34" customFormat="1" ht="15" thickTop="1" thickBot="1"/>
    <row r="26073" s="34" customFormat="1" ht="15" thickTop="1" thickBot="1"/>
    <row r="26074" s="34" customFormat="1" ht="15" thickTop="1" thickBot="1"/>
    <row r="26075" s="34" customFormat="1" ht="15" thickTop="1" thickBot="1"/>
    <row r="26076" s="34" customFormat="1" ht="15" thickTop="1" thickBot="1"/>
    <row r="26077" s="34" customFormat="1" ht="15" thickTop="1" thickBot="1"/>
    <row r="26078" s="34" customFormat="1" ht="15" thickTop="1" thickBot="1"/>
    <row r="26079" s="34" customFormat="1" ht="15" thickTop="1" thickBot="1"/>
    <row r="26080" s="34" customFormat="1" ht="15" thickTop="1" thickBot="1"/>
    <row r="26081" s="34" customFormat="1" ht="15" thickTop="1" thickBot="1"/>
    <row r="26082" s="34" customFormat="1" ht="15" thickTop="1" thickBot="1"/>
    <row r="26083" s="34" customFormat="1" ht="15" thickTop="1" thickBot="1"/>
    <row r="26084" s="34" customFormat="1" ht="15" thickTop="1" thickBot="1"/>
    <row r="26085" s="34" customFormat="1" ht="15" thickTop="1" thickBot="1"/>
    <row r="26086" s="34" customFormat="1" ht="15" thickTop="1" thickBot="1"/>
    <row r="26087" s="34" customFormat="1" ht="15" thickTop="1" thickBot="1"/>
    <row r="26088" s="34" customFormat="1" ht="15" thickTop="1" thickBot="1"/>
    <row r="26089" s="34" customFormat="1" ht="15" thickTop="1" thickBot="1"/>
    <row r="26090" s="34" customFormat="1" ht="15" thickTop="1" thickBot="1"/>
    <row r="26091" s="34" customFormat="1" ht="15" thickTop="1" thickBot="1"/>
    <row r="26092" s="34" customFormat="1" ht="15" thickTop="1" thickBot="1"/>
    <row r="26093" s="34" customFormat="1" ht="15" thickTop="1" thickBot="1"/>
    <row r="26094" s="34" customFormat="1" ht="15" thickTop="1" thickBot="1"/>
    <row r="26095" s="34" customFormat="1" ht="15" thickTop="1" thickBot="1"/>
    <row r="26096" s="34" customFormat="1" ht="15" thickTop="1" thickBot="1"/>
    <row r="26097" s="34" customFormat="1" ht="15" thickTop="1" thickBot="1"/>
    <row r="26098" s="34" customFormat="1" ht="15" thickTop="1" thickBot="1"/>
    <row r="26099" s="34" customFormat="1" ht="15" thickTop="1" thickBot="1"/>
    <row r="26100" s="34" customFormat="1" ht="15" thickTop="1" thickBot="1"/>
    <row r="26101" s="34" customFormat="1" ht="15" thickTop="1" thickBot="1"/>
    <row r="26102" s="34" customFormat="1" ht="15" thickTop="1" thickBot="1"/>
    <row r="26103" s="34" customFormat="1" ht="15" thickTop="1" thickBot="1"/>
    <row r="26104" s="34" customFormat="1" ht="15" thickTop="1" thickBot="1"/>
    <row r="26105" s="34" customFormat="1" ht="15" thickTop="1" thickBot="1"/>
    <row r="26106" s="34" customFormat="1" ht="15" thickTop="1" thickBot="1"/>
    <row r="26107" s="34" customFormat="1" ht="15" thickTop="1" thickBot="1"/>
    <row r="26108" s="34" customFormat="1" ht="14" thickTop="1"/>
    <row r="26109" s="34" customFormat="1"/>
    <row r="26110" s="34" customFormat="1"/>
    <row r="26111" s="34" customFormat="1"/>
    <row r="26112" s="34" customFormat="1"/>
    <row r="26113" s="34" customFormat="1"/>
    <row r="26114" s="34" customFormat="1"/>
    <row r="26115" s="34" customFormat="1"/>
    <row r="26116" s="34" customFormat="1"/>
    <row r="26117" s="34" customFormat="1"/>
    <row r="26118" s="34" customFormat="1"/>
    <row r="26119" s="34" customFormat="1"/>
    <row r="26120" s="34" customFormat="1"/>
    <row r="26121" s="34" customFormat="1" ht="14" thickBot="1"/>
    <row r="26122" s="34" customFormat="1" ht="15" thickTop="1" thickBot="1"/>
    <row r="26123" s="34" customFormat="1" ht="15" thickTop="1" thickBot="1"/>
    <row r="26124" s="34" customFormat="1" ht="15" thickTop="1" thickBot="1"/>
    <row r="26125" s="34" customFormat="1" ht="15" thickTop="1" thickBot="1"/>
    <row r="26126" s="34" customFormat="1" ht="15" thickTop="1" thickBot="1"/>
    <row r="26127" s="34" customFormat="1" ht="15" thickTop="1" thickBot="1"/>
    <row r="26128" s="34" customFormat="1" ht="15" thickTop="1" thickBot="1"/>
    <row r="26129" s="34" customFormat="1" ht="15" thickTop="1" thickBot="1"/>
    <row r="26130" s="34" customFormat="1" ht="15" thickTop="1" thickBot="1"/>
    <row r="26131" s="34" customFormat="1" ht="15" thickTop="1" thickBot="1"/>
    <row r="26132" s="34" customFormat="1" ht="15" thickTop="1" thickBot="1"/>
    <row r="26133" s="34" customFormat="1" ht="15" thickTop="1" thickBot="1"/>
    <row r="26134" s="34" customFormat="1" ht="15" thickTop="1" thickBot="1"/>
    <row r="26135" s="34" customFormat="1" ht="15" thickTop="1" thickBot="1"/>
    <row r="26136" s="34" customFormat="1" ht="15" thickTop="1" thickBot="1"/>
    <row r="26137" s="34" customFormat="1" ht="15" thickTop="1" thickBot="1"/>
    <row r="26138" s="34" customFormat="1" ht="15" thickTop="1" thickBot="1"/>
    <row r="26139" s="34" customFormat="1" ht="15" thickTop="1" thickBot="1"/>
    <row r="26140" s="34" customFormat="1" ht="15" thickTop="1" thickBot="1"/>
    <row r="26141" s="34" customFormat="1" ht="15" thickTop="1" thickBot="1"/>
    <row r="26142" s="34" customFormat="1" ht="15" thickTop="1" thickBot="1"/>
    <row r="26143" s="34" customFormat="1" ht="15" thickTop="1" thickBot="1"/>
    <row r="26144" s="34" customFormat="1" ht="15" thickTop="1" thickBot="1"/>
    <row r="26145" s="34" customFormat="1" ht="15" thickTop="1" thickBot="1"/>
    <row r="26146" s="34" customFormat="1" ht="15" thickTop="1" thickBot="1"/>
    <row r="26147" s="34" customFormat="1" ht="15" thickTop="1" thickBot="1"/>
    <row r="26148" s="34" customFormat="1" ht="15" thickTop="1" thickBot="1"/>
    <row r="26149" s="34" customFormat="1" ht="15" thickTop="1" thickBot="1"/>
    <row r="26150" s="34" customFormat="1" ht="15" thickTop="1" thickBot="1"/>
    <row r="26151" s="34" customFormat="1" ht="15" thickTop="1" thickBot="1"/>
    <row r="26152" s="34" customFormat="1" ht="15" thickTop="1" thickBot="1"/>
    <row r="26153" s="34" customFormat="1" ht="15" thickTop="1" thickBot="1"/>
    <row r="26154" s="34" customFormat="1" ht="15" thickTop="1" thickBot="1"/>
    <row r="26155" s="34" customFormat="1" ht="15" thickTop="1" thickBot="1"/>
    <row r="26156" s="34" customFormat="1" ht="15" thickTop="1" thickBot="1"/>
    <row r="26157" s="34" customFormat="1" ht="15" thickTop="1" thickBot="1"/>
    <row r="26158" s="34" customFormat="1" ht="15" thickTop="1" thickBot="1"/>
    <row r="26159" s="34" customFormat="1" ht="15" thickTop="1" thickBot="1"/>
    <row r="26160" s="34" customFormat="1" ht="15" thickTop="1" thickBot="1"/>
    <row r="26161" s="34" customFormat="1" ht="15" thickTop="1" thickBot="1"/>
    <row r="26162" s="34" customFormat="1" ht="15" thickTop="1" thickBot="1"/>
    <row r="26163" s="34" customFormat="1" ht="15" thickTop="1" thickBot="1"/>
    <row r="26164" s="34" customFormat="1" ht="15" thickTop="1" thickBot="1"/>
    <row r="26165" s="34" customFormat="1" ht="15" thickTop="1" thickBot="1"/>
    <row r="26166" s="34" customFormat="1" ht="15" thickTop="1" thickBot="1"/>
    <row r="26167" s="34" customFormat="1" ht="15" thickTop="1" thickBot="1"/>
    <row r="26168" s="34" customFormat="1" ht="15" thickTop="1" thickBot="1"/>
    <row r="26169" s="34" customFormat="1" ht="15" thickTop="1" thickBot="1"/>
    <row r="26170" s="34" customFormat="1" ht="15" thickTop="1" thickBot="1"/>
    <row r="26171" s="34" customFormat="1" ht="15" thickTop="1" thickBot="1"/>
    <row r="26172" s="34" customFormat="1" ht="15" thickTop="1" thickBot="1"/>
    <row r="26173" s="34" customFormat="1" ht="15" thickTop="1" thickBot="1"/>
    <row r="26174" s="34" customFormat="1" ht="15" thickTop="1" thickBot="1"/>
    <row r="26175" s="34" customFormat="1" ht="15" thickTop="1" thickBot="1"/>
    <row r="26176" s="34" customFormat="1" ht="15" thickTop="1" thickBot="1"/>
    <row r="26177" s="34" customFormat="1" ht="15" thickTop="1" thickBot="1"/>
    <row r="26178" s="34" customFormat="1" ht="14" thickTop="1"/>
    <row r="26179" s="34" customFormat="1"/>
    <row r="26180" s="34" customFormat="1"/>
    <row r="26181" s="34" customFormat="1"/>
    <row r="26182" s="34" customFormat="1"/>
    <row r="26183" s="34" customFormat="1"/>
    <row r="26184" s="34" customFormat="1"/>
    <row r="26185" s="34" customFormat="1"/>
    <row r="26186" s="34" customFormat="1"/>
    <row r="26187" s="34" customFormat="1"/>
    <row r="26188" s="34" customFormat="1"/>
    <row r="26189" s="34" customFormat="1"/>
    <row r="26190" s="34" customFormat="1"/>
    <row r="26191" s="34" customFormat="1" ht="14" thickBot="1"/>
  </sheetData>
  <mergeCells count="6">
    <mergeCell ref="C3:E4"/>
    <mergeCell ref="C6:E6"/>
    <mergeCell ref="G17:L21"/>
    <mergeCell ref="G23:L27"/>
    <mergeCell ref="G11:L15"/>
    <mergeCell ref="G7:L9"/>
  </mergeCells>
  <phoneticPr fontId="0" type="noConversion"/>
  <printOptions horizontalCentered="1"/>
  <pageMargins left="0.25" right="0.25" top="0.5" bottom="0.5" header="0.5" footer="0.25"/>
  <pageSetup scale="7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65"/>
  <sheetViews>
    <sheetView zoomScale="78" zoomScaleNormal="78" zoomScaleSheetLayoutView="277" workbookViewId="0">
      <pane ySplit="1" topLeftCell="A2" activePane="bottomLeft" state="frozen"/>
      <selection pane="bottomLeft"/>
    </sheetView>
  </sheetViews>
  <sheetFormatPr baseColWidth="10" defaultColWidth="8.83203125" defaultRowHeight="13"/>
  <cols>
    <col min="1" max="1" width="11.83203125" bestFit="1" customWidth="1"/>
    <col min="2" max="2" width="18.5" bestFit="1" customWidth="1"/>
    <col min="3" max="3" width="20.6640625" bestFit="1" customWidth="1"/>
    <col min="4" max="4" width="11" bestFit="1" customWidth="1"/>
    <col min="5" max="5" width="18" bestFit="1" customWidth="1"/>
    <col min="6" max="6" width="9.5" bestFit="1" customWidth="1"/>
    <col min="7" max="7" width="22.5" bestFit="1" customWidth="1"/>
    <col min="8" max="8" width="15.33203125" bestFit="1" customWidth="1"/>
    <col min="9" max="9" width="15.1640625" bestFit="1" customWidth="1"/>
    <col min="10" max="10" width="15.33203125" bestFit="1" customWidth="1"/>
    <col min="11" max="11" width="15.1640625" bestFit="1" customWidth="1"/>
    <col min="12" max="12" width="15.33203125" bestFit="1" customWidth="1"/>
    <col min="13" max="13" width="15.1640625" bestFit="1" customWidth="1"/>
    <col min="14" max="14" width="15.33203125" bestFit="1" customWidth="1"/>
    <col min="15" max="15" width="15.1640625" bestFit="1" customWidth="1"/>
    <col min="16" max="16" width="15.33203125" bestFit="1" customWidth="1"/>
    <col min="17" max="17" width="15.1640625" bestFit="1" customWidth="1"/>
    <col min="18" max="18" width="15.33203125" bestFit="1" customWidth="1"/>
    <col min="19" max="19" width="15.1640625" bestFit="1" customWidth="1"/>
    <col min="20" max="20" width="15.33203125" bestFit="1" customWidth="1"/>
    <col min="21" max="21" width="15.1640625" bestFit="1" customWidth="1"/>
  </cols>
  <sheetData>
    <row r="1" spans="1:21" s="488" customFormat="1" ht="23" customHeight="1">
      <c r="A1" s="487" t="s">
        <v>108</v>
      </c>
      <c r="B1" s="487" t="s">
        <v>109</v>
      </c>
      <c r="C1" s="487" t="s">
        <v>80</v>
      </c>
      <c r="D1" s="487" t="s">
        <v>110</v>
      </c>
      <c r="E1" s="487" t="s">
        <v>77</v>
      </c>
      <c r="F1" s="487" t="s">
        <v>111</v>
      </c>
      <c r="G1" s="487" t="s">
        <v>83</v>
      </c>
      <c r="H1" s="487" t="s">
        <v>112</v>
      </c>
      <c r="I1" s="487" t="s">
        <v>113</v>
      </c>
      <c r="J1" s="487" t="s">
        <v>114</v>
      </c>
      <c r="K1" s="487" t="s">
        <v>115</v>
      </c>
      <c r="L1" s="487" t="s">
        <v>116</v>
      </c>
      <c r="M1" s="487" t="s">
        <v>117</v>
      </c>
      <c r="N1" s="487" t="s">
        <v>118</v>
      </c>
      <c r="O1" s="487" t="s">
        <v>119</v>
      </c>
      <c r="P1" s="487" t="s">
        <v>120</v>
      </c>
      <c r="Q1" s="487" t="s">
        <v>121</v>
      </c>
      <c r="R1" s="487" t="s">
        <v>122</v>
      </c>
      <c r="S1" s="487" t="s">
        <v>123</v>
      </c>
      <c r="T1" s="487" t="s">
        <v>124</v>
      </c>
      <c r="U1" s="487" t="s">
        <v>125</v>
      </c>
    </row>
    <row r="2" spans="1:21" ht="15">
      <c r="A2" s="489">
        <v>1</v>
      </c>
      <c r="B2" s="489" t="s">
        <v>126</v>
      </c>
      <c r="C2" s="489" t="s">
        <v>81</v>
      </c>
      <c r="D2" s="489" t="s">
        <v>127</v>
      </c>
      <c r="E2" s="489" t="s">
        <v>78</v>
      </c>
      <c r="F2" s="489">
        <v>1</v>
      </c>
      <c r="G2" s="489" t="s">
        <v>87</v>
      </c>
      <c r="H2" s="490">
        <v>116021.81</v>
      </c>
      <c r="I2" s="490">
        <v>203038.17</v>
      </c>
      <c r="J2" s="490">
        <v>150335.35</v>
      </c>
      <c r="K2" s="490">
        <v>263086.87</v>
      </c>
      <c r="L2" s="490">
        <v>179977.49</v>
      </c>
      <c r="M2" s="490">
        <v>314960.59999999998</v>
      </c>
      <c r="N2" s="490">
        <v>214812.05</v>
      </c>
      <c r="O2" s="490">
        <v>375921.08</v>
      </c>
      <c r="P2" s="490">
        <v>252671.21</v>
      </c>
      <c r="Q2" s="490">
        <v>442174.61</v>
      </c>
      <c r="R2" s="490">
        <v>276886.71999999997</v>
      </c>
      <c r="S2" s="490">
        <v>484551.76</v>
      </c>
      <c r="T2" s="490">
        <v>299847.12</v>
      </c>
      <c r="U2" s="490">
        <v>524732.47</v>
      </c>
    </row>
    <row r="3" spans="1:21" ht="15">
      <c r="A3" s="489">
        <v>1</v>
      </c>
      <c r="B3" s="489" t="s">
        <v>126</v>
      </c>
      <c r="C3" s="489" t="s">
        <v>81</v>
      </c>
      <c r="D3" s="489" t="s">
        <v>127</v>
      </c>
      <c r="E3" s="489" t="s">
        <v>78</v>
      </c>
      <c r="F3" s="489">
        <v>2</v>
      </c>
      <c r="G3" s="489" t="s">
        <v>106</v>
      </c>
      <c r="H3" s="490">
        <v>101177.82</v>
      </c>
      <c r="I3" s="490">
        <v>177061.18</v>
      </c>
      <c r="J3" s="490">
        <v>132627.98000000001</v>
      </c>
      <c r="K3" s="490">
        <v>232098.96</v>
      </c>
      <c r="L3" s="490">
        <v>161165.75</v>
      </c>
      <c r="M3" s="490">
        <v>282040.06</v>
      </c>
      <c r="N3" s="490">
        <v>197639.51</v>
      </c>
      <c r="O3" s="490">
        <v>345869.14</v>
      </c>
      <c r="P3" s="490">
        <v>234427.55</v>
      </c>
      <c r="Q3" s="490">
        <v>410248.22</v>
      </c>
      <c r="R3" s="490">
        <v>258296.38</v>
      </c>
      <c r="S3" s="490">
        <v>452018.66</v>
      </c>
      <c r="T3" s="490">
        <v>280415.44</v>
      </c>
      <c r="U3" s="490">
        <v>490727.02</v>
      </c>
    </row>
    <row r="4" spans="1:21" ht="15">
      <c r="A4" s="489">
        <v>1</v>
      </c>
      <c r="B4" s="489" t="s">
        <v>126</v>
      </c>
      <c r="C4" s="489" t="s">
        <v>81</v>
      </c>
      <c r="D4" s="489" t="s">
        <v>127</v>
      </c>
      <c r="E4" s="489" t="s">
        <v>78</v>
      </c>
      <c r="F4" s="489">
        <v>3</v>
      </c>
      <c r="G4" s="489" t="s">
        <v>107</v>
      </c>
      <c r="H4" s="490">
        <v>87724.12</v>
      </c>
      <c r="I4" s="490">
        <v>153517.21</v>
      </c>
      <c r="J4" s="490">
        <v>119366.19</v>
      </c>
      <c r="K4" s="490">
        <v>208890.83</v>
      </c>
      <c r="L4" s="490">
        <v>150801.26999999999</v>
      </c>
      <c r="M4" s="490">
        <v>263902.21000000002</v>
      </c>
      <c r="N4" s="490">
        <v>198431.76</v>
      </c>
      <c r="O4" s="490">
        <v>347255.58</v>
      </c>
      <c r="P4" s="490">
        <v>245697.99</v>
      </c>
      <c r="Q4" s="490">
        <v>429971.49</v>
      </c>
      <c r="R4" s="490">
        <v>276688.43</v>
      </c>
      <c r="S4" s="490">
        <v>484204.76</v>
      </c>
      <c r="T4" s="490">
        <v>307262.57</v>
      </c>
      <c r="U4" s="490">
        <v>537709.5</v>
      </c>
    </row>
    <row r="5" spans="1:21" ht="15">
      <c r="A5" s="489">
        <v>1</v>
      </c>
      <c r="B5" s="489" t="s">
        <v>126</v>
      </c>
      <c r="C5" s="489" t="s">
        <v>81</v>
      </c>
      <c r="D5" s="489" t="s">
        <v>127</v>
      </c>
      <c r="E5" s="489" t="s">
        <v>78</v>
      </c>
      <c r="F5" s="489">
        <v>4</v>
      </c>
      <c r="G5" s="489" t="s">
        <v>104</v>
      </c>
      <c r="H5" s="490">
        <v>98406.24</v>
      </c>
      <c r="I5" s="490">
        <v>157449.99</v>
      </c>
      <c r="J5" s="490">
        <v>137768.74</v>
      </c>
      <c r="K5" s="490">
        <v>220429.99</v>
      </c>
      <c r="L5" s="490">
        <v>177131.24</v>
      </c>
      <c r="M5" s="490">
        <v>283409.99</v>
      </c>
      <c r="N5" s="490">
        <v>236174.99</v>
      </c>
      <c r="O5" s="490">
        <v>377879.98</v>
      </c>
      <c r="P5" s="490">
        <v>295218.73</v>
      </c>
      <c r="Q5" s="490">
        <v>472349.98</v>
      </c>
      <c r="R5" s="490">
        <v>334581.23</v>
      </c>
      <c r="S5" s="490">
        <v>535329.98</v>
      </c>
      <c r="T5" s="490">
        <v>373943.73</v>
      </c>
      <c r="U5" s="490">
        <v>598309.97</v>
      </c>
    </row>
    <row r="6" spans="1:21" ht="15">
      <c r="A6" s="489">
        <v>1</v>
      </c>
      <c r="B6" s="489" t="s">
        <v>126</v>
      </c>
      <c r="C6" s="489" t="s">
        <v>81</v>
      </c>
      <c r="D6" s="489" t="s">
        <v>127</v>
      </c>
      <c r="E6" s="489" t="s">
        <v>128</v>
      </c>
      <c r="F6" s="489">
        <v>1</v>
      </c>
      <c r="G6" s="489" t="s">
        <v>87</v>
      </c>
      <c r="H6" s="490">
        <v>116952.48</v>
      </c>
      <c r="I6" s="490">
        <v>204666.84</v>
      </c>
      <c r="J6" s="490">
        <v>151599.47</v>
      </c>
      <c r="K6" s="490">
        <v>265299.08</v>
      </c>
      <c r="L6" s="490">
        <v>181532.51</v>
      </c>
      <c r="M6" s="490">
        <v>317681.89</v>
      </c>
      <c r="N6" s="490">
        <v>216731.55</v>
      </c>
      <c r="O6" s="490">
        <v>379280.22</v>
      </c>
      <c r="P6" s="490">
        <v>254975.45</v>
      </c>
      <c r="Q6" s="490">
        <v>446207.03</v>
      </c>
      <c r="R6" s="490">
        <v>279437.69</v>
      </c>
      <c r="S6" s="490">
        <v>489015.96</v>
      </c>
      <c r="T6" s="490">
        <v>302659.53999999998</v>
      </c>
      <c r="U6" s="490">
        <v>529654.18999999994</v>
      </c>
    </row>
    <row r="7" spans="1:21" ht="15">
      <c r="A7" s="489">
        <v>1</v>
      </c>
      <c r="B7" s="489" t="s">
        <v>126</v>
      </c>
      <c r="C7" s="489" t="s">
        <v>81</v>
      </c>
      <c r="D7" s="489" t="s">
        <v>127</v>
      </c>
      <c r="E7" s="489" t="s">
        <v>128</v>
      </c>
      <c r="F7" s="489">
        <v>2</v>
      </c>
      <c r="G7" s="489" t="s">
        <v>106</v>
      </c>
      <c r="H7" s="490">
        <v>101731.05</v>
      </c>
      <c r="I7" s="490">
        <v>178029.34</v>
      </c>
      <c r="J7" s="490">
        <v>133441.91</v>
      </c>
      <c r="K7" s="490">
        <v>233523.34</v>
      </c>
      <c r="L7" s="490">
        <v>162242.5</v>
      </c>
      <c r="M7" s="490">
        <v>283924.38</v>
      </c>
      <c r="N7" s="490">
        <v>199122.42</v>
      </c>
      <c r="O7" s="490">
        <v>348464.24</v>
      </c>
      <c r="P7" s="490">
        <v>236267.97</v>
      </c>
      <c r="Q7" s="490">
        <v>413468.94</v>
      </c>
      <c r="R7" s="490">
        <v>260374.71</v>
      </c>
      <c r="S7" s="490">
        <v>455655.74</v>
      </c>
      <c r="T7" s="490">
        <v>282733.83</v>
      </c>
      <c r="U7" s="490">
        <v>494784.2</v>
      </c>
    </row>
    <row r="8" spans="1:21" ht="15">
      <c r="A8" s="489">
        <v>1</v>
      </c>
      <c r="B8" s="489" t="s">
        <v>126</v>
      </c>
      <c r="C8" s="489" t="s">
        <v>81</v>
      </c>
      <c r="D8" s="489" t="s">
        <v>127</v>
      </c>
      <c r="E8" s="489" t="s">
        <v>128</v>
      </c>
      <c r="F8" s="489">
        <v>3</v>
      </c>
      <c r="G8" s="489" t="s">
        <v>107</v>
      </c>
      <c r="H8" s="490">
        <v>88005.75</v>
      </c>
      <c r="I8" s="490">
        <v>154010.06</v>
      </c>
      <c r="J8" s="490">
        <v>119672.82</v>
      </c>
      <c r="K8" s="490">
        <v>209427.44</v>
      </c>
      <c r="L8" s="490">
        <v>151127.64000000001</v>
      </c>
      <c r="M8" s="490">
        <v>264473.37</v>
      </c>
      <c r="N8" s="490">
        <v>198799.89</v>
      </c>
      <c r="O8" s="490">
        <v>347899.81</v>
      </c>
      <c r="P8" s="490">
        <v>246098.62</v>
      </c>
      <c r="Q8" s="490">
        <v>430672.59</v>
      </c>
      <c r="R8" s="490">
        <v>277097.5</v>
      </c>
      <c r="S8" s="490">
        <v>484920.62</v>
      </c>
      <c r="T8" s="490">
        <v>307669.48</v>
      </c>
      <c r="U8" s="490">
        <v>538421.6</v>
      </c>
    </row>
    <row r="9" spans="1:21" ht="15">
      <c r="A9" s="489">
        <v>1</v>
      </c>
      <c r="B9" s="489" t="s">
        <v>126</v>
      </c>
      <c r="C9" s="489" t="s">
        <v>81</v>
      </c>
      <c r="D9" s="489" t="s">
        <v>127</v>
      </c>
      <c r="E9" s="489" t="s">
        <v>128</v>
      </c>
      <c r="F9" s="489">
        <v>4</v>
      </c>
      <c r="G9" s="489" t="s">
        <v>104</v>
      </c>
      <c r="H9" s="490">
        <v>99232.17</v>
      </c>
      <c r="I9" s="490">
        <v>158771.47</v>
      </c>
      <c r="J9" s="490">
        <v>138925.04</v>
      </c>
      <c r="K9" s="490">
        <v>222280.07</v>
      </c>
      <c r="L9" s="490">
        <v>178617.91</v>
      </c>
      <c r="M9" s="490">
        <v>285788.65000000002</v>
      </c>
      <c r="N9" s="490">
        <v>238157.21</v>
      </c>
      <c r="O9" s="490">
        <v>381051.54</v>
      </c>
      <c r="P9" s="490">
        <v>297696.51</v>
      </c>
      <c r="Q9" s="490">
        <v>476314.42</v>
      </c>
      <c r="R9" s="490">
        <v>337389.38</v>
      </c>
      <c r="S9" s="490">
        <v>539823.01</v>
      </c>
      <c r="T9" s="490">
        <v>377082.25</v>
      </c>
      <c r="U9" s="490">
        <v>603331.6</v>
      </c>
    </row>
    <row r="10" spans="1:21" ht="15">
      <c r="A10" s="489">
        <v>1</v>
      </c>
      <c r="B10" s="489" t="s">
        <v>126</v>
      </c>
      <c r="C10" s="489" t="s">
        <v>81</v>
      </c>
      <c r="D10" s="489" t="s">
        <v>127</v>
      </c>
      <c r="E10" s="489" t="s">
        <v>129</v>
      </c>
      <c r="F10" s="489">
        <v>1</v>
      </c>
      <c r="G10" s="489" t="s">
        <v>87</v>
      </c>
      <c r="H10" s="490">
        <v>114559.34</v>
      </c>
      <c r="I10" s="490">
        <v>200478.85</v>
      </c>
      <c r="J10" s="490">
        <v>148397.49</v>
      </c>
      <c r="K10" s="490">
        <v>259695.61</v>
      </c>
      <c r="L10" s="490">
        <v>177626.85</v>
      </c>
      <c r="M10" s="490">
        <v>310846.98</v>
      </c>
      <c r="N10" s="490">
        <v>211959.66</v>
      </c>
      <c r="O10" s="490">
        <v>370929.41</v>
      </c>
      <c r="P10" s="490">
        <v>249281.9</v>
      </c>
      <c r="Q10" s="490">
        <v>436243.33</v>
      </c>
      <c r="R10" s="490">
        <v>273153.52</v>
      </c>
      <c r="S10" s="490">
        <v>478018.65</v>
      </c>
      <c r="T10" s="490">
        <v>295767.59000000003</v>
      </c>
      <c r="U10" s="490">
        <v>517593.28</v>
      </c>
    </row>
    <row r="11" spans="1:21" ht="15">
      <c r="A11" s="489">
        <v>1</v>
      </c>
      <c r="B11" s="489" t="s">
        <v>126</v>
      </c>
      <c r="C11" s="489" t="s">
        <v>81</v>
      </c>
      <c r="D11" s="489" t="s">
        <v>127</v>
      </c>
      <c r="E11" s="489" t="s">
        <v>129</v>
      </c>
      <c r="F11" s="489">
        <v>2</v>
      </c>
      <c r="G11" s="489" t="s">
        <v>106</v>
      </c>
      <c r="H11" s="490">
        <v>100092.77</v>
      </c>
      <c r="I11" s="490">
        <v>175162.36</v>
      </c>
      <c r="J11" s="490">
        <v>131140.29999999999</v>
      </c>
      <c r="K11" s="490">
        <v>229495.53</v>
      </c>
      <c r="L11" s="490">
        <v>159293.38</v>
      </c>
      <c r="M11" s="490">
        <v>278763.40999999997</v>
      </c>
      <c r="N11" s="490">
        <v>195223.71</v>
      </c>
      <c r="O11" s="490">
        <v>341641.5</v>
      </c>
      <c r="P11" s="490">
        <v>231502.07</v>
      </c>
      <c r="Q11" s="490">
        <v>405128.62</v>
      </c>
      <c r="R11" s="490">
        <v>255035.81</v>
      </c>
      <c r="S11" s="490">
        <v>446312.67</v>
      </c>
      <c r="T11" s="490">
        <v>276829.93</v>
      </c>
      <c r="U11" s="490">
        <v>484452.38</v>
      </c>
    </row>
    <row r="12" spans="1:21" ht="15">
      <c r="A12" s="489">
        <v>1</v>
      </c>
      <c r="B12" s="489" t="s">
        <v>126</v>
      </c>
      <c r="C12" s="489" t="s">
        <v>81</v>
      </c>
      <c r="D12" s="489" t="s">
        <v>127</v>
      </c>
      <c r="E12" s="489" t="s">
        <v>129</v>
      </c>
      <c r="F12" s="489">
        <v>3</v>
      </c>
      <c r="G12" s="489" t="s">
        <v>107</v>
      </c>
      <c r="H12" s="490">
        <v>86929.23</v>
      </c>
      <c r="I12" s="490">
        <v>152126.15</v>
      </c>
      <c r="J12" s="490">
        <v>118341</v>
      </c>
      <c r="K12" s="490">
        <v>207096.75</v>
      </c>
      <c r="L12" s="490">
        <v>149551.03</v>
      </c>
      <c r="M12" s="490">
        <v>261714.3</v>
      </c>
      <c r="N12" s="490">
        <v>196831.82</v>
      </c>
      <c r="O12" s="490">
        <v>344455.67999999999</v>
      </c>
      <c r="P12" s="490">
        <v>243757.59</v>
      </c>
      <c r="Q12" s="490">
        <v>426575.79</v>
      </c>
      <c r="R12" s="490">
        <v>274534.3</v>
      </c>
      <c r="S12" s="490">
        <v>480435.02</v>
      </c>
      <c r="T12" s="490">
        <v>304905.28000000003</v>
      </c>
      <c r="U12" s="490">
        <v>533584.24</v>
      </c>
    </row>
    <row r="13" spans="1:21" ht="15">
      <c r="A13" s="489">
        <v>1</v>
      </c>
      <c r="B13" s="489" t="s">
        <v>126</v>
      </c>
      <c r="C13" s="489" t="s">
        <v>81</v>
      </c>
      <c r="D13" s="489" t="s">
        <v>127</v>
      </c>
      <c r="E13" s="489" t="s">
        <v>129</v>
      </c>
      <c r="F13" s="489">
        <v>4</v>
      </c>
      <c r="G13" s="489" t="s">
        <v>104</v>
      </c>
      <c r="H13" s="490">
        <v>97138.9</v>
      </c>
      <c r="I13" s="490">
        <v>155422.23000000001</v>
      </c>
      <c r="J13" s="490">
        <v>135994.45000000001</v>
      </c>
      <c r="K13" s="490">
        <v>217591.13</v>
      </c>
      <c r="L13" s="490">
        <v>174850.01</v>
      </c>
      <c r="M13" s="490">
        <v>279760.02</v>
      </c>
      <c r="N13" s="490">
        <v>233133.35</v>
      </c>
      <c r="O13" s="490">
        <v>373013.36</v>
      </c>
      <c r="P13" s="490">
        <v>291416.69</v>
      </c>
      <c r="Q13" s="490">
        <v>466266.7</v>
      </c>
      <c r="R13" s="490">
        <v>330272.24</v>
      </c>
      <c r="S13" s="490">
        <v>528435.6</v>
      </c>
      <c r="T13" s="490">
        <v>369127.8</v>
      </c>
      <c r="U13" s="490">
        <v>590604.49</v>
      </c>
    </row>
    <row r="14" spans="1:21" ht="15">
      <c r="A14" s="489">
        <v>1</v>
      </c>
      <c r="B14" s="489" t="s">
        <v>126</v>
      </c>
      <c r="C14" s="489" t="s">
        <v>81</v>
      </c>
      <c r="D14" s="489" t="s">
        <v>127</v>
      </c>
      <c r="E14" s="489" t="s">
        <v>130</v>
      </c>
      <c r="F14" s="489">
        <v>1</v>
      </c>
      <c r="G14" s="489" t="s">
        <v>87</v>
      </c>
      <c r="H14" s="490">
        <v>115046.83</v>
      </c>
      <c r="I14" s="490">
        <v>201331.96</v>
      </c>
      <c r="J14" s="490">
        <v>149043.44</v>
      </c>
      <c r="K14" s="490">
        <v>260826.03</v>
      </c>
      <c r="L14" s="490">
        <v>178410.39</v>
      </c>
      <c r="M14" s="490">
        <v>312218.19</v>
      </c>
      <c r="N14" s="490">
        <v>212910.46</v>
      </c>
      <c r="O14" s="490">
        <v>372593.3</v>
      </c>
      <c r="P14" s="490">
        <v>250411.67</v>
      </c>
      <c r="Q14" s="490">
        <v>438220.43</v>
      </c>
      <c r="R14" s="490">
        <v>274397.92</v>
      </c>
      <c r="S14" s="490">
        <v>480196.36</v>
      </c>
      <c r="T14" s="490">
        <v>297127.43</v>
      </c>
      <c r="U14" s="490">
        <v>519973.01</v>
      </c>
    </row>
    <row r="15" spans="1:21" ht="15">
      <c r="A15" s="489">
        <v>1</v>
      </c>
      <c r="B15" s="489" t="s">
        <v>126</v>
      </c>
      <c r="C15" s="489" t="s">
        <v>81</v>
      </c>
      <c r="D15" s="489" t="s">
        <v>127</v>
      </c>
      <c r="E15" s="489" t="s">
        <v>130</v>
      </c>
      <c r="F15" s="489">
        <v>2</v>
      </c>
      <c r="G15" s="489" t="s">
        <v>106</v>
      </c>
      <c r="H15" s="490">
        <v>100454.46</v>
      </c>
      <c r="I15" s="490">
        <v>175795.3</v>
      </c>
      <c r="J15" s="490">
        <v>131636.19</v>
      </c>
      <c r="K15" s="490">
        <v>230363.34</v>
      </c>
      <c r="L15" s="490">
        <v>159917.5</v>
      </c>
      <c r="M15" s="490">
        <v>279855.63</v>
      </c>
      <c r="N15" s="490">
        <v>196028.98</v>
      </c>
      <c r="O15" s="490">
        <v>343050.71</v>
      </c>
      <c r="P15" s="490">
        <v>232477.23</v>
      </c>
      <c r="Q15" s="490">
        <v>406835.15</v>
      </c>
      <c r="R15" s="490">
        <v>256122.66</v>
      </c>
      <c r="S15" s="490">
        <v>448214.66</v>
      </c>
      <c r="T15" s="490">
        <v>278025.09999999998</v>
      </c>
      <c r="U15" s="490">
        <v>486543.93</v>
      </c>
    </row>
    <row r="16" spans="1:21" ht="15">
      <c r="A16" s="489">
        <v>1</v>
      </c>
      <c r="B16" s="489" t="s">
        <v>126</v>
      </c>
      <c r="C16" s="489" t="s">
        <v>81</v>
      </c>
      <c r="D16" s="489" t="s">
        <v>127</v>
      </c>
      <c r="E16" s="489" t="s">
        <v>130</v>
      </c>
      <c r="F16" s="489">
        <v>3</v>
      </c>
      <c r="G16" s="489" t="s">
        <v>107</v>
      </c>
      <c r="H16" s="490">
        <v>87194.19</v>
      </c>
      <c r="I16" s="490">
        <v>152589.84</v>
      </c>
      <c r="J16" s="490">
        <v>118682.73</v>
      </c>
      <c r="K16" s="490">
        <v>207694.77</v>
      </c>
      <c r="L16" s="490">
        <v>149967.78</v>
      </c>
      <c r="M16" s="490">
        <v>262443.61</v>
      </c>
      <c r="N16" s="490">
        <v>197365.13</v>
      </c>
      <c r="O16" s="490">
        <v>345388.98</v>
      </c>
      <c r="P16" s="490">
        <v>244404.39</v>
      </c>
      <c r="Q16" s="490">
        <v>427707.69</v>
      </c>
      <c r="R16" s="490">
        <v>275252.34000000003</v>
      </c>
      <c r="S16" s="490">
        <v>481691.6</v>
      </c>
      <c r="T16" s="490">
        <v>305691.03999999998</v>
      </c>
      <c r="U16" s="490">
        <v>534959.31999999995</v>
      </c>
    </row>
    <row r="17" spans="1:21" ht="15">
      <c r="A17" s="489">
        <v>1</v>
      </c>
      <c r="B17" s="489" t="s">
        <v>126</v>
      </c>
      <c r="C17" s="489" t="s">
        <v>81</v>
      </c>
      <c r="D17" s="489" t="s">
        <v>127</v>
      </c>
      <c r="E17" s="489" t="s">
        <v>130</v>
      </c>
      <c r="F17" s="489">
        <v>4</v>
      </c>
      <c r="G17" s="489" t="s">
        <v>104</v>
      </c>
      <c r="H17" s="490">
        <v>97561.35</v>
      </c>
      <c r="I17" s="490">
        <v>156098.15</v>
      </c>
      <c r="J17" s="490">
        <v>136585.88</v>
      </c>
      <c r="K17" s="490">
        <v>218537.42</v>
      </c>
      <c r="L17" s="490">
        <v>175610.42</v>
      </c>
      <c r="M17" s="490">
        <v>280976.68</v>
      </c>
      <c r="N17" s="490">
        <v>234147.23</v>
      </c>
      <c r="O17" s="490">
        <v>374635.57</v>
      </c>
      <c r="P17" s="490">
        <v>292684.03999999998</v>
      </c>
      <c r="Q17" s="490">
        <v>468294.46</v>
      </c>
      <c r="R17" s="490">
        <v>331708.57</v>
      </c>
      <c r="S17" s="490">
        <v>530733.72</v>
      </c>
      <c r="T17" s="490">
        <v>370733.11</v>
      </c>
      <c r="U17" s="490">
        <v>593172.99</v>
      </c>
    </row>
    <row r="18" spans="1:21" ht="15">
      <c r="A18" s="489">
        <v>1</v>
      </c>
      <c r="B18" s="489" t="s">
        <v>126</v>
      </c>
      <c r="C18" s="489" t="s">
        <v>81</v>
      </c>
      <c r="D18" s="489" t="s">
        <v>127</v>
      </c>
      <c r="E18" s="489" t="s">
        <v>131</v>
      </c>
      <c r="F18" s="489">
        <v>1</v>
      </c>
      <c r="G18" s="489" t="s">
        <v>87</v>
      </c>
      <c r="H18" s="490">
        <v>113584.37</v>
      </c>
      <c r="I18" s="490">
        <v>198772.64</v>
      </c>
      <c r="J18" s="490">
        <v>147105.57999999999</v>
      </c>
      <c r="K18" s="490">
        <v>257434.77</v>
      </c>
      <c r="L18" s="490">
        <v>176059.76</v>
      </c>
      <c r="M18" s="490">
        <v>308104.57</v>
      </c>
      <c r="N18" s="490">
        <v>210058.07</v>
      </c>
      <c r="O18" s="490">
        <v>367601.63</v>
      </c>
      <c r="P18" s="490">
        <v>247022.37</v>
      </c>
      <c r="Q18" s="490">
        <v>432289.15</v>
      </c>
      <c r="R18" s="490">
        <v>270664.71999999997</v>
      </c>
      <c r="S18" s="490">
        <v>473663.25</v>
      </c>
      <c r="T18" s="490">
        <v>293047.90000000002</v>
      </c>
      <c r="U18" s="490">
        <v>512833.82</v>
      </c>
    </row>
    <row r="19" spans="1:21" ht="15">
      <c r="A19" s="489">
        <v>1</v>
      </c>
      <c r="B19" s="489" t="s">
        <v>126</v>
      </c>
      <c r="C19" s="489" t="s">
        <v>81</v>
      </c>
      <c r="D19" s="489" t="s">
        <v>127</v>
      </c>
      <c r="E19" s="489" t="s">
        <v>131</v>
      </c>
      <c r="F19" s="489">
        <v>2</v>
      </c>
      <c r="G19" s="489" t="s">
        <v>106</v>
      </c>
      <c r="H19" s="490">
        <v>99369.41</v>
      </c>
      <c r="I19" s="490">
        <v>173896.47</v>
      </c>
      <c r="J19" s="490">
        <v>130148.52</v>
      </c>
      <c r="K19" s="490">
        <v>227759.91</v>
      </c>
      <c r="L19" s="490">
        <v>158045.13</v>
      </c>
      <c r="M19" s="490">
        <v>276578.96999999997</v>
      </c>
      <c r="N19" s="490">
        <v>193613.18</v>
      </c>
      <c r="O19" s="490">
        <v>338823.07</v>
      </c>
      <c r="P19" s="490">
        <v>229551.75</v>
      </c>
      <c r="Q19" s="490">
        <v>401715.56</v>
      </c>
      <c r="R19" s="490">
        <v>252862.1</v>
      </c>
      <c r="S19" s="490">
        <v>442508.67</v>
      </c>
      <c r="T19" s="490">
        <v>274439.59000000003</v>
      </c>
      <c r="U19" s="490">
        <v>480269.28</v>
      </c>
    </row>
    <row r="20" spans="1:21" ht="15">
      <c r="A20" s="489">
        <v>1</v>
      </c>
      <c r="B20" s="489" t="s">
        <v>126</v>
      </c>
      <c r="C20" s="489" t="s">
        <v>81</v>
      </c>
      <c r="D20" s="489" t="s">
        <v>127</v>
      </c>
      <c r="E20" s="489" t="s">
        <v>131</v>
      </c>
      <c r="F20" s="489">
        <v>3</v>
      </c>
      <c r="G20" s="489" t="s">
        <v>107</v>
      </c>
      <c r="H20" s="490">
        <v>86399.31</v>
      </c>
      <c r="I20" s="490">
        <v>151198.78</v>
      </c>
      <c r="J20" s="490">
        <v>117657.54</v>
      </c>
      <c r="K20" s="490">
        <v>205900.69</v>
      </c>
      <c r="L20" s="490">
        <v>148717.54</v>
      </c>
      <c r="M20" s="490">
        <v>260255.7</v>
      </c>
      <c r="N20" s="490">
        <v>195765.18</v>
      </c>
      <c r="O20" s="490">
        <v>342589.07</v>
      </c>
      <c r="P20" s="490">
        <v>242464</v>
      </c>
      <c r="Q20" s="490">
        <v>424311.99</v>
      </c>
      <c r="R20" s="490">
        <v>273098.21000000002</v>
      </c>
      <c r="S20" s="490">
        <v>477921.86</v>
      </c>
      <c r="T20" s="490">
        <v>303333.75</v>
      </c>
      <c r="U20" s="490">
        <v>530834.06999999995</v>
      </c>
    </row>
    <row r="21" spans="1:21" ht="15">
      <c r="A21" s="489">
        <v>1</v>
      </c>
      <c r="B21" s="489" t="s">
        <v>126</v>
      </c>
      <c r="C21" s="489" t="s">
        <v>81</v>
      </c>
      <c r="D21" s="489" t="s">
        <v>127</v>
      </c>
      <c r="E21" s="489" t="s">
        <v>131</v>
      </c>
      <c r="F21" s="489">
        <v>4</v>
      </c>
      <c r="G21" s="489" t="s">
        <v>104</v>
      </c>
      <c r="H21" s="490">
        <v>96294</v>
      </c>
      <c r="I21" s="490">
        <v>154070.39999999999</v>
      </c>
      <c r="J21" s="490">
        <v>134811.59</v>
      </c>
      <c r="K21" s="490">
        <v>215698.55</v>
      </c>
      <c r="L21" s="490">
        <v>173329.19</v>
      </c>
      <c r="M21" s="490">
        <v>277326.71000000002</v>
      </c>
      <c r="N21" s="490">
        <v>231105.59</v>
      </c>
      <c r="O21" s="490">
        <v>369768.95</v>
      </c>
      <c r="P21" s="490">
        <v>288881.99</v>
      </c>
      <c r="Q21" s="490">
        <v>462211.19</v>
      </c>
      <c r="R21" s="490">
        <v>327399.59000000003</v>
      </c>
      <c r="S21" s="490">
        <v>523839.35</v>
      </c>
      <c r="T21" s="490">
        <v>365917.18</v>
      </c>
      <c r="U21" s="490">
        <v>585467.5</v>
      </c>
    </row>
    <row r="22" spans="1:21" ht="15">
      <c r="A22" s="489">
        <v>1</v>
      </c>
      <c r="B22" s="489" t="s">
        <v>126</v>
      </c>
      <c r="C22" s="489" t="s">
        <v>81</v>
      </c>
      <c r="D22" s="489" t="s">
        <v>127</v>
      </c>
      <c r="E22" s="489" t="s">
        <v>132</v>
      </c>
      <c r="F22" s="489">
        <v>1</v>
      </c>
      <c r="G22" s="489" t="s">
        <v>87</v>
      </c>
      <c r="H22" s="490">
        <v>114515.03</v>
      </c>
      <c r="I22" s="490">
        <v>200401.31</v>
      </c>
      <c r="J22" s="490">
        <v>148369.69</v>
      </c>
      <c r="K22" s="490">
        <v>259646.96</v>
      </c>
      <c r="L22" s="490">
        <v>177614.77</v>
      </c>
      <c r="M22" s="490">
        <v>310825.84000000003</v>
      </c>
      <c r="N22" s="490">
        <v>211977.57</v>
      </c>
      <c r="O22" s="490">
        <v>370960.74</v>
      </c>
      <c r="P22" s="490">
        <v>249326.6</v>
      </c>
      <c r="Q22" s="490">
        <v>436321.54</v>
      </c>
      <c r="R22" s="490">
        <v>273215.67</v>
      </c>
      <c r="S22" s="490">
        <v>478127.42</v>
      </c>
      <c r="T22" s="490">
        <v>295860.3</v>
      </c>
      <c r="U22" s="490">
        <v>517755.52</v>
      </c>
    </row>
    <row r="23" spans="1:21" ht="15">
      <c r="A23" s="489">
        <v>1</v>
      </c>
      <c r="B23" s="489" t="s">
        <v>126</v>
      </c>
      <c r="C23" s="489" t="s">
        <v>81</v>
      </c>
      <c r="D23" s="489" t="s">
        <v>127</v>
      </c>
      <c r="E23" s="489" t="s">
        <v>132</v>
      </c>
      <c r="F23" s="489">
        <v>2</v>
      </c>
      <c r="G23" s="489" t="s">
        <v>106</v>
      </c>
      <c r="H23" s="490">
        <v>99922.64</v>
      </c>
      <c r="I23" s="490">
        <v>174864.63</v>
      </c>
      <c r="J23" s="490">
        <v>130962.44</v>
      </c>
      <c r="K23" s="490">
        <v>229184.28</v>
      </c>
      <c r="L23" s="490">
        <v>159121.87</v>
      </c>
      <c r="M23" s="490">
        <v>278463.28000000003</v>
      </c>
      <c r="N23" s="490">
        <v>195096.09</v>
      </c>
      <c r="O23" s="490">
        <v>341418.15</v>
      </c>
      <c r="P23" s="490">
        <v>231392.15</v>
      </c>
      <c r="Q23" s="490">
        <v>404936.27</v>
      </c>
      <c r="R23" s="490">
        <v>254940.42</v>
      </c>
      <c r="S23" s="490">
        <v>446145.73</v>
      </c>
      <c r="T23" s="490">
        <v>276757.96000000002</v>
      </c>
      <c r="U23" s="490">
        <v>484326.44</v>
      </c>
    </row>
    <row r="24" spans="1:21" ht="15">
      <c r="A24" s="489">
        <v>1</v>
      </c>
      <c r="B24" s="489" t="s">
        <v>126</v>
      </c>
      <c r="C24" s="489" t="s">
        <v>81</v>
      </c>
      <c r="D24" s="489" t="s">
        <v>127</v>
      </c>
      <c r="E24" s="489" t="s">
        <v>132</v>
      </c>
      <c r="F24" s="489">
        <v>3</v>
      </c>
      <c r="G24" s="489" t="s">
        <v>107</v>
      </c>
      <c r="H24" s="490">
        <v>86680.93</v>
      </c>
      <c r="I24" s="490">
        <v>151691.63</v>
      </c>
      <c r="J24" s="490">
        <v>117964.17</v>
      </c>
      <c r="K24" s="490">
        <v>206437.29</v>
      </c>
      <c r="L24" s="490">
        <v>149043.91</v>
      </c>
      <c r="M24" s="490">
        <v>260826.84</v>
      </c>
      <c r="N24" s="490">
        <v>196133.31</v>
      </c>
      <c r="O24" s="490">
        <v>343233.29</v>
      </c>
      <c r="P24" s="490">
        <v>242864.62</v>
      </c>
      <c r="Q24" s="490">
        <v>425013.08</v>
      </c>
      <c r="R24" s="490">
        <v>273507.26</v>
      </c>
      <c r="S24" s="490">
        <v>478637.71</v>
      </c>
      <c r="T24" s="490">
        <v>303740.65999999997</v>
      </c>
      <c r="U24" s="490">
        <v>531546.15</v>
      </c>
    </row>
    <row r="25" spans="1:21" ht="15">
      <c r="A25" s="489">
        <v>1</v>
      </c>
      <c r="B25" s="489" t="s">
        <v>126</v>
      </c>
      <c r="C25" s="489" t="s">
        <v>81</v>
      </c>
      <c r="D25" s="489" t="s">
        <v>127</v>
      </c>
      <c r="E25" s="489" t="s">
        <v>132</v>
      </c>
      <c r="F25" s="489">
        <v>4</v>
      </c>
      <c r="G25" s="489" t="s">
        <v>104</v>
      </c>
      <c r="H25" s="490">
        <v>97119.92</v>
      </c>
      <c r="I25" s="490">
        <v>155391.87</v>
      </c>
      <c r="J25" s="490">
        <v>135967.88</v>
      </c>
      <c r="K25" s="490">
        <v>217548.62</v>
      </c>
      <c r="L25" s="490">
        <v>174815.85</v>
      </c>
      <c r="M25" s="490">
        <v>279705.37</v>
      </c>
      <c r="N25" s="490">
        <v>233087.8</v>
      </c>
      <c r="O25" s="490">
        <v>372940.49</v>
      </c>
      <c r="P25" s="490">
        <v>291359.75</v>
      </c>
      <c r="Q25" s="490">
        <v>466175.61</v>
      </c>
      <c r="R25" s="490">
        <v>330207.71999999997</v>
      </c>
      <c r="S25" s="490">
        <v>528332.36</v>
      </c>
      <c r="T25" s="490">
        <v>369055.68</v>
      </c>
      <c r="U25" s="490">
        <v>590489.1</v>
      </c>
    </row>
    <row r="26" spans="1:21" ht="15">
      <c r="A26" s="489">
        <v>1</v>
      </c>
      <c r="B26" s="489" t="s">
        <v>126</v>
      </c>
      <c r="C26" s="489" t="s">
        <v>81</v>
      </c>
      <c r="D26" s="489" t="s">
        <v>127</v>
      </c>
      <c r="E26" s="489" t="s">
        <v>133</v>
      </c>
      <c r="F26" s="489">
        <v>1</v>
      </c>
      <c r="G26" s="489" t="s">
        <v>87</v>
      </c>
      <c r="H26" s="490">
        <v>121428.5</v>
      </c>
      <c r="I26" s="490">
        <v>212499.87</v>
      </c>
      <c r="J26" s="490">
        <v>157468.65</v>
      </c>
      <c r="K26" s="490">
        <v>275570.14</v>
      </c>
      <c r="L26" s="490">
        <v>188608.58</v>
      </c>
      <c r="M26" s="490">
        <v>330065.02</v>
      </c>
      <c r="N26" s="490">
        <v>225252.9</v>
      </c>
      <c r="O26" s="490">
        <v>394192.58</v>
      </c>
      <c r="P26" s="490">
        <v>265053.96999999997</v>
      </c>
      <c r="Q26" s="490">
        <v>463844.45</v>
      </c>
      <c r="R26" s="490">
        <v>290512.99</v>
      </c>
      <c r="S26" s="490">
        <v>508397.73</v>
      </c>
      <c r="T26" s="490">
        <v>314712.73</v>
      </c>
      <c r="U26" s="490">
        <v>550747.28</v>
      </c>
    </row>
    <row r="27" spans="1:21" ht="15">
      <c r="A27" s="489">
        <v>1</v>
      </c>
      <c r="B27" s="489" t="s">
        <v>126</v>
      </c>
      <c r="C27" s="489" t="s">
        <v>81</v>
      </c>
      <c r="D27" s="489" t="s">
        <v>127</v>
      </c>
      <c r="E27" s="489" t="s">
        <v>133</v>
      </c>
      <c r="F27" s="489">
        <v>2</v>
      </c>
      <c r="G27" s="489" t="s">
        <v>106</v>
      </c>
      <c r="H27" s="490">
        <v>105326.44</v>
      </c>
      <c r="I27" s="490">
        <v>184321.28</v>
      </c>
      <c r="J27" s="490">
        <v>138260.65</v>
      </c>
      <c r="K27" s="490">
        <v>241956.14</v>
      </c>
      <c r="L27" s="490">
        <v>168202.63</v>
      </c>
      <c r="M27" s="490">
        <v>294354.59999999998</v>
      </c>
      <c r="N27" s="490">
        <v>206625.06</v>
      </c>
      <c r="O27" s="490">
        <v>361593.86</v>
      </c>
      <c r="P27" s="490">
        <v>245264.24</v>
      </c>
      <c r="Q27" s="490">
        <v>429212.43</v>
      </c>
      <c r="R27" s="490">
        <v>270347.19</v>
      </c>
      <c r="S27" s="490">
        <v>473107.59</v>
      </c>
      <c r="T27" s="490">
        <v>293634.28999999998</v>
      </c>
      <c r="U27" s="490">
        <v>513860.02</v>
      </c>
    </row>
    <row r="28" spans="1:21" ht="15">
      <c r="A28" s="489">
        <v>1</v>
      </c>
      <c r="B28" s="489" t="s">
        <v>126</v>
      </c>
      <c r="C28" s="489" t="s">
        <v>81</v>
      </c>
      <c r="D28" s="489" t="s">
        <v>127</v>
      </c>
      <c r="E28" s="489" t="s">
        <v>133</v>
      </c>
      <c r="F28" s="489">
        <v>3</v>
      </c>
      <c r="G28" s="489" t="s">
        <v>107</v>
      </c>
      <c r="H28" s="490">
        <v>90887</v>
      </c>
      <c r="I28" s="490">
        <v>159052.26</v>
      </c>
      <c r="J28" s="490">
        <v>123502.06</v>
      </c>
      <c r="K28" s="490">
        <v>216128.61</v>
      </c>
      <c r="L28" s="490">
        <v>155892.57999999999</v>
      </c>
      <c r="M28" s="490">
        <v>272812.02</v>
      </c>
      <c r="N28" s="490">
        <v>204996.74</v>
      </c>
      <c r="O28" s="490">
        <v>358744.3</v>
      </c>
      <c r="P28" s="490">
        <v>253705.77</v>
      </c>
      <c r="Q28" s="490">
        <v>443985.1</v>
      </c>
      <c r="R28" s="490">
        <v>285613.96999999997</v>
      </c>
      <c r="S28" s="490">
        <v>499824.46</v>
      </c>
      <c r="T28" s="490">
        <v>317070.59000000003</v>
      </c>
      <c r="U28" s="490">
        <v>554873.54</v>
      </c>
    </row>
    <row r="29" spans="1:21" ht="15">
      <c r="A29" s="489">
        <v>1</v>
      </c>
      <c r="B29" s="489" t="s">
        <v>126</v>
      </c>
      <c r="C29" s="489" t="s">
        <v>81</v>
      </c>
      <c r="D29" s="489" t="s">
        <v>127</v>
      </c>
      <c r="E29" s="489" t="s">
        <v>133</v>
      </c>
      <c r="F29" s="489">
        <v>4</v>
      </c>
      <c r="G29" s="489" t="s">
        <v>104</v>
      </c>
      <c r="H29" s="490">
        <v>103072.17</v>
      </c>
      <c r="I29" s="490">
        <v>164915.48000000001</v>
      </c>
      <c r="J29" s="490">
        <v>144301.04</v>
      </c>
      <c r="K29" s="490">
        <v>230881.67</v>
      </c>
      <c r="L29" s="490">
        <v>185529.91</v>
      </c>
      <c r="M29" s="490">
        <v>296847.87</v>
      </c>
      <c r="N29" s="490">
        <v>247373.22</v>
      </c>
      <c r="O29" s="490">
        <v>395797.16</v>
      </c>
      <c r="P29" s="490">
        <v>309216.52</v>
      </c>
      <c r="Q29" s="490">
        <v>494746.44</v>
      </c>
      <c r="R29" s="490">
        <v>350445.39</v>
      </c>
      <c r="S29" s="490">
        <v>560712.64</v>
      </c>
      <c r="T29" s="490">
        <v>391674.26</v>
      </c>
      <c r="U29" s="490">
        <v>626678.82999999996</v>
      </c>
    </row>
    <row r="30" spans="1:21" ht="15">
      <c r="A30" s="489">
        <v>1</v>
      </c>
      <c r="B30" s="489" t="s">
        <v>126</v>
      </c>
      <c r="C30" s="489" t="s">
        <v>81</v>
      </c>
      <c r="D30" s="489" t="s">
        <v>127</v>
      </c>
      <c r="E30" s="489" t="s">
        <v>134</v>
      </c>
      <c r="F30" s="489">
        <v>1</v>
      </c>
      <c r="G30" s="489" t="s">
        <v>87</v>
      </c>
      <c r="H30" s="490">
        <v>112609.39</v>
      </c>
      <c r="I30" s="490">
        <v>197066.44</v>
      </c>
      <c r="J30" s="490">
        <v>145813.67000000001</v>
      </c>
      <c r="K30" s="490">
        <v>255173.93</v>
      </c>
      <c r="L30" s="490">
        <v>174492.66</v>
      </c>
      <c r="M30" s="490">
        <v>305362.15999999997</v>
      </c>
      <c r="N30" s="490">
        <v>208156.48</v>
      </c>
      <c r="O30" s="490">
        <v>364273.84</v>
      </c>
      <c r="P30" s="490">
        <v>244762.83</v>
      </c>
      <c r="Q30" s="490">
        <v>428334.96</v>
      </c>
      <c r="R30" s="490">
        <v>268175.90999999997</v>
      </c>
      <c r="S30" s="490">
        <v>469307.85</v>
      </c>
      <c r="T30" s="490">
        <v>290328.21000000002</v>
      </c>
      <c r="U30" s="490">
        <v>508074.36</v>
      </c>
    </row>
    <row r="31" spans="1:21" ht="15">
      <c r="A31" s="489">
        <v>1</v>
      </c>
      <c r="B31" s="489" t="s">
        <v>126</v>
      </c>
      <c r="C31" s="489" t="s">
        <v>81</v>
      </c>
      <c r="D31" s="489" t="s">
        <v>127</v>
      </c>
      <c r="E31" s="489" t="s">
        <v>134</v>
      </c>
      <c r="F31" s="489">
        <v>2</v>
      </c>
      <c r="G31" s="489" t="s">
        <v>106</v>
      </c>
      <c r="H31" s="490">
        <v>98646.05</v>
      </c>
      <c r="I31" s="490">
        <v>172630.59</v>
      </c>
      <c r="J31" s="490">
        <v>129156.74</v>
      </c>
      <c r="K31" s="490">
        <v>226024.29</v>
      </c>
      <c r="L31" s="490">
        <v>156796.88</v>
      </c>
      <c r="M31" s="490">
        <v>274394.53000000003</v>
      </c>
      <c r="N31" s="490">
        <v>192002.65</v>
      </c>
      <c r="O31" s="490">
        <v>336004.64</v>
      </c>
      <c r="P31" s="490">
        <v>227601.43</v>
      </c>
      <c r="Q31" s="490">
        <v>398302.5</v>
      </c>
      <c r="R31" s="490">
        <v>250688.39</v>
      </c>
      <c r="S31" s="490">
        <v>438704.67</v>
      </c>
      <c r="T31" s="490">
        <v>272049.25</v>
      </c>
      <c r="U31" s="490">
        <v>476086.19</v>
      </c>
    </row>
    <row r="32" spans="1:21" ht="15">
      <c r="A32" s="489">
        <v>1</v>
      </c>
      <c r="B32" s="489" t="s">
        <v>126</v>
      </c>
      <c r="C32" s="489" t="s">
        <v>81</v>
      </c>
      <c r="D32" s="489" t="s">
        <v>127</v>
      </c>
      <c r="E32" s="489" t="s">
        <v>134</v>
      </c>
      <c r="F32" s="489">
        <v>3</v>
      </c>
      <c r="G32" s="489" t="s">
        <v>107</v>
      </c>
      <c r="H32" s="490">
        <v>85869.38</v>
      </c>
      <c r="I32" s="490">
        <v>150271.42000000001</v>
      </c>
      <c r="J32" s="490">
        <v>116974.08</v>
      </c>
      <c r="K32" s="490">
        <v>204704.63</v>
      </c>
      <c r="L32" s="490">
        <v>147884.04999999999</v>
      </c>
      <c r="M32" s="490">
        <v>258797.09</v>
      </c>
      <c r="N32" s="490">
        <v>194698.55</v>
      </c>
      <c r="O32" s="490">
        <v>340722.47</v>
      </c>
      <c r="P32" s="490">
        <v>241170.4</v>
      </c>
      <c r="Q32" s="490">
        <v>422048.19</v>
      </c>
      <c r="R32" s="490">
        <v>271662.12</v>
      </c>
      <c r="S32" s="490">
        <v>475408.7</v>
      </c>
      <c r="T32" s="490">
        <v>301762.23</v>
      </c>
      <c r="U32" s="490">
        <v>528083.9</v>
      </c>
    </row>
    <row r="33" spans="1:21" ht="15">
      <c r="A33" s="489">
        <v>1</v>
      </c>
      <c r="B33" s="489" t="s">
        <v>126</v>
      </c>
      <c r="C33" s="489" t="s">
        <v>81</v>
      </c>
      <c r="D33" s="489" t="s">
        <v>127</v>
      </c>
      <c r="E33" s="489" t="s">
        <v>134</v>
      </c>
      <c r="F33" s="489">
        <v>4</v>
      </c>
      <c r="G33" s="489" t="s">
        <v>104</v>
      </c>
      <c r="H33" s="490">
        <v>95449.1</v>
      </c>
      <c r="I33" s="490">
        <v>152718.56</v>
      </c>
      <c r="J33" s="490">
        <v>133628.74</v>
      </c>
      <c r="K33" s="490">
        <v>213805.98</v>
      </c>
      <c r="L33" s="490">
        <v>171808.37</v>
      </c>
      <c r="M33" s="490">
        <v>274893.40000000002</v>
      </c>
      <c r="N33" s="490">
        <v>229077.83</v>
      </c>
      <c r="O33" s="490">
        <v>366524.54</v>
      </c>
      <c r="P33" s="490">
        <v>286347.28999999998</v>
      </c>
      <c r="Q33" s="490">
        <v>458155.67</v>
      </c>
      <c r="R33" s="490">
        <v>324526.93</v>
      </c>
      <c r="S33" s="490">
        <v>519243.09</v>
      </c>
      <c r="T33" s="490">
        <v>362706.57</v>
      </c>
      <c r="U33" s="490">
        <v>580330.52</v>
      </c>
    </row>
    <row r="34" spans="1:21" ht="15">
      <c r="A34" s="489">
        <v>1</v>
      </c>
      <c r="B34" s="489" t="s">
        <v>126</v>
      </c>
      <c r="C34" s="489" t="s">
        <v>135</v>
      </c>
      <c r="D34" s="489" t="s">
        <v>136</v>
      </c>
      <c r="E34" s="489" t="s">
        <v>137</v>
      </c>
      <c r="F34" s="489">
        <v>1</v>
      </c>
      <c r="G34" s="489" t="s">
        <v>87</v>
      </c>
      <c r="H34" s="490">
        <v>100643.83</v>
      </c>
      <c r="I34" s="490">
        <v>176126.71</v>
      </c>
      <c r="J34" s="490">
        <v>130484.16</v>
      </c>
      <c r="K34" s="490">
        <v>228347.28</v>
      </c>
      <c r="L34" s="490">
        <v>156265.72</v>
      </c>
      <c r="M34" s="490">
        <v>273465.01</v>
      </c>
      <c r="N34" s="490">
        <v>186592.53</v>
      </c>
      <c r="O34" s="490">
        <v>326536.93</v>
      </c>
      <c r="P34" s="490">
        <v>219537.9</v>
      </c>
      <c r="Q34" s="490">
        <v>384191.32</v>
      </c>
      <c r="R34" s="490">
        <v>240611.28</v>
      </c>
      <c r="S34" s="490">
        <v>421069.73</v>
      </c>
      <c r="T34" s="490">
        <v>260627.76</v>
      </c>
      <c r="U34" s="490">
        <v>456098.59</v>
      </c>
    </row>
    <row r="35" spans="1:21" ht="15">
      <c r="A35" s="489">
        <v>1</v>
      </c>
      <c r="B35" s="489" t="s">
        <v>126</v>
      </c>
      <c r="C35" s="489" t="s">
        <v>135</v>
      </c>
      <c r="D35" s="489" t="s">
        <v>136</v>
      </c>
      <c r="E35" s="489" t="s">
        <v>137</v>
      </c>
      <c r="F35" s="489">
        <v>2</v>
      </c>
      <c r="G35" s="489" t="s">
        <v>106</v>
      </c>
      <c r="H35" s="490">
        <v>87435.14</v>
      </c>
      <c r="I35" s="490">
        <v>153011.49</v>
      </c>
      <c r="J35" s="490">
        <v>114727.6</v>
      </c>
      <c r="K35" s="490">
        <v>200773.3</v>
      </c>
      <c r="L35" s="490">
        <v>139526.46</v>
      </c>
      <c r="M35" s="490">
        <v>244171.31</v>
      </c>
      <c r="N35" s="490">
        <v>171311.88</v>
      </c>
      <c r="O35" s="490">
        <v>299795.8</v>
      </c>
      <c r="P35" s="490">
        <v>203304.14</v>
      </c>
      <c r="Q35" s="490">
        <v>355782.24</v>
      </c>
      <c r="R35" s="490">
        <v>224069.02</v>
      </c>
      <c r="S35" s="490">
        <v>392120.79</v>
      </c>
      <c r="T35" s="490">
        <v>243336.86</v>
      </c>
      <c r="U35" s="490">
        <v>425839.5</v>
      </c>
    </row>
    <row r="36" spans="1:21" ht="15">
      <c r="A36" s="489">
        <v>1</v>
      </c>
      <c r="B36" s="489" t="s">
        <v>126</v>
      </c>
      <c r="C36" s="489" t="s">
        <v>135</v>
      </c>
      <c r="D36" s="489" t="s">
        <v>136</v>
      </c>
      <c r="E36" s="489" t="s">
        <v>137</v>
      </c>
      <c r="F36" s="489">
        <v>3</v>
      </c>
      <c r="G36" s="489" t="s">
        <v>107</v>
      </c>
      <c r="H36" s="490">
        <v>75554.19</v>
      </c>
      <c r="I36" s="490">
        <v>132219.84</v>
      </c>
      <c r="J36" s="490">
        <v>102708.11</v>
      </c>
      <c r="K36" s="490">
        <v>179739.2</v>
      </c>
      <c r="L36" s="490">
        <v>129677.84</v>
      </c>
      <c r="M36" s="490">
        <v>226936.22</v>
      </c>
      <c r="N36" s="490">
        <v>170557.67</v>
      </c>
      <c r="O36" s="490">
        <v>298475.92</v>
      </c>
      <c r="P36" s="490">
        <v>211113.36</v>
      </c>
      <c r="Q36" s="490">
        <v>369448.38</v>
      </c>
      <c r="R36" s="490">
        <v>237687.44</v>
      </c>
      <c r="S36" s="490">
        <v>415953.02</v>
      </c>
      <c r="T36" s="490">
        <v>263891.08</v>
      </c>
      <c r="U36" s="490">
        <v>461809.39</v>
      </c>
    </row>
    <row r="37" spans="1:21" ht="15">
      <c r="A37" s="489">
        <v>1</v>
      </c>
      <c r="B37" s="489" t="s">
        <v>126</v>
      </c>
      <c r="C37" s="489" t="s">
        <v>135</v>
      </c>
      <c r="D37" s="489" t="s">
        <v>136</v>
      </c>
      <c r="E37" s="489" t="s">
        <v>137</v>
      </c>
      <c r="F37" s="489">
        <v>4</v>
      </c>
      <c r="G37" s="489" t="s">
        <v>104</v>
      </c>
      <c r="H37" s="490">
        <v>85410.11</v>
      </c>
      <c r="I37" s="490">
        <v>136656.18</v>
      </c>
      <c r="J37" s="490">
        <v>119574.15</v>
      </c>
      <c r="K37" s="490">
        <v>191318.65</v>
      </c>
      <c r="L37" s="490">
        <v>153738.19</v>
      </c>
      <c r="M37" s="490">
        <v>245981.12</v>
      </c>
      <c r="N37" s="490">
        <v>204984.26</v>
      </c>
      <c r="O37" s="490">
        <v>327974.82</v>
      </c>
      <c r="P37" s="490">
        <v>256230.32</v>
      </c>
      <c r="Q37" s="490">
        <v>409968.53</v>
      </c>
      <c r="R37" s="490">
        <v>290394.37</v>
      </c>
      <c r="S37" s="490">
        <v>464631</v>
      </c>
      <c r="T37" s="490">
        <v>324558.40999999997</v>
      </c>
      <c r="U37" s="490">
        <v>519293.47</v>
      </c>
    </row>
    <row r="38" spans="1:21" ht="15">
      <c r="A38" s="489">
        <v>1</v>
      </c>
      <c r="B38" s="489" t="s">
        <v>126</v>
      </c>
      <c r="C38" s="489" t="s">
        <v>135</v>
      </c>
      <c r="D38" s="489" t="s">
        <v>136</v>
      </c>
      <c r="E38" s="489" t="s">
        <v>138</v>
      </c>
      <c r="F38" s="489">
        <v>1</v>
      </c>
      <c r="G38" s="489" t="s">
        <v>87</v>
      </c>
      <c r="H38" s="490">
        <v>98162.08</v>
      </c>
      <c r="I38" s="490">
        <v>171783.64</v>
      </c>
      <c r="J38" s="490">
        <v>127226.59</v>
      </c>
      <c r="K38" s="490">
        <v>222646.54</v>
      </c>
      <c r="L38" s="490">
        <v>152335.91</v>
      </c>
      <c r="M38" s="490">
        <v>266587.84000000003</v>
      </c>
      <c r="N38" s="490">
        <v>181856.46</v>
      </c>
      <c r="O38" s="490">
        <v>318248.81</v>
      </c>
      <c r="P38" s="490">
        <v>213933.75</v>
      </c>
      <c r="Q38" s="490">
        <v>374384.06</v>
      </c>
      <c r="R38" s="490">
        <v>234451.43</v>
      </c>
      <c r="S38" s="490">
        <v>410289.99</v>
      </c>
      <c r="T38" s="490">
        <v>253921.24</v>
      </c>
      <c r="U38" s="490">
        <v>444362.18</v>
      </c>
    </row>
    <row r="39" spans="1:21" ht="15">
      <c r="A39" s="489">
        <v>1</v>
      </c>
      <c r="B39" s="489" t="s">
        <v>126</v>
      </c>
      <c r="C39" s="489" t="s">
        <v>135</v>
      </c>
      <c r="D39" s="489" t="s">
        <v>136</v>
      </c>
      <c r="E39" s="489" t="s">
        <v>138</v>
      </c>
      <c r="F39" s="489">
        <v>2</v>
      </c>
      <c r="G39" s="489" t="s">
        <v>106</v>
      </c>
      <c r="H39" s="490">
        <v>85456.6</v>
      </c>
      <c r="I39" s="490">
        <v>149549.06</v>
      </c>
      <c r="J39" s="490">
        <v>112070.28</v>
      </c>
      <c r="K39" s="490">
        <v>196122.99</v>
      </c>
      <c r="L39" s="490">
        <v>136234.34</v>
      </c>
      <c r="M39" s="490">
        <v>238410.09</v>
      </c>
      <c r="N39" s="490">
        <v>167157.93</v>
      </c>
      <c r="O39" s="490">
        <v>292526.38</v>
      </c>
      <c r="P39" s="490">
        <v>198318.42</v>
      </c>
      <c r="Q39" s="490">
        <v>347057.23</v>
      </c>
      <c r="R39" s="490">
        <v>218539.35</v>
      </c>
      <c r="S39" s="490">
        <v>382443.86</v>
      </c>
      <c r="T39" s="490">
        <v>237289.04</v>
      </c>
      <c r="U39" s="490">
        <v>415255.82</v>
      </c>
    </row>
    <row r="40" spans="1:21" ht="15">
      <c r="A40" s="489">
        <v>1</v>
      </c>
      <c r="B40" s="489" t="s">
        <v>126</v>
      </c>
      <c r="C40" s="489" t="s">
        <v>135</v>
      </c>
      <c r="D40" s="489" t="s">
        <v>136</v>
      </c>
      <c r="E40" s="489" t="s">
        <v>138</v>
      </c>
      <c r="F40" s="489">
        <v>3</v>
      </c>
      <c r="G40" s="489" t="s">
        <v>107</v>
      </c>
      <c r="H40" s="490">
        <v>73981.09</v>
      </c>
      <c r="I40" s="490">
        <v>129466.9</v>
      </c>
      <c r="J40" s="490">
        <v>100622.63</v>
      </c>
      <c r="K40" s="490">
        <v>176089.60000000001</v>
      </c>
      <c r="L40" s="490">
        <v>127087</v>
      </c>
      <c r="M40" s="490">
        <v>222402.25</v>
      </c>
      <c r="N40" s="490">
        <v>167192.59</v>
      </c>
      <c r="O40" s="490">
        <v>292587.03000000003</v>
      </c>
      <c r="P40" s="490">
        <v>206986.39</v>
      </c>
      <c r="Q40" s="490">
        <v>362226.18</v>
      </c>
      <c r="R40" s="490">
        <v>233070.18</v>
      </c>
      <c r="S40" s="490">
        <v>407872.81</v>
      </c>
      <c r="T40" s="490">
        <v>258797.64</v>
      </c>
      <c r="U40" s="490">
        <v>452895.87</v>
      </c>
    </row>
    <row r="41" spans="1:21" ht="15">
      <c r="A41" s="489">
        <v>1</v>
      </c>
      <c r="B41" s="489" t="s">
        <v>126</v>
      </c>
      <c r="C41" s="489" t="s">
        <v>135</v>
      </c>
      <c r="D41" s="489" t="s">
        <v>136</v>
      </c>
      <c r="E41" s="489" t="s">
        <v>138</v>
      </c>
      <c r="F41" s="489">
        <v>4</v>
      </c>
      <c r="G41" s="489" t="s">
        <v>104</v>
      </c>
      <c r="H41" s="490">
        <v>83278.880000000005</v>
      </c>
      <c r="I41" s="490">
        <v>133246.21</v>
      </c>
      <c r="J41" s="490">
        <v>116590.43</v>
      </c>
      <c r="K41" s="490">
        <v>186544.7</v>
      </c>
      <c r="L41" s="490">
        <v>149901.99</v>
      </c>
      <c r="M41" s="490">
        <v>239843.18</v>
      </c>
      <c r="N41" s="490">
        <v>199869.32</v>
      </c>
      <c r="O41" s="490">
        <v>319790.90999999997</v>
      </c>
      <c r="P41" s="490">
        <v>249836.64</v>
      </c>
      <c r="Q41" s="490">
        <v>399738.64</v>
      </c>
      <c r="R41" s="490">
        <v>283148.2</v>
      </c>
      <c r="S41" s="490">
        <v>453037.12</v>
      </c>
      <c r="T41" s="490">
        <v>316459.75</v>
      </c>
      <c r="U41" s="490">
        <v>506335.61</v>
      </c>
    </row>
    <row r="42" spans="1:21" ht="15">
      <c r="A42" s="489">
        <v>1</v>
      </c>
      <c r="B42" s="489" t="s">
        <v>126</v>
      </c>
      <c r="C42" s="489" t="s">
        <v>135</v>
      </c>
      <c r="D42" s="489" t="s">
        <v>136</v>
      </c>
      <c r="E42" s="489" t="s">
        <v>139</v>
      </c>
      <c r="F42" s="489">
        <v>1</v>
      </c>
      <c r="G42" s="489" t="s">
        <v>87</v>
      </c>
      <c r="H42" s="490">
        <v>101618.82</v>
      </c>
      <c r="I42" s="490">
        <v>177832.93</v>
      </c>
      <c r="J42" s="490">
        <v>131776.07999999999</v>
      </c>
      <c r="K42" s="490">
        <v>230608.13</v>
      </c>
      <c r="L42" s="490">
        <v>157832.82</v>
      </c>
      <c r="M42" s="490">
        <v>276207.43</v>
      </c>
      <c r="N42" s="490">
        <v>188494.14</v>
      </c>
      <c r="O42" s="490">
        <v>329864.74</v>
      </c>
      <c r="P42" s="490">
        <v>221797.45</v>
      </c>
      <c r="Q42" s="490">
        <v>388145.53</v>
      </c>
      <c r="R42" s="490">
        <v>243100.09</v>
      </c>
      <c r="S42" s="490">
        <v>425425.16</v>
      </c>
      <c r="T42" s="490">
        <v>263347.46999999997</v>
      </c>
      <c r="U42" s="490">
        <v>460858.07</v>
      </c>
    </row>
    <row r="43" spans="1:21" ht="15">
      <c r="A43" s="489">
        <v>1</v>
      </c>
      <c r="B43" s="489" t="s">
        <v>126</v>
      </c>
      <c r="C43" s="489" t="s">
        <v>135</v>
      </c>
      <c r="D43" s="489" t="s">
        <v>136</v>
      </c>
      <c r="E43" s="489" t="s">
        <v>139</v>
      </c>
      <c r="F43" s="489">
        <v>2</v>
      </c>
      <c r="G43" s="489" t="s">
        <v>106</v>
      </c>
      <c r="H43" s="490">
        <v>88158.51</v>
      </c>
      <c r="I43" s="490">
        <v>154277.39000000001</v>
      </c>
      <c r="J43" s="490">
        <v>115719.39</v>
      </c>
      <c r="K43" s="490">
        <v>202508.93</v>
      </c>
      <c r="L43" s="490">
        <v>140774.72</v>
      </c>
      <c r="M43" s="490">
        <v>246355.76</v>
      </c>
      <c r="N43" s="490">
        <v>172922.42</v>
      </c>
      <c r="O43" s="490">
        <v>302614.24</v>
      </c>
      <c r="P43" s="490">
        <v>205254.47</v>
      </c>
      <c r="Q43" s="490">
        <v>359195.32</v>
      </c>
      <c r="R43" s="490">
        <v>226242.74</v>
      </c>
      <c r="S43" s="490">
        <v>395924.8</v>
      </c>
      <c r="T43" s="490">
        <v>245727.21</v>
      </c>
      <c r="U43" s="490">
        <v>430022.62</v>
      </c>
    </row>
    <row r="44" spans="1:21" ht="15">
      <c r="A44" s="489">
        <v>1</v>
      </c>
      <c r="B44" s="489" t="s">
        <v>126</v>
      </c>
      <c r="C44" s="489" t="s">
        <v>135</v>
      </c>
      <c r="D44" s="489" t="s">
        <v>136</v>
      </c>
      <c r="E44" s="489" t="s">
        <v>139</v>
      </c>
      <c r="F44" s="489">
        <v>3</v>
      </c>
      <c r="G44" s="489" t="s">
        <v>107</v>
      </c>
      <c r="H44" s="490">
        <v>76084.12</v>
      </c>
      <c r="I44" s="490">
        <v>133147.21</v>
      </c>
      <c r="J44" s="490">
        <v>103391.58</v>
      </c>
      <c r="K44" s="490">
        <v>180935.26</v>
      </c>
      <c r="L44" s="490">
        <v>130511.34</v>
      </c>
      <c r="M44" s="490">
        <v>228394.84</v>
      </c>
      <c r="N44" s="490">
        <v>171624.31</v>
      </c>
      <c r="O44" s="490">
        <v>300342.53999999998</v>
      </c>
      <c r="P44" s="490">
        <v>212406.97</v>
      </c>
      <c r="Q44" s="490">
        <v>371712.2</v>
      </c>
      <c r="R44" s="490">
        <v>239123.54</v>
      </c>
      <c r="S44" s="490">
        <v>418466.19</v>
      </c>
      <c r="T44" s="490">
        <v>265462.61</v>
      </c>
      <c r="U44" s="490">
        <v>464559.58</v>
      </c>
    </row>
    <row r="45" spans="1:21" ht="15">
      <c r="A45" s="489">
        <v>1</v>
      </c>
      <c r="B45" s="489" t="s">
        <v>126</v>
      </c>
      <c r="C45" s="489" t="s">
        <v>135</v>
      </c>
      <c r="D45" s="489" t="s">
        <v>136</v>
      </c>
      <c r="E45" s="489" t="s">
        <v>139</v>
      </c>
      <c r="F45" s="489">
        <v>4</v>
      </c>
      <c r="G45" s="489" t="s">
        <v>104</v>
      </c>
      <c r="H45" s="490">
        <v>86255.01</v>
      </c>
      <c r="I45" s="490">
        <v>138008.01999999999</v>
      </c>
      <c r="J45" s="490">
        <v>120757.02</v>
      </c>
      <c r="K45" s="490">
        <v>193211.23</v>
      </c>
      <c r="L45" s="490">
        <v>155259.01999999999</v>
      </c>
      <c r="M45" s="490">
        <v>248414.44</v>
      </c>
      <c r="N45" s="490">
        <v>207012.03</v>
      </c>
      <c r="O45" s="490">
        <v>331219.25</v>
      </c>
      <c r="P45" s="490">
        <v>258765.04</v>
      </c>
      <c r="Q45" s="490">
        <v>414024.07</v>
      </c>
      <c r="R45" s="490">
        <v>293267.03999999998</v>
      </c>
      <c r="S45" s="490">
        <v>469227.28</v>
      </c>
      <c r="T45" s="490">
        <v>327769.05</v>
      </c>
      <c r="U45" s="490">
        <v>524430.48</v>
      </c>
    </row>
    <row r="46" spans="1:21" ht="15">
      <c r="A46" s="489">
        <v>1</v>
      </c>
      <c r="B46" s="489" t="s">
        <v>126</v>
      </c>
      <c r="C46" s="489" t="s">
        <v>135</v>
      </c>
      <c r="D46" s="489" t="s">
        <v>136</v>
      </c>
      <c r="E46" s="489" t="s">
        <v>140</v>
      </c>
      <c r="F46" s="489">
        <v>1</v>
      </c>
      <c r="G46" s="489" t="s">
        <v>87</v>
      </c>
      <c r="H46" s="490">
        <v>103125.59</v>
      </c>
      <c r="I46" s="490">
        <v>180469.79</v>
      </c>
      <c r="J46" s="490">
        <v>133741.74</v>
      </c>
      <c r="K46" s="490">
        <v>234048.04</v>
      </c>
      <c r="L46" s="490">
        <v>160195.54</v>
      </c>
      <c r="M46" s="490">
        <v>280342.19</v>
      </c>
      <c r="N46" s="490">
        <v>191328.62</v>
      </c>
      <c r="O46" s="490">
        <v>334825.08</v>
      </c>
      <c r="P46" s="490">
        <v>225142.06</v>
      </c>
      <c r="Q46" s="490">
        <v>393998.6</v>
      </c>
      <c r="R46" s="490">
        <v>246771.14</v>
      </c>
      <c r="S46" s="490">
        <v>431849.5</v>
      </c>
      <c r="T46" s="490">
        <v>267334.3</v>
      </c>
      <c r="U46" s="490">
        <v>467835.02</v>
      </c>
    </row>
    <row r="47" spans="1:21" ht="15">
      <c r="A47" s="489">
        <v>1</v>
      </c>
      <c r="B47" s="489" t="s">
        <v>126</v>
      </c>
      <c r="C47" s="489" t="s">
        <v>135</v>
      </c>
      <c r="D47" s="489" t="s">
        <v>136</v>
      </c>
      <c r="E47" s="489" t="s">
        <v>140</v>
      </c>
      <c r="F47" s="489">
        <v>2</v>
      </c>
      <c r="G47" s="489" t="s">
        <v>106</v>
      </c>
      <c r="H47" s="490">
        <v>89413.68</v>
      </c>
      <c r="I47" s="490">
        <v>156473.94</v>
      </c>
      <c r="J47" s="490">
        <v>117384.92</v>
      </c>
      <c r="K47" s="490">
        <v>205423.61</v>
      </c>
      <c r="L47" s="490">
        <v>142818.59</v>
      </c>
      <c r="M47" s="490">
        <v>249932.54</v>
      </c>
      <c r="N47" s="490">
        <v>175465.85</v>
      </c>
      <c r="O47" s="490">
        <v>307065.23</v>
      </c>
      <c r="P47" s="490">
        <v>208289.87</v>
      </c>
      <c r="Q47" s="490">
        <v>364507.27</v>
      </c>
      <c r="R47" s="490">
        <v>229598.7</v>
      </c>
      <c r="S47" s="490">
        <v>401797.73</v>
      </c>
      <c r="T47" s="490">
        <v>249384.69</v>
      </c>
      <c r="U47" s="490">
        <v>436423.21</v>
      </c>
    </row>
    <row r="48" spans="1:21" ht="15">
      <c r="A48" s="489">
        <v>1</v>
      </c>
      <c r="B48" s="489" t="s">
        <v>126</v>
      </c>
      <c r="C48" s="489" t="s">
        <v>135</v>
      </c>
      <c r="D48" s="489" t="s">
        <v>136</v>
      </c>
      <c r="E48" s="489" t="s">
        <v>140</v>
      </c>
      <c r="F48" s="489">
        <v>3</v>
      </c>
      <c r="G48" s="489" t="s">
        <v>107</v>
      </c>
      <c r="H48" s="490">
        <v>77127.31</v>
      </c>
      <c r="I48" s="490">
        <v>134972.78</v>
      </c>
      <c r="J48" s="490">
        <v>104793.60000000001</v>
      </c>
      <c r="K48" s="490">
        <v>183388.79999999999</v>
      </c>
      <c r="L48" s="490">
        <v>132268.69</v>
      </c>
      <c r="M48" s="490">
        <v>231470.21</v>
      </c>
      <c r="N48" s="490">
        <v>173922.76</v>
      </c>
      <c r="O48" s="490">
        <v>304364.83</v>
      </c>
      <c r="P48" s="490">
        <v>215240.34</v>
      </c>
      <c r="Q48" s="490">
        <v>376670.6</v>
      </c>
      <c r="R48" s="490">
        <v>242304.71</v>
      </c>
      <c r="S48" s="490">
        <v>424033.24</v>
      </c>
      <c r="T48" s="490">
        <v>268984.53000000003</v>
      </c>
      <c r="U48" s="490">
        <v>470722.92</v>
      </c>
    </row>
    <row r="49" spans="1:21" ht="15">
      <c r="A49" s="489">
        <v>1</v>
      </c>
      <c r="B49" s="489" t="s">
        <v>126</v>
      </c>
      <c r="C49" s="489" t="s">
        <v>135</v>
      </c>
      <c r="D49" s="489" t="s">
        <v>136</v>
      </c>
      <c r="E49" s="489" t="s">
        <v>140</v>
      </c>
      <c r="F49" s="489">
        <v>4</v>
      </c>
      <c r="G49" s="489" t="s">
        <v>104</v>
      </c>
      <c r="H49" s="490">
        <v>87541.34</v>
      </c>
      <c r="I49" s="490">
        <v>140066.15</v>
      </c>
      <c r="J49" s="490">
        <v>122557.88</v>
      </c>
      <c r="K49" s="490">
        <v>196092.6</v>
      </c>
      <c r="L49" s="490">
        <v>157574.41</v>
      </c>
      <c r="M49" s="490">
        <v>252119.06</v>
      </c>
      <c r="N49" s="490">
        <v>210099.22</v>
      </c>
      <c r="O49" s="490">
        <v>336158.75</v>
      </c>
      <c r="P49" s="490">
        <v>262624.02</v>
      </c>
      <c r="Q49" s="490">
        <v>420198.44</v>
      </c>
      <c r="R49" s="490">
        <v>297640.56</v>
      </c>
      <c r="S49" s="490">
        <v>476224.9</v>
      </c>
      <c r="T49" s="490">
        <v>332657.09000000003</v>
      </c>
      <c r="U49" s="490">
        <v>532251.35</v>
      </c>
    </row>
    <row r="50" spans="1:21" ht="15">
      <c r="A50" s="489">
        <v>1</v>
      </c>
      <c r="B50" s="489" t="s">
        <v>126</v>
      </c>
      <c r="C50" s="489" t="s">
        <v>135</v>
      </c>
      <c r="D50" s="489" t="s">
        <v>136</v>
      </c>
      <c r="E50" s="489" t="s">
        <v>141</v>
      </c>
      <c r="F50" s="489">
        <v>1</v>
      </c>
      <c r="G50" s="489" t="s">
        <v>87</v>
      </c>
      <c r="H50" s="490">
        <v>95148.52</v>
      </c>
      <c r="I50" s="490">
        <v>166509.91</v>
      </c>
      <c r="J50" s="490">
        <v>123295.27</v>
      </c>
      <c r="K50" s="490">
        <v>215766.72</v>
      </c>
      <c r="L50" s="490">
        <v>147610.47</v>
      </c>
      <c r="M50" s="490">
        <v>258318.32</v>
      </c>
      <c r="N50" s="490">
        <v>176187.49</v>
      </c>
      <c r="O50" s="490">
        <v>308328.11</v>
      </c>
      <c r="P50" s="490">
        <v>207244.52</v>
      </c>
      <c r="Q50" s="490">
        <v>362677.91</v>
      </c>
      <c r="R50" s="490">
        <v>227109.32</v>
      </c>
      <c r="S50" s="490">
        <v>397441.31</v>
      </c>
      <c r="T50" s="490">
        <v>245947.58</v>
      </c>
      <c r="U50" s="490">
        <v>430408.27</v>
      </c>
    </row>
    <row r="51" spans="1:21" ht="15">
      <c r="A51" s="489">
        <v>1</v>
      </c>
      <c r="B51" s="489" t="s">
        <v>126</v>
      </c>
      <c r="C51" s="489" t="s">
        <v>135</v>
      </c>
      <c r="D51" s="489" t="s">
        <v>136</v>
      </c>
      <c r="E51" s="489" t="s">
        <v>141</v>
      </c>
      <c r="F51" s="489">
        <v>2</v>
      </c>
      <c r="G51" s="489" t="s">
        <v>106</v>
      </c>
      <c r="H51" s="490">
        <v>82946.25</v>
      </c>
      <c r="I51" s="490">
        <v>145155.94</v>
      </c>
      <c r="J51" s="490">
        <v>108739.21</v>
      </c>
      <c r="K51" s="490">
        <v>190293.61</v>
      </c>
      <c r="L51" s="490">
        <v>132146.57999999999</v>
      </c>
      <c r="M51" s="490">
        <v>231256.52</v>
      </c>
      <c r="N51" s="490">
        <v>162071.07999999999</v>
      </c>
      <c r="O51" s="490">
        <v>283624.40000000002</v>
      </c>
      <c r="P51" s="490">
        <v>192247.62</v>
      </c>
      <c r="Q51" s="490">
        <v>336433.33</v>
      </c>
      <c r="R51" s="490">
        <v>211827.43</v>
      </c>
      <c r="S51" s="490">
        <v>370698</v>
      </c>
      <c r="T51" s="490">
        <v>229974.08</v>
      </c>
      <c r="U51" s="490">
        <v>402454.64</v>
      </c>
    </row>
    <row r="52" spans="1:21" ht="15">
      <c r="A52" s="489">
        <v>1</v>
      </c>
      <c r="B52" s="489" t="s">
        <v>126</v>
      </c>
      <c r="C52" s="489" t="s">
        <v>135</v>
      </c>
      <c r="D52" s="489" t="s">
        <v>136</v>
      </c>
      <c r="E52" s="489" t="s">
        <v>141</v>
      </c>
      <c r="F52" s="489">
        <v>3</v>
      </c>
      <c r="G52" s="489" t="s">
        <v>107</v>
      </c>
      <c r="H52" s="490">
        <v>71894.720000000001</v>
      </c>
      <c r="I52" s="490">
        <v>125815.75</v>
      </c>
      <c r="J52" s="490">
        <v>97818.58</v>
      </c>
      <c r="K52" s="490">
        <v>171182.51</v>
      </c>
      <c r="L52" s="490">
        <v>123572.28</v>
      </c>
      <c r="M52" s="490">
        <v>216251.49</v>
      </c>
      <c r="N52" s="490">
        <v>162595.67000000001</v>
      </c>
      <c r="O52" s="490">
        <v>284542.43</v>
      </c>
      <c r="P52" s="490">
        <v>201319.63</v>
      </c>
      <c r="Q52" s="490">
        <v>352309.35</v>
      </c>
      <c r="R52" s="490">
        <v>226707.83</v>
      </c>
      <c r="S52" s="490">
        <v>396738.7</v>
      </c>
      <c r="T52" s="490">
        <v>251753.81</v>
      </c>
      <c r="U52" s="490">
        <v>440569.17</v>
      </c>
    </row>
    <row r="53" spans="1:21" ht="15">
      <c r="A53" s="489">
        <v>1</v>
      </c>
      <c r="B53" s="489" t="s">
        <v>126</v>
      </c>
      <c r="C53" s="489" t="s">
        <v>135</v>
      </c>
      <c r="D53" s="489" t="s">
        <v>136</v>
      </c>
      <c r="E53" s="489" t="s">
        <v>141</v>
      </c>
      <c r="F53" s="489">
        <v>4</v>
      </c>
      <c r="G53" s="489" t="s">
        <v>104</v>
      </c>
      <c r="H53" s="490">
        <v>80706.22</v>
      </c>
      <c r="I53" s="490">
        <v>129129.96</v>
      </c>
      <c r="J53" s="490">
        <v>112988.71</v>
      </c>
      <c r="K53" s="490">
        <v>180781.94</v>
      </c>
      <c r="L53" s="490">
        <v>145271.20000000001</v>
      </c>
      <c r="M53" s="490">
        <v>232433.93</v>
      </c>
      <c r="N53" s="490">
        <v>193694.94</v>
      </c>
      <c r="O53" s="490">
        <v>309911.90000000002</v>
      </c>
      <c r="P53" s="490">
        <v>242118.67</v>
      </c>
      <c r="Q53" s="490">
        <v>387389.88</v>
      </c>
      <c r="R53" s="490">
        <v>274401.15999999997</v>
      </c>
      <c r="S53" s="490">
        <v>439041.86</v>
      </c>
      <c r="T53" s="490">
        <v>306683.65000000002</v>
      </c>
      <c r="U53" s="490">
        <v>490693.85</v>
      </c>
    </row>
    <row r="54" spans="1:21" ht="15">
      <c r="A54" s="489">
        <v>1</v>
      </c>
      <c r="B54" s="489" t="s">
        <v>126</v>
      </c>
      <c r="C54" s="489" t="s">
        <v>142</v>
      </c>
      <c r="D54" s="489" t="s">
        <v>143</v>
      </c>
      <c r="E54" s="489" t="s">
        <v>144</v>
      </c>
      <c r="F54" s="489">
        <v>1</v>
      </c>
      <c r="G54" s="489" t="s">
        <v>87</v>
      </c>
      <c r="H54" s="490">
        <v>127101.06</v>
      </c>
      <c r="I54" s="490">
        <v>222426.86</v>
      </c>
      <c r="J54" s="490">
        <v>164768.73000000001</v>
      </c>
      <c r="K54" s="490">
        <v>288345.28999999998</v>
      </c>
      <c r="L54" s="490">
        <v>197312.16</v>
      </c>
      <c r="M54" s="490">
        <v>345296.28</v>
      </c>
      <c r="N54" s="490">
        <v>235586.33</v>
      </c>
      <c r="O54" s="490">
        <v>412276.08</v>
      </c>
      <c r="P54" s="490">
        <v>277168.59000000003</v>
      </c>
      <c r="Q54" s="490">
        <v>485045.03</v>
      </c>
      <c r="R54" s="490">
        <v>303766.34000000003</v>
      </c>
      <c r="S54" s="490">
        <v>531591.09</v>
      </c>
      <c r="T54" s="490">
        <v>329022.09000000003</v>
      </c>
      <c r="U54" s="490">
        <v>575788.66</v>
      </c>
    </row>
    <row r="55" spans="1:21" ht="15">
      <c r="A55" s="489">
        <v>1</v>
      </c>
      <c r="B55" s="489" t="s">
        <v>126</v>
      </c>
      <c r="C55" s="489" t="s">
        <v>142</v>
      </c>
      <c r="D55" s="489" t="s">
        <v>143</v>
      </c>
      <c r="E55" s="489" t="s">
        <v>144</v>
      </c>
      <c r="F55" s="489">
        <v>2</v>
      </c>
      <c r="G55" s="489" t="s">
        <v>106</v>
      </c>
      <c r="H55" s="490">
        <v>110495.86</v>
      </c>
      <c r="I55" s="490">
        <v>193367.75</v>
      </c>
      <c r="J55" s="490">
        <v>144960.48000000001</v>
      </c>
      <c r="K55" s="490">
        <v>253680.85</v>
      </c>
      <c r="L55" s="490">
        <v>176268.52</v>
      </c>
      <c r="M55" s="490">
        <v>308469.90999999997</v>
      </c>
      <c r="N55" s="490">
        <v>216376.37</v>
      </c>
      <c r="O55" s="490">
        <v>378658.65</v>
      </c>
      <c r="P55" s="490">
        <v>256760.43</v>
      </c>
      <c r="Q55" s="490">
        <v>449330.76</v>
      </c>
      <c r="R55" s="490">
        <v>282970.36</v>
      </c>
      <c r="S55" s="490">
        <v>495198.12</v>
      </c>
      <c r="T55" s="490">
        <v>307284.95</v>
      </c>
      <c r="U55" s="490">
        <v>537748.66</v>
      </c>
    </row>
    <row r="56" spans="1:21" ht="15">
      <c r="A56" s="489">
        <v>1</v>
      </c>
      <c r="B56" s="489" t="s">
        <v>126</v>
      </c>
      <c r="C56" s="489" t="s">
        <v>142</v>
      </c>
      <c r="D56" s="489" t="s">
        <v>143</v>
      </c>
      <c r="E56" s="489" t="s">
        <v>144</v>
      </c>
      <c r="F56" s="489">
        <v>3</v>
      </c>
      <c r="G56" s="489" t="s">
        <v>107</v>
      </c>
      <c r="H56" s="490">
        <v>95539.67</v>
      </c>
      <c r="I56" s="490">
        <v>167194.42000000001</v>
      </c>
      <c r="J56" s="490">
        <v>129898.92</v>
      </c>
      <c r="K56" s="490">
        <v>227323.12</v>
      </c>
      <c r="L56" s="490">
        <v>164026.63</v>
      </c>
      <c r="M56" s="490">
        <v>287046.59999999998</v>
      </c>
      <c r="N56" s="490">
        <v>215752.76</v>
      </c>
      <c r="O56" s="490">
        <v>377567.33</v>
      </c>
      <c r="P56" s="490">
        <v>267071.40999999997</v>
      </c>
      <c r="Q56" s="490">
        <v>467374.97</v>
      </c>
      <c r="R56" s="490">
        <v>300701.73</v>
      </c>
      <c r="S56" s="490">
        <v>526228.02</v>
      </c>
      <c r="T56" s="490">
        <v>333866.34000000003</v>
      </c>
      <c r="U56" s="490">
        <v>584266.1</v>
      </c>
    </row>
    <row r="57" spans="1:21" ht="15">
      <c r="A57" s="489">
        <v>1</v>
      </c>
      <c r="B57" s="489" t="s">
        <v>126</v>
      </c>
      <c r="C57" s="489" t="s">
        <v>142</v>
      </c>
      <c r="D57" s="489" t="s">
        <v>143</v>
      </c>
      <c r="E57" s="489" t="s">
        <v>144</v>
      </c>
      <c r="F57" s="489">
        <v>4</v>
      </c>
      <c r="G57" s="489" t="s">
        <v>104</v>
      </c>
      <c r="H57" s="490">
        <v>107851.97</v>
      </c>
      <c r="I57" s="490">
        <v>172563.16</v>
      </c>
      <c r="J57" s="490">
        <v>150992.76</v>
      </c>
      <c r="K57" s="490">
        <v>241588.43</v>
      </c>
      <c r="L57" s="490">
        <v>194133.55</v>
      </c>
      <c r="M57" s="490">
        <v>310613.69</v>
      </c>
      <c r="N57" s="490">
        <v>258844.74</v>
      </c>
      <c r="O57" s="490">
        <v>414151.59</v>
      </c>
      <c r="P57" s="490">
        <v>323555.92</v>
      </c>
      <c r="Q57" s="490">
        <v>517689.49</v>
      </c>
      <c r="R57" s="490">
        <v>366696.71</v>
      </c>
      <c r="S57" s="490">
        <v>586714.75</v>
      </c>
      <c r="T57" s="490">
        <v>409837.5</v>
      </c>
      <c r="U57" s="490">
        <v>655740.02</v>
      </c>
    </row>
    <row r="58" spans="1:21" ht="15">
      <c r="A58" s="489">
        <v>1</v>
      </c>
      <c r="B58" s="489" t="s">
        <v>126</v>
      </c>
      <c r="C58" s="489" t="s">
        <v>142</v>
      </c>
      <c r="D58" s="489" t="s">
        <v>143</v>
      </c>
      <c r="E58" s="489" t="s">
        <v>145</v>
      </c>
      <c r="F58" s="489">
        <v>1</v>
      </c>
      <c r="G58" s="489" t="s">
        <v>87</v>
      </c>
      <c r="H58" s="490">
        <v>119079.67999999999</v>
      </c>
      <c r="I58" s="490">
        <v>208389.44</v>
      </c>
      <c r="J58" s="490">
        <v>154294.48000000001</v>
      </c>
      <c r="K58" s="490">
        <v>270015.33</v>
      </c>
      <c r="L58" s="490">
        <v>184715.01</v>
      </c>
      <c r="M58" s="490">
        <v>323251.27</v>
      </c>
      <c r="N58" s="490">
        <v>220463.12</v>
      </c>
      <c r="O58" s="490">
        <v>385810.46</v>
      </c>
      <c r="P58" s="490">
        <v>259315.75</v>
      </c>
      <c r="Q58" s="490">
        <v>453802.57</v>
      </c>
      <c r="R58" s="490">
        <v>284166.68</v>
      </c>
      <c r="S58" s="490">
        <v>497291.69</v>
      </c>
      <c r="T58" s="490">
        <v>307728.09000000003</v>
      </c>
      <c r="U58" s="490">
        <v>538524.15</v>
      </c>
    </row>
    <row r="59" spans="1:21" ht="15">
      <c r="A59" s="489">
        <v>1</v>
      </c>
      <c r="B59" s="489" t="s">
        <v>126</v>
      </c>
      <c r="C59" s="489" t="s">
        <v>142</v>
      </c>
      <c r="D59" s="489" t="s">
        <v>143</v>
      </c>
      <c r="E59" s="489" t="s">
        <v>145</v>
      </c>
      <c r="F59" s="489">
        <v>2</v>
      </c>
      <c r="G59" s="489" t="s">
        <v>106</v>
      </c>
      <c r="H59" s="490">
        <v>103858.3</v>
      </c>
      <c r="I59" s="490">
        <v>181752.03</v>
      </c>
      <c r="J59" s="490">
        <v>136136.91</v>
      </c>
      <c r="K59" s="490">
        <v>238239.6</v>
      </c>
      <c r="L59" s="490">
        <v>165425.01</v>
      </c>
      <c r="M59" s="490">
        <v>289493.77</v>
      </c>
      <c r="N59" s="490">
        <v>202853.99</v>
      </c>
      <c r="O59" s="490">
        <v>354994.48</v>
      </c>
      <c r="P59" s="490">
        <v>240608.27</v>
      </c>
      <c r="Q59" s="490">
        <v>421064.48</v>
      </c>
      <c r="R59" s="490">
        <v>265103.7</v>
      </c>
      <c r="S59" s="490">
        <v>463931.47</v>
      </c>
      <c r="T59" s="490">
        <v>287802.38</v>
      </c>
      <c r="U59" s="490">
        <v>503654.16</v>
      </c>
    </row>
    <row r="60" spans="1:21" ht="15">
      <c r="A60" s="489">
        <v>1</v>
      </c>
      <c r="B60" s="489" t="s">
        <v>126</v>
      </c>
      <c r="C60" s="489" t="s">
        <v>142</v>
      </c>
      <c r="D60" s="489" t="s">
        <v>143</v>
      </c>
      <c r="E60" s="489" t="s">
        <v>145</v>
      </c>
      <c r="F60" s="489">
        <v>3</v>
      </c>
      <c r="G60" s="489" t="s">
        <v>107</v>
      </c>
      <c r="H60" s="490">
        <v>90058.78</v>
      </c>
      <c r="I60" s="490">
        <v>157602.87</v>
      </c>
      <c r="J60" s="490">
        <v>122547.07</v>
      </c>
      <c r="K60" s="490">
        <v>214457.38</v>
      </c>
      <c r="L60" s="490">
        <v>154823.1</v>
      </c>
      <c r="M60" s="490">
        <v>270940.43</v>
      </c>
      <c r="N60" s="490">
        <v>203727.18</v>
      </c>
      <c r="O60" s="490">
        <v>356522.56</v>
      </c>
      <c r="P60" s="490">
        <v>252257.73</v>
      </c>
      <c r="Q60" s="490">
        <v>441451.02</v>
      </c>
      <c r="R60" s="490">
        <v>284077.82</v>
      </c>
      <c r="S60" s="490">
        <v>497136.18</v>
      </c>
      <c r="T60" s="490">
        <v>315471.02</v>
      </c>
      <c r="U60" s="490">
        <v>552074.28</v>
      </c>
    </row>
    <row r="61" spans="1:21" ht="15">
      <c r="A61" s="489">
        <v>1</v>
      </c>
      <c r="B61" s="489" t="s">
        <v>126</v>
      </c>
      <c r="C61" s="489" t="s">
        <v>142</v>
      </c>
      <c r="D61" s="489" t="s">
        <v>143</v>
      </c>
      <c r="E61" s="489" t="s">
        <v>145</v>
      </c>
      <c r="F61" s="489">
        <v>4</v>
      </c>
      <c r="G61" s="489" t="s">
        <v>104</v>
      </c>
      <c r="H61" s="490">
        <v>100997.88</v>
      </c>
      <c r="I61" s="490">
        <v>161596.60999999999</v>
      </c>
      <c r="J61" s="490">
        <v>141397.04</v>
      </c>
      <c r="K61" s="490">
        <v>226235.26</v>
      </c>
      <c r="L61" s="490">
        <v>181796.19</v>
      </c>
      <c r="M61" s="490">
        <v>290873.90999999997</v>
      </c>
      <c r="N61" s="490">
        <v>242394.92</v>
      </c>
      <c r="O61" s="490">
        <v>387831.88</v>
      </c>
      <c r="P61" s="490">
        <v>302993.65000000002</v>
      </c>
      <c r="Q61" s="490">
        <v>484789.84</v>
      </c>
      <c r="R61" s="490">
        <v>343392.8</v>
      </c>
      <c r="S61" s="490">
        <v>549428.49</v>
      </c>
      <c r="T61" s="490">
        <v>383791.95</v>
      </c>
      <c r="U61" s="490">
        <v>614067.14</v>
      </c>
    </row>
    <row r="62" spans="1:21" ht="15">
      <c r="A62" s="489">
        <v>1</v>
      </c>
      <c r="B62" s="489" t="s">
        <v>126</v>
      </c>
      <c r="C62" s="489" t="s">
        <v>142</v>
      </c>
      <c r="D62" s="489" t="s">
        <v>143</v>
      </c>
      <c r="E62" s="489" t="s">
        <v>146</v>
      </c>
      <c r="F62" s="489">
        <v>1</v>
      </c>
      <c r="G62" s="489" t="s">
        <v>87</v>
      </c>
      <c r="H62" s="490">
        <v>118592.19</v>
      </c>
      <c r="I62" s="490">
        <v>207536.34</v>
      </c>
      <c r="J62" s="490">
        <v>153648.51999999999</v>
      </c>
      <c r="K62" s="490">
        <v>268884.90999999997</v>
      </c>
      <c r="L62" s="490">
        <v>183931.47</v>
      </c>
      <c r="M62" s="490">
        <v>321880.07</v>
      </c>
      <c r="N62" s="490">
        <v>219512.32000000001</v>
      </c>
      <c r="O62" s="490">
        <v>384146.56</v>
      </c>
      <c r="P62" s="490">
        <v>258185.98</v>
      </c>
      <c r="Q62" s="490">
        <v>451825.47</v>
      </c>
      <c r="R62" s="490">
        <v>282922.28000000003</v>
      </c>
      <c r="S62" s="490">
        <v>495113.98</v>
      </c>
      <c r="T62" s="490">
        <v>306368.24</v>
      </c>
      <c r="U62" s="490">
        <v>536144.43000000005</v>
      </c>
    </row>
    <row r="63" spans="1:21" ht="15">
      <c r="A63" s="489">
        <v>1</v>
      </c>
      <c r="B63" s="489" t="s">
        <v>126</v>
      </c>
      <c r="C63" s="489" t="s">
        <v>142</v>
      </c>
      <c r="D63" s="489" t="s">
        <v>143</v>
      </c>
      <c r="E63" s="489" t="s">
        <v>146</v>
      </c>
      <c r="F63" s="489">
        <v>2</v>
      </c>
      <c r="G63" s="489" t="s">
        <v>106</v>
      </c>
      <c r="H63" s="490">
        <v>103496.62</v>
      </c>
      <c r="I63" s="490">
        <v>181119.09</v>
      </c>
      <c r="J63" s="490">
        <v>135641.01999999999</v>
      </c>
      <c r="K63" s="490">
        <v>237371.79</v>
      </c>
      <c r="L63" s="490">
        <v>164800.88</v>
      </c>
      <c r="M63" s="490">
        <v>288401.55</v>
      </c>
      <c r="N63" s="490">
        <v>202048.72</v>
      </c>
      <c r="O63" s="490">
        <v>353585.26</v>
      </c>
      <c r="P63" s="490">
        <v>239633.11</v>
      </c>
      <c r="Q63" s="490">
        <v>419357.95</v>
      </c>
      <c r="R63" s="490">
        <v>264016.84000000003</v>
      </c>
      <c r="S63" s="490">
        <v>462029.47</v>
      </c>
      <c r="T63" s="490">
        <v>286607.21000000002</v>
      </c>
      <c r="U63" s="490">
        <v>501562.61</v>
      </c>
    </row>
    <row r="64" spans="1:21" ht="15">
      <c r="A64" s="489">
        <v>1</v>
      </c>
      <c r="B64" s="489" t="s">
        <v>126</v>
      </c>
      <c r="C64" s="489" t="s">
        <v>142</v>
      </c>
      <c r="D64" s="489" t="s">
        <v>143</v>
      </c>
      <c r="E64" s="489" t="s">
        <v>146</v>
      </c>
      <c r="F64" s="489">
        <v>3</v>
      </c>
      <c r="G64" s="489" t="s">
        <v>107</v>
      </c>
      <c r="H64" s="490">
        <v>89793.82</v>
      </c>
      <c r="I64" s="490">
        <v>157139.19</v>
      </c>
      <c r="J64" s="490">
        <v>122205.34</v>
      </c>
      <c r="K64" s="490">
        <v>213859.35</v>
      </c>
      <c r="L64" s="490">
        <v>154406.35999999999</v>
      </c>
      <c r="M64" s="490">
        <v>270211.13</v>
      </c>
      <c r="N64" s="490">
        <v>203193.86</v>
      </c>
      <c r="O64" s="490">
        <v>355589.26</v>
      </c>
      <c r="P64" s="490">
        <v>251610.93</v>
      </c>
      <c r="Q64" s="490">
        <v>440319.13</v>
      </c>
      <c r="R64" s="490">
        <v>283359.77</v>
      </c>
      <c r="S64" s="490">
        <v>495879.6</v>
      </c>
      <c r="T64" s="490">
        <v>314685.26</v>
      </c>
      <c r="U64" s="490">
        <v>550699.19999999995</v>
      </c>
    </row>
    <row r="65" spans="1:21" ht="15">
      <c r="A65" s="489">
        <v>1</v>
      </c>
      <c r="B65" s="489" t="s">
        <v>126</v>
      </c>
      <c r="C65" s="489" t="s">
        <v>142</v>
      </c>
      <c r="D65" s="489" t="s">
        <v>143</v>
      </c>
      <c r="E65" s="489" t="s">
        <v>146</v>
      </c>
      <c r="F65" s="489">
        <v>4</v>
      </c>
      <c r="G65" s="489" t="s">
        <v>104</v>
      </c>
      <c r="H65" s="490">
        <v>100575.43</v>
      </c>
      <c r="I65" s="490">
        <v>160920.70000000001</v>
      </c>
      <c r="J65" s="490">
        <v>140805.60999999999</v>
      </c>
      <c r="K65" s="490">
        <v>225288.97</v>
      </c>
      <c r="L65" s="490">
        <v>181035.78</v>
      </c>
      <c r="M65" s="490">
        <v>289657.25</v>
      </c>
      <c r="N65" s="490">
        <v>241381.04</v>
      </c>
      <c r="O65" s="490">
        <v>386209.67</v>
      </c>
      <c r="P65" s="490">
        <v>301726.3</v>
      </c>
      <c r="Q65" s="490">
        <v>482762.09</v>
      </c>
      <c r="R65" s="490">
        <v>341956.47</v>
      </c>
      <c r="S65" s="490">
        <v>547130.36</v>
      </c>
      <c r="T65" s="490">
        <v>382186.65</v>
      </c>
      <c r="U65" s="490">
        <v>611498.64</v>
      </c>
    </row>
    <row r="66" spans="1:21" ht="15">
      <c r="A66" s="489">
        <v>1</v>
      </c>
      <c r="B66" s="489" t="s">
        <v>126</v>
      </c>
      <c r="C66" s="489" t="s">
        <v>142</v>
      </c>
      <c r="D66" s="489" t="s">
        <v>143</v>
      </c>
      <c r="E66" s="489" t="s">
        <v>147</v>
      </c>
      <c r="F66" s="489">
        <v>1</v>
      </c>
      <c r="G66" s="489" t="s">
        <v>87</v>
      </c>
      <c r="H66" s="490">
        <v>116996.79</v>
      </c>
      <c r="I66" s="490">
        <v>204744.39</v>
      </c>
      <c r="J66" s="490">
        <v>151627.26999999999</v>
      </c>
      <c r="K66" s="490">
        <v>265347.71999999997</v>
      </c>
      <c r="L66" s="490">
        <v>181544.59</v>
      </c>
      <c r="M66" s="490">
        <v>317703.03000000003</v>
      </c>
      <c r="N66" s="490">
        <v>216713.65</v>
      </c>
      <c r="O66" s="490">
        <v>379248.89</v>
      </c>
      <c r="P66" s="490">
        <v>254930.76</v>
      </c>
      <c r="Q66" s="490">
        <v>446128.82</v>
      </c>
      <c r="R66" s="490">
        <v>279375.53999999998</v>
      </c>
      <c r="S66" s="490">
        <v>488907.19</v>
      </c>
      <c r="T66" s="490">
        <v>302566.83</v>
      </c>
      <c r="U66" s="490">
        <v>529491.94999999995</v>
      </c>
    </row>
    <row r="67" spans="1:21" ht="15">
      <c r="A67" s="489">
        <v>1</v>
      </c>
      <c r="B67" s="489" t="s">
        <v>126</v>
      </c>
      <c r="C67" s="489" t="s">
        <v>142</v>
      </c>
      <c r="D67" s="489" t="s">
        <v>143</v>
      </c>
      <c r="E67" s="489" t="s">
        <v>147</v>
      </c>
      <c r="F67" s="489">
        <v>2</v>
      </c>
      <c r="G67" s="489" t="s">
        <v>106</v>
      </c>
      <c r="H67" s="490">
        <v>101901.18</v>
      </c>
      <c r="I67" s="490">
        <v>178327.07</v>
      </c>
      <c r="J67" s="490">
        <v>133619.76999999999</v>
      </c>
      <c r="K67" s="490">
        <v>233834.59</v>
      </c>
      <c r="L67" s="490">
        <v>162414.01</v>
      </c>
      <c r="M67" s="490">
        <v>284224.51</v>
      </c>
      <c r="N67" s="490">
        <v>199250.05</v>
      </c>
      <c r="O67" s="490">
        <v>348687.58</v>
      </c>
      <c r="P67" s="490">
        <v>236377.88</v>
      </c>
      <c r="Q67" s="490">
        <v>413661.3</v>
      </c>
      <c r="R67" s="490">
        <v>260470.1</v>
      </c>
      <c r="S67" s="490">
        <v>455822.68</v>
      </c>
      <c r="T67" s="490">
        <v>282805.8</v>
      </c>
      <c r="U67" s="490">
        <v>494910.14</v>
      </c>
    </row>
    <row r="68" spans="1:21" ht="15">
      <c r="A68" s="489">
        <v>1</v>
      </c>
      <c r="B68" s="489" t="s">
        <v>126</v>
      </c>
      <c r="C68" s="489" t="s">
        <v>142</v>
      </c>
      <c r="D68" s="489" t="s">
        <v>143</v>
      </c>
      <c r="E68" s="489" t="s">
        <v>147</v>
      </c>
      <c r="F68" s="489">
        <v>3</v>
      </c>
      <c r="G68" s="489" t="s">
        <v>107</v>
      </c>
      <c r="H68" s="490">
        <v>88254.05</v>
      </c>
      <c r="I68" s="490">
        <v>154444.57999999999</v>
      </c>
      <c r="J68" s="490">
        <v>120049.65</v>
      </c>
      <c r="K68" s="490">
        <v>210086.9</v>
      </c>
      <c r="L68" s="490">
        <v>151634.76</v>
      </c>
      <c r="M68" s="490">
        <v>265360.83</v>
      </c>
      <c r="N68" s="490">
        <v>199498.4</v>
      </c>
      <c r="O68" s="490">
        <v>349122.2</v>
      </c>
      <c r="P68" s="490">
        <v>246991.6</v>
      </c>
      <c r="Q68" s="490">
        <v>432235.3</v>
      </c>
      <c r="R68" s="490">
        <v>278124.53000000003</v>
      </c>
      <c r="S68" s="490">
        <v>486717.93</v>
      </c>
      <c r="T68" s="490">
        <v>308834.09999999998</v>
      </c>
      <c r="U68" s="490">
        <v>540459.68000000005</v>
      </c>
    </row>
    <row r="69" spans="1:21" ht="15">
      <c r="A69" s="489">
        <v>1</v>
      </c>
      <c r="B69" s="489" t="s">
        <v>126</v>
      </c>
      <c r="C69" s="489" t="s">
        <v>142</v>
      </c>
      <c r="D69" s="489" t="s">
        <v>143</v>
      </c>
      <c r="E69" s="489" t="s">
        <v>147</v>
      </c>
      <c r="F69" s="489">
        <v>4</v>
      </c>
      <c r="G69" s="489" t="s">
        <v>104</v>
      </c>
      <c r="H69" s="490">
        <v>99251.15</v>
      </c>
      <c r="I69" s="490">
        <v>158801.84</v>
      </c>
      <c r="J69" s="490">
        <v>138951.60999999999</v>
      </c>
      <c r="K69" s="490">
        <v>222322.58</v>
      </c>
      <c r="L69" s="490">
        <v>178652.07</v>
      </c>
      <c r="M69" s="490">
        <v>285843.31</v>
      </c>
      <c r="N69" s="490">
        <v>238202.76</v>
      </c>
      <c r="O69" s="490">
        <v>381124.42</v>
      </c>
      <c r="P69" s="490">
        <v>297753.45</v>
      </c>
      <c r="Q69" s="490">
        <v>476405.52</v>
      </c>
      <c r="R69" s="490">
        <v>337453.91</v>
      </c>
      <c r="S69" s="490">
        <v>539926.26</v>
      </c>
      <c r="T69" s="490">
        <v>377154.37</v>
      </c>
      <c r="U69" s="490">
        <v>603446.99</v>
      </c>
    </row>
    <row r="70" spans="1:21" ht="15">
      <c r="A70" s="489">
        <v>1</v>
      </c>
      <c r="B70" s="489" t="s">
        <v>126</v>
      </c>
      <c r="C70" s="489" t="s">
        <v>142</v>
      </c>
      <c r="D70" s="489" t="s">
        <v>143</v>
      </c>
      <c r="E70" s="489" t="s">
        <v>148</v>
      </c>
      <c r="F70" s="489">
        <v>1</v>
      </c>
      <c r="G70" s="489" t="s">
        <v>87</v>
      </c>
      <c r="H70" s="490">
        <v>108931.09</v>
      </c>
      <c r="I70" s="490">
        <v>190629.41</v>
      </c>
      <c r="J70" s="490">
        <v>141125.20000000001</v>
      </c>
      <c r="K70" s="490">
        <v>246969.11</v>
      </c>
      <c r="L70" s="490">
        <v>168935.35</v>
      </c>
      <c r="M70" s="490">
        <v>295636.86</v>
      </c>
      <c r="N70" s="490">
        <v>201608.33</v>
      </c>
      <c r="O70" s="490">
        <v>352814.57</v>
      </c>
      <c r="P70" s="490">
        <v>237122.6</v>
      </c>
      <c r="Q70" s="490">
        <v>414964.54</v>
      </c>
      <c r="R70" s="490">
        <v>259838.02</v>
      </c>
      <c r="S70" s="490">
        <v>454716.53</v>
      </c>
      <c r="T70" s="490">
        <v>281365.52</v>
      </c>
      <c r="U70" s="490">
        <v>492389.67</v>
      </c>
    </row>
    <row r="71" spans="1:21" ht="15">
      <c r="A71" s="489">
        <v>1</v>
      </c>
      <c r="B71" s="489" t="s">
        <v>126</v>
      </c>
      <c r="C71" s="489" t="s">
        <v>142</v>
      </c>
      <c r="D71" s="489" t="s">
        <v>143</v>
      </c>
      <c r="E71" s="489" t="s">
        <v>148</v>
      </c>
      <c r="F71" s="489">
        <v>2</v>
      </c>
      <c r="G71" s="489" t="s">
        <v>106</v>
      </c>
      <c r="H71" s="490">
        <v>95093.49</v>
      </c>
      <c r="I71" s="490">
        <v>166413.60999999999</v>
      </c>
      <c r="J71" s="490">
        <v>124618.33</v>
      </c>
      <c r="K71" s="490">
        <v>218082.08</v>
      </c>
      <c r="L71" s="490">
        <v>151398.99</v>
      </c>
      <c r="M71" s="490">
        <v>264948.21999999997</v>
      </c>
      <c r="N71" s="490">
        <v>185600.03</v>
      </c>
      <c r="O71" s="490">
        <v>324800.05</v>
      </c>
      <c r="P71" s="490">
        <v>220115.8</v>
      </c>
      <c r="Q71" s="490">
        <v>385202.65</v>
      </c>
      <c r="R71" s="490">
        <v>242508.03</v>
      </c>
      <c r="S71" s="490">
        <v>424389.06</v>
      </c>
      <c r="T71" s="490">
        <v>263251.24</v>
      </c>
      <c r="U71" s="490">
        <v>460689.67</v>
      </c>
    </row>
    <row r="72" spans="1:21" ht="15">
      <c r="A72" s="489">
        <v>1</v>
      </c>
      <c r="B72" s="489" t="s">
        <v>126</v>
      </c>
      <c r="C72" s="489" t="s">
        <v>142</v>
      </c>
      <c r="D72" s="489" t="s">
        <v>143</v>
      </c>
      <c r="E72" s="489" t="s">
        <v>148</v>
      </c>
      <c r="F72" s="489">
        <v>3</v>
      </c>
      <c r="G72" s="489" t="s">
        <v>107</v>
      </c>
      <c r="H72" s="490">
        <v>82524.86</v>
      </c>
      <c r="I72" s="490">
        <v>144418.5</v>
      </c>
      <c r="J72" s="490">
        <v>112320.96000000001</v>
      </c>
      <c r="K72" s="490">
        <v>196561.68</v>
      </c>
      <c r="L72" s="490">
        <v>141924.1</v>
      </c>
      <c r="M72" s="490">
        <v>248367.18</v>
      </c>
      <c r="N72" s="490">
        <v>186774.3</v>
      </c>
      <c r="O72" s="490">
        <v>326855.02</v>
      </c>
      <c r="P72" s="490">
        <v>231284.92</v>
      </c>
      <c r="Q72" s="490">
        <v>404748.61</v>
      </c>
      <c r="R72" s="490">
        <v>260473.57</v>
      </c>
      <c r="S72" s="490">
        <v>455828.74</v>
      </c>
      <c r="T72" s="490">
        <v>289274.14</v>
      </c>
      <c r="U72" s="490">
        <v>506229.74</v>
      </c>
    </row>
    <row r="73" spans="1:21" ht="15">
      <c r="A73" s="489">
        <v>1</v>
      </c>
      <c r="B73" s="489" t="s">
        <v>126</v>
      </c>
      <c r="C73" s="489" t="s">
        <v>142</v>
      </c>
      <c r="D73" s="489" t="s">
        <v>143</v>
      </c>
      <c r="E73" s="489" t="s">
        <v>148</v>
      </c>
      <c r="F73" s="489">
        <v>4</v>
      </c>
      <c r="G73" s="489" t="s">
        <v>104</v>
      </c>
      <c r="H73" s="490">
        <v>92378.07</v>
      </c>
      <c r="I73" s="490">
        <v>147804.92000000001</v>
      </c>
      <c r="J73" s="490">
        <v>129329.3</v>
      </c>
      <c r="K73" s="490">
        <v>206926.89</v>
      </c>
      <c r="L73" s="490">
        <v>166280.53</v>
      </c>
      <c r="M73" s="490">
        <v>266048.84999999998</v>
      </c>
      <c r="N73" s="490">
        <v>221707.38</v>
      </c>
      <c r="O73" s="490">
        <v>354731.81</v>
      </c>
      <c r="P73" s="490">
        <v>277134.21999999997</v>
      </c>
      <c r="Q73" s="490">
        <v>443414.76</v>
      </c>
      <c r="R73" s="490">
        <v>314085.45</v>
      </c>
      <c r="S73" s="490">
        <v>502536.73</v>
      </c>
      <c r="T73" s="490">
        <v>351036.68</v>
      </c>
      <c r="U73" s="490">
        <v>561658.68999999994</v>
      </c>
    </row>
    <row r="74" spans="1:21" ht="15">
      <c r="A74" s="489">
        <v>1</v>
      </c>
      <c r="B74" s="489" t="s">
        <v>126</v>
      </c>
      <c r="C74" s="489" t="s">
        <v>142</v>
      </c>
      <c r="D74" s="489" t="s">
        <v>143</v>
      </c>
      <c r="E74" s="489" t="s">
        <v>149</v>
      </c>
      <c r="F74" s="489">
        <v>1</v>
      </c>
      <c r="G74" s="489" t="s">
        <v>87</v>
      </c>
      <c r="H74" s="490">
        <v>115933.19</v>
      </c>
      <c r="I74" s="490">
        <v>202883.08</v>
      </c>
      <c r="J74" s="490">
        <v>150279.76999999999</v>
      </c>
      <c r="K74" s="490">
        <v>262989.59000000003</v>
      </c>
      <c r="L74" s="490">
        <v>179953.33</v>
      </c>
      <c r="M74" s="490">
        <v>314918.34000000003</v>
      </c>
      <c r="N74" s="490">
        <v>214847.87</v>
      </c>
      <c r="O74" s="490">
        <v>375983.77</v>
      </c>
      <c r="P74" s="490">
        <v>252760.6</v>
      </c>
      <c r="Q74" s="490">
        <v>442331.05</v>
      </c>
      <c r="R74" s="490">
        <v>277011.03999999998</v>
      </c>
      <c r="S74" s="490">
        <v>484769.32</v>
      </c>
      <c r="T74" s="490">
        <v>300032.56</v>
      </c>
      <c r="U74" s="490">
        <v>525056.97</v>
      </c>
    </row>
    <row r="75" spans="1:21" ht="15">
      <c r="A75" s="489">
        <v>1</v>
      </c>
      <c r="B75" s="489" t="s">
        <v>126</v>
      </c>
      <c r="C75" s="489" t="s">
        <v>142</v>
      </c>
      <c r="D75" s="489" t="s">
        <v>143</v>
      </c>
      <c r="E75" s="489" t="s">
        <v>149</v>
      </c>
      <c r="F75" s="489">
        <v>2</v>
      </c>
      <c r="G75" s="489" t="s">
        <v>106</v>
      </c>
      <c r="H75" s="490">
        <v>100837.56</v>
      </c>
      <c r="I75" s="490">
        <v>176465.73</v>
      </c>
      <c r="J75" s="490">
        <v>132272.26999999999</v>
      </c>
      <c r="K75" s="490">
        <v>231476.46</v>
      </c>
      <c r="L75" s="490">
        <v>160822.75</v>
      </c>
      <c r="M75" s="490">
        <v>281439.82</v>
      </c>
      <c r="N75" s="490">
        <v>197384.27</v>
      </c>
      <c r="O75" s="490">
        <v>345422.46</v>
      </c>
      <c r="P75" s="490">
        <v>234207.73</v>
      </c>
      <c r="Q75" s="490">
        <v>409863.53</v>
      </c>
      <c r="R75" s="490">
        <v>258105.61</v>
      </c>
      <c r="S75" s="490">
        <v>451684.81</v>
      </c>
      <c r="T75" s="490">
        <v>280271.52</v>
      </c>
      <c r="U75" s="490">
        <v>490475.16</v>
      </c>
    </row>
    <row r="76" spans="1:21" ht="15">
      <c r="A76" s="489">
        <v>1</v>
      </c>
      <c r="B76" s="489" t="s">
        <v>126</v>
      </c>
      <c r="C76" s="489" t="s">
        <v>142</v>
      </c>
      <c r="D76" s="489" t="s">
        <v>143</v>
      </c>
      <c r="E76" s="489" t="s">
        <v>149</v>
      </c>
      <c r="F76" s="489">
        <v>3</v>
      </c>
      <c r="G76" s="489" t="s">
        <v>107</v>
      </c>
      <c r="H76" s="490">
        <v>87227.53</v>
      </c>
      <c r="I76" s="490">
        <v>152648.17000000001</v>
      </c>
      <c r="J76" s="490">
        <v>118612.53</v>
      </c>
      <c r="K76" s="490">
        <v>207571.93</v>
      </c>
      <c r="L76" s="490">
        <v>149787.03</v>
      </c>
      <c r="M76" s="490">
        <v>262127.3</v>
      </c>
      <c r="N76" s="490">
        <v>197034.76</v>
      </c>
      <c r="O76" s="490">
        <v>344810.82</v>
      </c>
      <c r="P76" s="490">
        <v>243912.05</v>
      </c>
      <c r="Q76" s="490">
        <v>426846.08</v>
      </c>
      <c r="R76" s="490">
        <v>274634.37</v>
      </c>
      <c r="S76" s="490">
        <v>480610.15</v>
      </c>
      <c r="T76" s="490">
        <v>304933.34000000003</v>
      </c>
      <c r="U76" s="490">
        <v>533633.34</v>
      </c>
    </row>
    <row r="77" spans="1:21" ht="15">
      <c r="A77" s="489">
        <v>1</v>
      </c>
      <c r="B77" s="489" t="s">
        <v>126</v>
      </c>
      <c r="C77" s="489" t="s">
        <v>142</v>
      </c>
      <c r="D77" s="489" t="s">
        <v>143</v>
      </c>
      <c r="E77" s="489" t="s">
        <v>149</v>
      </c>
      <c r="F77" s="489">
        <v>4</v>
      </c>
      <c r="G77" s="489" t="s">
        <v>104</v>
      </c>
      <c r="H77" s="490">
        <v>98368.29</v>
      </c>
      <c r="I77" s="490">
        <v>157389.26999999999</v>
      </c>
      <c r="J77" s="490">
        <v>137715.60999999999</v>
      </c>
      <c r="K77" s="490">
        <v>220344.98</v>
      </c>
      <c r="L77" s="490">
        <v>177062.93</v>
      </c>
      <c r="M77" s="490">
        <v>283300.69</v>
      </c>
      <c r="N77" s="490">
        <v>236083.9</v>
      </c>
      <c r="O77" s="490">
        <v>377734.25</v>
      </c>
      <c r="P77" s="490">
        <v>295104.88</v>
      </c>
      <c r="Q77" s="490">
        <v>472167.81</v>
      </c>
      <c r="R77" s="490">
        <v>334452.19</v>
      </c>
      <c r="S77" s="490">
        <v>535123.52</v>
      </c>
      <c r="T77" s="490">
        <v>373799.51</v>
      </c>
      <c r="U77" s="490">
        <v>598079.23</v>
      </c>
    </row>
    <row r="78" spans="1:21" ht="15">
      <c r="A78" s="489">
        <v>1</v>
      </c>
      <c r="B78" s="489" t="s">
        <v>126</v>
      </c>
      <c r="C78" s="489" t="s">
        <v>142</v>
      </c>
      <c r="D78" s="489" t="s">
        <v>143</v>
      </c>
      <c r="E78" s="489" t="s">
        <v>150</v>
      </c>
      <c r="F78" s="489">
        <v>1</v>
      </c>
      <c r="G78" s="489" t="s">
        <v>87</v>
      </c>
      <c r="H78" s="490">
        <v>115578.63</v>
      </c>
      <c r="I78" s="490">
        <v>202262.61</v>
      </c>
      <c r="J78" s="490">
        <v>149717.20000000001</v>
      </c>
      <c r="K78" s="490">
        <v>262005.09</v>
      </c>
      <c r="L78" s="490">
        <v>179206.02</v>
      </c>
      <c r="M78" s="490">
        <v>313610.53999999998</v>
      </c>
      <c r="N78" s="490">
        <v>213843.35</v>
      </c>
      <c r="O78" s="490">
        <v>374225.86</v>
      </c>
      <c r="P78" s="490">
        <v>251496.75</v>
      </c>
      <c r="Q78" s="490">
        <v>440119.31</v>
      </c>
      <c r="R78" s="490">
        <v>275580.15999999997</v>
      </c>
      <c r="S78" s="490">
        <v>482265.29</v>
      </c>
      <c r="T78" s="490">
        <v>298394.57</v>
      </c>
      <c r="U78" s="490">
        <v>522190.5</v>
      </c>
    </row>
    <row r="79" spans="1:21" ht="15">
      <c r="A79" s="489">
        <v>1</v>
      </c>
      <c r="B79" s="489" t="s">
        <v>126</v>
      </c>
      <c r="C79" s="489" t="s">
        <v>142</v>
      </c>
      <c r="D79" s="489" t="s">
        <v>143</v>
      </c>
      <c r="E79" s="489" t="s">
        <v>150</v>
      </c>
      <c r="F79" s="489">
        <v>2</v>
      </c>
      <c r="G79" s="489" t="s">
        <v>106</v>
      </c>
      <c r="H79" s="490">
        <v>100986.27</v>
      </c>
      <c r="I79" s="490">
        <v>176725.97</v>
      </c>
      <c r="J79" s="490">
        <v>132309.95000000001</v>
      </c>
      <c r="K79" s="490">
        <v>231542.39999999999</v>
      </c>
      <c r="L79" s="490">
        <v>160713.13</v>
      </c>
      <c r="M79" s="490">
        <v>281247.96999999997</v>
      </c>
      <c r="N79" s="490">
        <v>196961.87</v>
      </c>
      <c r="O79" s="490">
        <v>344683.27</v>
      </c>
      <c r="P79" s="490">
        <v>233562.31</v>
      </c>
      <c r="Q79" s="490">
        <v>408734.04</v>
      </c>
      <c r="R79" s="490">
        <v>257304.91</v>
      </c>
      <c r="S79" s="490">
        <v>450283.59</v>
      </c>
      <c r="T79" s="490">
        <v>279292.24</v>
      </c>
      <c r="U79" s="490">
        <v>488761.42</v>
      </c>
    </row>
    <row r="80" spans="1:21" ht="15">
      <c r="A80" s="489">
        <v>1</v>
      </c>
      <c r="B80" s="489" t="s">
        <v>126</v>
      </c>
      <c r="C80" s="489" t="s">
        <v>142</v>
      </c>
      <c r="D80" s="489" t="s">
        <v>143</v>
      </c>
      <c r="E80" s="489" t="s">
        <v>150</v>
      </c>
      <c r="F80" s="489">
        <v>3</v>
      </c>
      <c r="G80" s="489" t="s">
        <v>107</v>
      </c>
      <c r="H80" s="490">
        <v>87707.45</v>
      </c>
      <c r="I80" s="490">
        <v>153488.04</v>
      </c>
      <c r="J80" s="490">
        <v>119401.29</v>
      </c>
      <c r="K80" s="490">
        <v>208952.26</v>
      </c>
      <c r="L80" s="490">
        <v>150891.64000000001</v>
      </c>
      <c r="M80" s="490">
        <v>264060.37</v>
      </c>
      <c r="N80" s="490">
        <v>198596.95</v>
      </c>
      <c r="O80" s="490">
        <v>347544.67</v>
      </c>
      <c r="P80" s="490">
        <v>245944.17</v>
      </c>
      <c r="Q80" s="490">
        <v>430402.3</v>
      </c>
      <c r="R80" s="490">
        <v>276997.42</v>
      </c>
      <c r="S80" s="490">
        <v>484745.49</v>
      </c>
      <c r="T80" s="490">
        <v>307641.43</v>
      </c>
      <c r="U80" s="490">
        <v>538372.5</v>
      </c>
    </row>
    <row r="81" spans="1:21" ht="15">
      <c r="A81" s="489">
        <v>1</v>
      </c>
      <c r="B81" s="489" t="s">
        <v>126</v>
      </c>
      <c r="C81" s="489" t="s">
        <v>142</v>
      </c>
      <c r="D81" s="489" t="s">
        <v>143</v>
      </c>
      <c r="E81" s="489" t="s">
        <v>150</v>
      </c>
      <c r="F81" s="489">
        <v>4</v>
      </c>
      <c r="G81" s="489" t="s">
        <v>104</v>
      </c>
      <c r="H81" s="490">
        <v>98002.77</v>
      </c>
      <c r="I81" s="490">
        <v>156804.44</v>
      </c>
      <c r="J81" s="490">
        <v>137203.88</v>
      </c>
      <c r="K81" s="490">
        <v>219526.22</v>
      </c>
      <c r="L81" s="490">
        <v>176404.99</v>
      </c>
      <c r="M81" s="490">
        <v>282247.99</v>
      </c>
      <c r="N81" s="490">
        <v>235206.66</v>
      </c>
      <c r="O81" s="490">
        <v>376330.65</v>
      </c>
      <c r="P81" s="490">
        <v>294008.32000000001</v>
      </c>
      <c r="Q81" s="490">
        <v>470413.32</v>
      </c>
      <c r="R81" s="490">
        <v>333209.43</v>
      </c>
      <c r="S81" s="490">
        <v>533135.09</v>
      </c>
      <c r="T81" s="490">
        <v>372410.54</v>
      </c>
      <c r="U81" s="490">
        <v>595856.87</v>
      </c>
    </row>
    <row r="82" spans="1:21" ht="15">
      <c r="A82" s="489">
        <v>1</v>
      </c>
      <c r="B82" s="489" t="s">
        <v>126</v>
      </c>
      <c r="C82" s="489" t="s">
        <v>151</v>
      </c>
      <c r="D82" s="489" t="s">
        <v>152</v>
      </c>
      <c r="E82" s="489" t="s">
        <v>153</v>
      </c>
      <c r="F82" s="489">
        <v>1</v>
      </c>
      <c r="G82" s="489" t="s">
        <v>87</v>
      </c>
      <c r="H82" s="490">
        <v>100377.91</v>
      </c>
      <c r="I82" s="490">
        <v>175661.34</v>
      </c>
      <c r="J82" s="490">
        <v>129977.19</v>
      </c>
      <c r="K82" s="490">
        <v>227460.09</v>
      </c>
      <c r="L82" s="490">
        <v>155542.57999999999</v>
      </c>
      <c r="M82" s="490">
        <v>272199.51</v>
      </c>
      <c r="N82" s="490">
        <v>185552.22</v>
      </c>
      <c r="O82" s="490">
        <v>324716.39</v>
      </c>
      <c r="P82" s="490">
        <v>218184.68</v>
      </c>
      <c r="Q82" s="490">
        <v>381823.19</v>
      </c>
      <c r="R82" s="490">
        <v>239056.11</v>
      </c>
      <c r="S82" s="490">
        <v>418348.2</v>
      </c>
      <c r="T82" s="490">
        <v>258804.39</v>
      </c>
      <c r="U82" s="490">
        <v>452907.67</v>
      </c>
    </row>
    <row r="83" spans="1:21" ht="15">
      <c r="A83" s="489">
        <v>1</v>
      </c>
      <c r="B83" s="489" t="s">
        <v>126</v>
      </c>
      <c r="C83" s="489" t="s">
        <v>151</v>
      </c>
      <c r="D83" s="489" t="s">
        <v>152</v>
      </c>
      <c r="E83" s="489" t="s">
        <v>153</v>
      </c>
      <c r="F83" s="489">
        <v>2</v>
      </c>
      <c r="G83" s="489" t="s">
        <v>106</v>
      </c>
      <c r="H83" s="490">
        <v>87924.12</v>
      </c>
      <c r="I83" s="490">
        <v>153867.21</v>
      </c>
      <c r="J83" s="490">
        <v>115121.01</v>
      </c>
      <c r="K83" s="490">
        <v>201461.76000000001</v>
      </c>
      <c r="L83" s="490">
        <v>139759.85</v>
      </c>
      <c r="M83" s="490">
        <v>244579.74</v>
      </c>
      <c r="N83" s="490">
        <v>171144.75</v>
      </c>
      <c r="O83" s="490">
        <v>299503.32</v>
      </c>
      <c r="P83" s="490">
        <v>202878.56</v>
      </c>
      <c r="Q83" s="490">
        <v>355037.49</v>
      </c>
      <c r="R83" s="490">
        <v>223459.13</v>
      </c>
      <c r="S83" s="490">
        <v>391053.47</v>
      </c>
      <c r="T83" s="490">
        <v>242501.53</v>
      </c>
      <c r="U83" s="490">
        <v>424377.68</v>
      </c>
    </row>
    <row r="84" spans="1:21" ht="15">
      <c r="A84" s="489">
        <v>1</v>
      </c>
      <c r="B84" s="489" t="s">
        <v>126</v>
      </c>
      <c r="C84" s="489" t="s">
        <v>151</v>
      </c>
      <c r="D84" s="489" t="s">
        <v>152</v>
      </c>
      <c r="E84" s="489" t="s">
        <v>153</v>
      </c>
      <c r="F84" s="489">
        <v>3</v>
      </c>
      <c r="G84" s="489" t="s">
        <v>107</v>
      </c>
      <c r="H84" s="490">
        <v>76530.720000000001</v>
      </c>
      <c r="I84" s="490">
        <v>133928.75</v>
      </c>
      <c r="J84" s="490">
        <v>104250.55</v>
      </c>
      <c r="K84" s="490">
        <v>182438.46</v>
      </c>
      <c r="L84" s="490">
        <v>131796.71</v>
      </c>
      <c r="M84" s="490">
        <v>230644.24</v>
      </c>
      <c r="N84" s="490">
        <v>173516.89</v>
      </c>
      <c r="O84" s="490">
        <v>303654.56</v>
      </c>
      <c r="P84" s="490">
        <v>214931.46</v>
      </c>
      <c r="Q84" s="490">
        <v>376130.05</v>
      </c>
      <c r="R84" s="490">
        <v>242104.58</v>
      </c>
      <c r="S84" s="490">
        <v>423683.01</v>
      </c>
      <c r="T84" s="490">
        <v>268928.43</v>
      </c>
      <c r="U84" s="490">
        <v>470624.75</v>
      </c>
    </row>
    <row r="85" spans="1:21" ht="15">
      <c r="A85" s="489">
        <v>1</v>
      </c>
      <c r="B85" s="489" t="s">
        <v>126</v>
      </c>
      <c r="C85" s="489" t="s">
        <v>151</v>
      </c>
      <c r="D85" s="489" t="s">
        <v>152</v>
      </c>
      <c r="E85" s="489" t="s">
        <v>153</v>
      </c>
      <c r="F85" s="489">
        <v>4</v>
      </c>
      <c r="G85" s="489" t="s">
        <v>104</v>
      </c>
      <c r="H85" s="490">
        <v>85082.55</v>
      </c>
      <c r="I85" s="490">
        <v>136132.09</v>
      </c>
      <c r="J85" s="490">
        <v>119115.57</v>
      </c>
      <c r="K85" s="490">
        <v>190584.92</v>
      </c>
      <c r="L85" s="490">
        <v>153148.6</v>
      </c>
      <c r="M85" s="490">
        <v>245037.76</v>
      </c>
      <c r="N85" s="490">
        <v>204198.13</v>
      </c>
      <c r="O85" s="490">
        <v>326717.01</v>
      </c>
      <c r="P85" s="490">
        <v>255247.66</v>
      </c>
      <c r="Q85" s="490">
        <v>408396.26</v>
      </c>
      <c r="R85" s="490">
        <v>289280.68</v>
      </c>
      <c r="S85" s="490">
        <v>462849.1</v>
      </c>
      <c r="T85" s="490">
        <v>323313.7</v>
      </c>
      <c r="U85" s="490">
        <v>517301.93</v>
      </c>
    </row>
    <row r="86" spans="1:21" ht="15">
      <c r="A86" s="489">
        <v>1</v>
      </c>
      <c r="B86" s="489" t="s">
        <v>126</v>
      </c>
      <c r="C86" s="489" t="s">
        <v>151</v>
      </c>
      <c r="D86" s="489" t="s">
        <v>152</v>
      </c>
      <c r="E86" s="489" t="s">
        <v>154</v>
      </c>
      <c r="F86" s="489">
        <v>1</v>
      </c>
      <c r="G86" s="489" t="s">
        <v>87</v>
      </c>
      <c r="H86" s="490">
        <v>98693.88</v>
      </c>
      <c r="I86" s="490">
        <v>172714.29</v>
      </c>
      <c r="J86" s="490">
        <v>127900.34</v>
      </c>
      <c r="K86" s="490">
        <v>223825.6</v>
      </c>
      <c r="L86" s="490">
        <v>153131.53</v>
      </c>
      <c r="M86" s="490">
        <v>267980.18</v>
      </c>
      <c r="N86" s="490">
        <v>182789.35</v>
      </c>
      <c r="O86" s="490">
        <v>319881.37</v>
      </c>
      <c r="P86" s="490">
        <v>215018.83</v>
      </c>
      <c r="Q86" s="490">
        <v>376282.95</v>
      </c>
      <c r="R86" s="490">
        <v>235633.67</v>
      </c>
      <c r="S86" s="490">
        <v>412358.93</v>
      </c>
      <c r="T86" s="490">
        <v>255188.38</v>
      </c>
      <c r="U86" s="490">
        <v>446579.67</v>
      </c>
    </row>
    <row r="87" spans="1:21" ht="15">
      <c r="A87" s="489">
        <v>1</v>
      </c>
      <c r="B87" s="489" t="s">
        <v>126</v>
      </c>
      <c r="C87" s="489" t="s">
        <v>151</v>
      </c>
      <c r="D87" s="489" t="s">
        <v>152</v>
      </c>
      <c r="E87" s="489" t="s">
        <v>154</v>
      </c>
      <c r="F87" s="489">
        <v>2</v>
      </c>
      <c r="G87" s="489" t="s">
        <v>106</v>
      </c>
      <c r="H87" s="490">
        <v>85988.42</v>
      </c>
      <c r="I87" s="490">
        <v>150479.73000000001</v>
      </c>
      <c r="J87" s="490">
        <v>112744.03</v>
      </c>
      <c r="K87" s="490">
        <v>197302.05</v>
      </c>
      <c r="L87" s="490">
        <v>137029.96</v>
      </c>
      <c r="M87" s="490">
        <v>239802.43</v>
      </c>
      <c r="N87" s="490">
        <v>168090.82</v>
      </c>
      <c r="O87" s="490">
        <v>294158.94</v>
      </c>
      <c r="P87" s="490">
        <v>199403.5</v>
      </c>
      <c r="Q87" s="490">
        <v>348956.12</v>
      </c>
      <c r="R87" s="490">
        <v>219721.60000000001</v>
      </c>
      <c r="S87" s="490">
        <v>384512.8</v>
      </c>
      <c r="T87" s="490">
        <v>238556.18</v>
      </c>
      <c r="U87" s="490">
        <v>417473.31</v>
      </c>
    </row>
    <row r="88" spans="1:21" ht="15">
      <c r="A88" s="489">
        <v>1</v>
      </c>
      <c r="B88" s="489" t="s">
        <v>126</v>
      </c>
      <c r="C88" s="489" t="s">
        <v>151</v>
      </c>
      <c r="D88" s="489" t="s">
        <v>152</v>
      </c>
      <c r="E88" s="489" t="s">
        <v>154</v>
      </c>
      <c r="F88" s="489">
        <v>3</v>
      </c>
      <c r="G88" s="489" t="s">
        <v>107</v>
      </c>
      <c r="H88" s="490">
        <v>74494.34</v>
      </c>
      <c r="I88" s="490">
        <v>130365.1</v>
      </c>
      <c r="J88" s="490">
        <v>101341.19</v>
      </c>
      <c r="K88" s="490">
        <v>177347.08</v>
      </c>
      <c r="L88" s="490">
        <v>128010.86</v>
      </c>
      <c r="M88" s="490">
        <v>224019.01</v>
      </c>
      <c r="N88" s="490">
        <v>168424.41</v>
      </c>
      <c r="O88" s="490">
        <v>294742.71000000002</v>
      </c>
      <c r="P88" s="490">
        <v>208526.16</v>
      </c>
      <c r="Q88" s="490">
        <v>364920.79</v>
      </c>
      <c r="R88" s="490">
        <v>234815.26</v>
      </c>
      <c r="S88" s="490">
        <v>410926.7</v>
      </c>
      <c r="T88" s="490">
        <v>260748.03</v>
      </c>
      <c r="U88" s="490">
        <v>456309.05</v>
      </c>
    </row>
    <row r="89" spans="1:21" ht="15">
      <c r="A89" s="489">
        <v>1</v>
      </c>
      <c r="B89" s="489" t="s">
        <v>126</v>
      </c>
      <c r="C89" s="489" t="s">
        <v>151</v>
      </c>
      <c r="D89" s="489" t="s">
        <v>152</v>
      </c>
      <c r="E89" s="489" t="s">
        <v>154</v>
      </c>
      <c r="F89" s="489">
        <v>4</v>
      </c>
      <c r="G89" s="489" t="s">
        <v>104</v>
      </c>
      <c r="H89" s="490">
        <v>83720.31</v>
      </c>
      <c r="I89" s="490">
        <v>133952.5</v>
      </c>
      <c r="J89" s="490">
        <v>117208.43</v>
      </c>
      <c r="K89" s="490">
        <v>187533.5</v>
      </c>
      <c r="L89" s="490">
        <v>150696.56</v>
      </c>
      <c r="M89" s="490">
        <v>241114.49</v>
      </c>
      <c r="N89" s="490">
        <v>200928.74</v>
      </c>
      <c r="O89" s="490">
        <v>321485.99</v>
      </c>
      <c r="P89" s="490">
        <v>251160.93</v>
      </c>
      <c r="Q89" s="490">
        <v>401857.49</v>
      </c>
      <c r="R89" s="490">
        <v>284649.05</v>
      </c>
      <c r="S89" s="490">
        <v>455438.49</v>
      </c>
      <c r="T89" s="490">
        <v>318137.18</v>
      </c>
      <c r="U89" s="490">
        <v>509019.49</v>
      </c>
    </row>
    <row r="90" spans="1:21" ht="15">
      <c r="A90" s="489">
        <v>1</v>
      </c>
      <c r="B90" s="489" t="s">
        <v>126</v>
      </c>
      <c r="C90" s="489" t="s">
        <v>151</v>
      </c>
      <c r="D90" s="489" t="s">
        <v>152</v>
      </c>
      <c r="E90" s="489" t="s">
        <v>155</v>
      </c>
      <c r="F90" s="489">
        <v>1</v>
      </c>
      <c r="G90" s="489" t="s">
        <v>87</v>
      </c>
      <c r="H90" s="490">
        <v>96256.44</v>
      </c>
      <c r="I90" s="490">
        <v>168448.76</v>
      </c>
      <c r="J90" s="490">
        <v>124670.57</v>
      </c>
      <c r="K90" s="490">
        <v>218173.5</v>
      </c>
      <c r="L90" s="490">
        <v>149213.79999999999</v>
      </c>
      <c r="M90" s="490">
        <v>261124.15</v>
      </c>
      <c r="N90" s="490">
        <v>178035.37</v>
      </c>
      <c r="O90" s="490">
        <v>311561.90000000002</v>
      </c>
      <c r="P90" s="490">
        <v>209369.98</v>
      </c>
      <c r="Q90" s="490">
        <v>366397.47</v>
      </c>
      <c r="R90" s="490">
        <v>229411.66</v>
      </c>
      <c r="S90" s="490">
        <v>401470.41</v>
      </c>
      <c r="T90" s="490">
        <v>248389.15</v>
      </c>
      <c r="U90" s="490">
        <v>434681.01</v>
      </c>
    </row>
    <row r="91" spans="1:21" ht="15">
      <c r="A91" s="489">
        <v>1</v>
      </c>
      <c r="B91" s="489" t="s">
        <v>126</v>
      </c>
      <c r="C91" s="489" t="s">
        <v>151</v>
      </c>
      <c r="D91" s="489" t="s">
        <v>152</v>
      </c>
      <c r="E91" s="489" t="s">
        <v>155</v>
      </c>
      <c r="F91" s="489">
        <v>2</v>
      </c>
      <c r="G91" s="489" t="s">
        <v>106</v>
      </c>
      <c r="H91" s="490">
        <v>84180.01</v>
      </c>
      <c r="I91" s="490">
        <v>147315.01999999999</v>
      </c>
      <c r="J91" s="490">
        <v>110264.57</v>
      </c>
      <c r="K91" s="490">
        <v>192963</v>
      </c>
      <c r="L91" s="490">
        <v>133909.34</v>
      </c>
      <c r="M91" s="490">
        <v>234341.34</v>
      </c>
      <c r="N91" s="490">
        <v>164064.49</v>
      </c>
      <c r="O91" s="490">
        <v>287112.86</v>
      </c>
      <c r="P91" s="490">
        <v>194527.69</v>
      </c>
      <c r="Q91" s="490">
        <v>340423.45</v>
      </c>
      <c r="R91" s="490">
        <v>214287.31</v>
      </c>
      <c r="S91" s="490">
        <v>375002.8</v>
      </c>
      <c r="T91" s="490">
        <v>232580.32</v>
      </c>
      <c r="U91" s="490">
        <v>407015.56</v>
      </c>
    </row>
    <row r="92" spans="1:21" ht="15">
      <c r="A92" s="489">
        <v>1</v>
      </c>
      <c r="B92" s="489" t="s">
        <v>126</v>
      </c>
      <c r="C92" s="489" t="s">
        <v>151</v>
      </c>
      <c r="D92" s="489" t="s">
        <v>152</v>
      </c>
      <c r="E92" s="489" t="s">
        <v>155</v>
      </c>
      <c r="F92" s="489">
        <v>3</v>
      </c>
      <c r="G92" s="489" t="s">
        <v>107</v>
      </c>
      <c r="H92" s="490">
        <v>73169.53</v>
      </c>
      <c r="I92" s="490">
        <v>128046.68</v>
      </c>
      <c r="J92" s="490">
        <v>99632.54</v>
      </c>
      <c r="K92" s="490">
        <v>174356.94</v>
      </c>
      <c r="L92" s="490">
        <v>125927.14</v>
      </c>
      <c r="M92" s="490">
        <v>220372.49</v>
      </c>
      <c r="N92" s="490">
        <v>165757.82999999999</v>
      </c>
      <c r="O92" s="490">
        <v>290076.2</v>
      </c>
      <c r="P92" s="490">
        <v>205292.16</v>
      </c>
      <c r="Q92" s="490">
        <v>359261.29</v>
      </c>
      <c r="R92" s="490">
        <v>231225.03</v>
      </c>
      <c r="S92" s="490">
        <v>404643.8</v>
      </c>
      <c r="T92" s="490">
        <v>256819.20000000001</v>
      </c>
      <c r="U92" s="490">
        <v>449433.61</v>
      </c>
    </row>
    <row r="93" spans="1:21" ht="15">
      <c r="A93" s="489">
        <v>1</v>
      </c>
      <c r="B93" s="489" t="s">
        <v>126</v>
      </c>
      <c r="C93" s="489" t="s">
        <v>151</v>
      </c>
      <c r="D93" s="489" t="s">
        <v>152</v>
      </c>
      <c r="E93" s="489" t="s">
        <v>155</v>
      </c>
      <c r="F93" s="489">
        <v>4</v>
      </c>
      <c r="G93" s="489" t="s">
        <v>104</v>
      </c>
      <c r="H93" s="490">
        <v>81608.06</v>
      </c>
      <c r="I93" s="490">
        <v>130572.9</v>
      </c>
      <c r="J93" s="490">
        <v>114251.28</v>
      </c>
      <c r="K93" s="490">
        <v>182802.05</v>
      </c>
      <c r="L93" s="490">
        <v>146894.51</v>
      </c>
      <c r="M93" s="490">
        <v>235031.21</v>
      </c>
      <c r="N93" s="490">
        <v>195859.34</v>
      </c>
      <c r="O93" s="490">
        <v>313374.95</v>
      </c>
      <c r="P93" s="490">
        <v>244824.18</v>
      </c>
      <c r="Q93" s="490">
        <v>391718.69</v>
      </c>
      <c r="R93" s="490">
        <v>277467.40000000002</v>
      </c>
      <c r="S93" s="490">
        <v>443947.85</v>
      </c>
      <c r="T93" s="490">
        <v>310110.62</v>
      </c>
      <c r="U93" s="490">
        <v>496177</v>
      </c>
    </row>
    <row r="94" spans="1:21" ht="15">
      <c r="A94" s="489">
        <v>1</v>
      </c>
      <c r="B94" s="489" t="s">
        <v>126</v>
      </c>
      <c r="C94" s="489" t="s">
        <v>151</v>
      </c>
      <c r="D94" s="489" t="s">
        <v>152</v>
      </c>
      <c r="E94" s="489" t="s">
        <v>156</v>
      </c>
      <c r="F94" s="489">
        <v>1</v>
      </c>
      <c r="G94" s="489" t="s">
        <v>87</v>
      </c>
      <c r="H94" s="490">
        <v>103834.64</v>
      </c>
      <c r="I94" s="490">
        <v>181710.62</v>
      </c>
      <c r="J94" s="490">
        <v>134526.67000000001</v>
      </c>
      <c r="K94" s="490">
        <v>235421.67</v>
      </c>
      <c r="L94" s="490">
        <v>161039.48000000001</v>
      </c>
      <c r="M94" s="490">
        <v>281819.09000000003</v>
      </c>
      <c r="N94" s="490">
        <v>192189.89</v>
      </c>
      <c r="O94" s="490">
        <v>336332.3</v>
      </c>
      <c r="P94" s="490">
        <v>226048.36</v>
      </c>
      <c r="Q94" s="490">
        <v>395584.63</v>
      </c>
      <c r="R94" s="490">
        <v>247704.76</v>
      </c>
      <c r="S94" s="490">
        <v>433483.34</v>
      </c>
      <c r="T94" s="490">
        <v>268230.59000000003</v>
      </c>
      <c r="U94" s="490">
        <v>469403.54</v>
      </c>
    </row>
    <row r="95" spans="1:21" ht="15">
      <c r="A95" s="489">
        <v>1</v>
      </c>
      <c r="B95" s="489" t="s">
        <v>126</v>
      </c>
      <c r="C95" s="489" t="s">
        <v>151</v>
      </c>
      <c r="D95" s="489" t="s">
        <v>152</v>
      </c>
      <c r="E95" s="489" t="s">
        <v>156</v>
      </c>
      <c r="F95" s="489">
        <v>2</v>
      </c>
      <c r="G95" s="489" t="s">
        <v>106</v>
      </c>
      <c r="H95" s="490">
        <v>90626.02</v>
      </c>
      <c r="I95" s="490">
        <v>158595.53</v>
      </c>
      <c r="J95" s="490">
        <v>118770.11</v>
      </c>
      <c r="K95" s="490">
        <v>207847.69</v>
      </c>
      <c r="L95" s="490">
        <v>144300.22</v>
      </c>
      <c r="M95" s="490">
        <v>252525.39</v>
      </c>
      <c r="N95" s="490">
        <v>176909.24</v>
      </c>
      <c r="O95" s="490">
        <v>309591.15999999997</v>
      </c>
      <c r="P95" s="490">
        <v>209814.6</v>
      </c>
      <c r="Q95" s="490">
        <v>367175.55</v>
      </c>
      <c r="R95" s="490">
        <v>231162.51</v>
      </c>
      <c r="S95" s="490">
        <v>404534.39</v>
      </c>
      <c r="T95" s="490">
        <v>250939.69</v>
      </c>
      <c r="U95" s="490">
        <v>439144.46</v>
      </c>
    </row>
    <row r="96" spans="1:21" ht="15">
      <c r="A96" s="489">
        <v>1</v>
      </c>
      <c r="B96" s="489" t="s">
        <v>126</v>
      </c>
      <c r="C96" s="489" t="s">
        <v>151</v>
      </c>
      <c r="D96" s="489" t="s">
        <v>152</v>
      </c>
      <c r="E96" s="489" t="s">
        <v>156</v>
      </c>
      <c r="F96" s="489">
        <v>3</v>
      </c>
      <c r="G96" s="489" t="s">
        <v>107</v>
      </c>
      <c r="H96" s="490">
        <v>78633.75</v>
      </c>
      <c r="I96" s="490">
        <v>137609.06</v>
      </c>
      <c r="J96" s="490">
        <v>107019.49</v>
      </c>
      <c r="K96" s="490">
        <v>187284.11</v>
      </c>
      <c r="L96" s="490">
        <v>135221.04</v>
      </c>
      <c r="M96" s="490">
        <v>236636.83</v>
      </c>
      <c r="N96" s="490">
        <v>177948.6</v>
      </c>
      <c r="O96" s="490">
        <v>311410.06</v>
      </c>
      <c r="P96" s="490">
        <v>220352.03</v>
      </c>
      <c r="Q96" s="490">
        <v>385616.05</v>
      </c>
      <c r="R96" s="490">
        <v>248157.93</v>
      </c>
      <c r="S96" s="490">
        <v>434276.38</v>
      </c>
      <c r="T96" s="490">
        <v>275593.39</v>
      </c>
      <c r="U96" s="490">
        <v>482288.44</v>
      </c>
    </row>
    <row r="97" spans="1:21" ht="15">
      <c r="A97" s="489">
        <v>1</v>
      </c>
      <c r="B97" s="489" t="s">
        <v>126</v>
      </c>
      <c r="C97" s="489" t="s">
        <v>151</v>
      </c>
      <c r="D97" s="489" t="s">
        <v>152</v>
      </c>
      <c r="E97" s="489" t="s">
        <v>156</v>
      </c>
      <c r="F97" s="489">
        <v>4</v>
      </c>
      <c r="G97" s="489" t="s">
        <v>104</v>
      </c>
      <c r="H97" s="490">
        <v>88058.68</v>
      </c>
      <c r="I97" s="490">
        <v>140893.89000000001</v>
      </c>
      <c r="J97" s="490">
        <v>123282.15</v>
      </c>
      <c r="K97" s="490">
        <v>197251.44</v>
      </c>
      <c r="L97" s="490">
        <v>158505.62</v>
      </c>
      <c r="M97" s="490">
        <v>253609</v>
      </c>
      <c r="N97" s="490">
        <v>211340.83</v>
      </c>
      <c r="O97" s="490">
        <v>338145.33</v>
      </c>
      <c r="P97" s="490">
        <v>264176.03999999998</v>
      </c>
      <c r="Q97" s="490">
        <v>422681.67</v>
      </c>
      <c r="R97" s="490">
        <v>299399.51</v>
      </c>
      <c r="S97" s="490">
        <v>479039.22</v>
      </c>
      <c r="T97" s="490">
        <v>334622.98</v>
      </c>
      <c r="U97" s="490">
        <v>535396.78</v>
      </c>
    </row>
    <row r="98" spans="1:21" ht="15">
      <c r="A98" s="489">
        <v>1</v>
      </c>
      <c r="B98" s="489" t="s">
        <v>126</v>
      </c>
      <c r="C98" s="489" t="s">
        <v>151</v>
      </c>
      <c r="D98" s="489" t="s">
        <v>152</v>
      </c>
      <c r="E98" s="489" t="s">
        <v>157</v>
      </c>
      <c r="F98" s="489">
        <v>1</v>
      </c>
      <c r="G98" s="489" t="s">
        <v>87</v>
      </c>
      <c r="H98" s="490">
        <v>109684.51</v>
      </c>
      <c r="I98" s="490">
        <v>191947.89</v>
      </c>
      <c r="J98" s="490">
        <v>142278.13</v>
      </c>
      <c r="K98" s="490">
        <v>248986.72</v>
      </c>
      <c r="L98" s="490">
        <v>170442.04</v>
      </c>
      <c r="M98" s="490">
        <v>298273.57</v>
      </c>
      <c r="N98" s="490">
        <v>203599.44</v>
      </c>
      <c r="O98" s="490">
        <v>356299.02</v>
      </c>
      <c r="P98" s="490">
        <v>239605.59</v>
      </c>
      <c r="Q98" s="490">
        <v>419309.77</v>
      </c>
      <c r="R98" s="490">
        <v>262637.59000000003</v>
      </c>
      <c r="S98" s="490">
        <v>459615.78</v>
      </c>
      <c r="T98" s="490">
        <v>284548.75</v>
      </c>
      <c r="U98" s="490">
        <v>497960.32</v>
      </c>
    </row>
    <row r="99" spans="1:21" ht="15">
      <c r="A99" s="489">
        <v>1</v>
      </c>
      <c r="B99" s="489" t="s">
        <v>126</v>
      </c>
      <c r="C99" s="489" t="s">
        <v>151</v>
      </c>
      <c r="D99" s="489" t="s">
        <v>152</v>
      </c>
      <c r="E99" s="489" t="s">
        <v>157</v>
      </c>
      <c r="F99" s="489">
        <v>2</v>
      </c>
      <c r="G99" s="489" t="s">
        <v>106</v>
      </c>
      <c r="H99" s="490">
        <v>94966.19</v>
      </c>
      <c r="I99" s="490">
        <v>166190.84</v>
      </c>
      <c r="J99" s="490">
        <v>124720.82</v>
      </c>
      <c r="K99" s="490">
        <v>218261.43</v>
      </c>
      <c r="L99" s="490">
        <v>151789.73000000001</v>
      </c>
      <c r="M99" s="490">
        <v>265632.02</v>
      </c>
      <c r="N99" s="490">
        <v>186572.43</v>
      </c>
      <c r="O99" s="490">
        <v>326501.75</v>
      </c>
      <c r="P99" s="490">
        <v>221516.54</v>
      </c>
      <c r="Q99" s="490">
        <v>387653.94</v>
      </c>
      <c r="R99" s="490">
        <v>244204.79</v>
      </c>
      <c r="S99" s="490">
        <v>427358.38</v>
      </c>
      <c r="T99" s="490">
        <v>265281.75</v>
      </c>
      <c r="U99" s="490">
        <v>464243.06</v>
      </c>
    </row>
    <row r="100" spans="1:21" ht="15">
      <c r="A100" s="489">
        <v>1</v>
      </c>
      <c r="B100" s="489" t="s">
        <v>126</v>
      </c>
      <c r="C100" s="489" t="s">
        <v>151</v>
      </c>
      <c r="D100" s="489" t="s">
        <v>152</v>
      </c>
      <c r="E100" s="489" t="s">
        <v>157</v>
      </c>
      <c r="F100" s="489">
        <v>3</v>
      </c>
      <c r="G100" s="489" t="s">
        <v>107</v>
      </c>
      <c r="H100" s="490">
        <v>81813.3</v>
      </c>
      <c r="I100" s="490">
        <v>143173.28</v>
      </c>
      <c r="J100" s="490">
        <v>111120.26</v>
      </c>
      <c r="K100" s="490">
        <v>194460.46</v>
      </c>
      <c r="L100" s="490">
        <v>140221.98000000001</v>
      </c>
      <c r="M100" s="490">
        <v>245388.47</v>
      </c>
      <c r="N100" s="490">
        <v>184348.4</v>
      </c>
      <c r="O100" s="490">
        <v>322609.7</v>
      </c>
      <c r="P100" s="490">
        <v>228113.63</v>
      </c>
      <c r="Q100" s="490">
        <v>399198.86</v>
      </c>
      <c r="R100" s="490">
        <v>256774.48</v>
      </c>
      <c r="S100" s="490">
        <v>449355.35</v>
      </c>
      <c r="T100" s="490">
        <v>285022.56</v>
      </c>
      <c r="U100" s="490">
        <v>498789.48</v>
      </c>
    </row>
    <row r="101" spans="1:21" ht="15">
      <c r="A101" s="489">
        <v>1</v>
      </c>
      <c r="B101" s="489" t="s">
        <v>126</v>
      </c>
      <c r="C101" s="489" t="s">
        <v>151</v>
      </c>
      <c r="D101" s="489" t="s">
        <v>152</v>
      </c>
      <c r="E101" s="489" t="s">
        <v>157</v>
      </c>
      <c r="F101" s="489">
        <v>4</v>
      </c>
      <c r="G101" s="489" t="s">
        <v>104</v>
      </c>
      <c r="H101" s="490">
        <v>93128.08</v>
      </c>
      <c r="I101" s="490">
        <v>149004.93</v>
      </c>
      <c r="J101" s="490">
        <v>130379.31</v>
      </c>
      <c r="K101" s="490">
        <v>208606.9</v>
      </c>
      <c r="L101" s="490">
        <v>167630.54</v>
      </c>
      <c r="M101" s="490">
        <v>268208.88</v>
      </c>
      <c r="N101" s="490">
        <v>223507.39</v>
      </c>
      <c r="O101" s="490">
        <v>357611.83</v>
      </c>
      <c r="P101" s="490">
        <v>279384.24</v>
      </c>
      <c r="Q101" s="490">
        <v>447014.79</v>
      </c>
      <c r="R101" s="490">
        <v>316635.46999999997</v>
      </c>
      <c r="S101" s="490">
        <v>506616.77</v>
      </c>
      <c r="T101" s="490">
        <v>353886.71</v>
      </c>
      <c r="U101" s="490">
        <v>566218.74</v>
      </c>
    </row>
    <row r="102" spans="1:21" ht="15">
      <c r="A102" s="489">
        <v>1</v>
      </c>
      <c r="B102" s="489" t="s">
        <v>126</v>
      </c>
      <c r="C102" s="489" t="s">
        <v>151</v>
      </c>
      <c r="D102" s="489" t="s">
        <v>152</v>
      </c>
      <c r="E102" s="489" t="s">
        <v>158</v>
      </c>
      <c r="F102" s="489">
        <v>1</v>
      </c>
      <c r="G102" s="489" t="s">
        <v>87</v>
      </c>
      <c r="H102" s="490">
        <v>101707.44</v>
      </c>
      <c r="I102" s="490">
        <v>177988.01</v>
      </c>
      <c r="J102" s="490">
        <v>131831.66</v>
      </c>
      <c r="K102" s="490">
        <v>230705.41</v>
      </c>
      <c r="L102" s="490">
        <v>157856.97</v>
      </c>
      <c r="M102" s="490">
        <v>276249.7</v>
      </c>
      <c r="N102" s="490">
        <v>188458.32</v>
      </c>
      <c r="O102" s="490">
        <v>329802.05</v>
      </c>
      <c r="P102" s="490">
        <v>221708.05</v>
      </c>
      <c r="Q102" s="490">
        <v>387989.09</v>
      </c>
      <c r="R102" s="490">
        <v>242975.77</v>
      </c>
      <c r="S102" s="490">
        <v>425207.6</v>
      </c>
      <c r="T102" s="490">
        <v>263162.03999999998</v>
      </c>
      <c r="U102" s="490">
        <v>460533.57</v>
      </c>
    </row>
    <row r="103" spans="1:21" ht="15">
      <c r="A103" s="489">
        <v>1</v>
      </c>
      <c r="B103" s="489" t="s">
        <v>126</v>
      </c>
      <c r="C103" s="489" t="s">
        <v>151</v>
      </c>
      <c r="D103" s="489" t="s">
        <v>152</v>
      </c>
      <c r="E103" s="489" t="s">
        <v>158</v>
      </c>
      <c r="F103" s="489">
        <v>2</v>
      </c>
      <c r="G103" s="489" t="s">
        <v>106</v>
      </c>
      <c r="H103" s="490">
        <v>88498.76</v>
      </c>
      <c r="I103" s="490">
        <v>154872.84</v>
      </c>
      <c r="J103" s="490">
        <v>116075.1</v>
      </c>
      <c r="K103" s="490">
        <v>203131.43</v>
      </c>
      <c r="L103" s="490">
        <v>141117.71</v>
      </c>
      <c r="M103" s="490">
        <v>246956</v>
      </c>
      <c r="N103" s="490">
        <v>173177.67</v>
      </c>
      <c r="O103" s="490">
        <v>303060.92</v>
      </c>
      <c r="P103" s="490">
        <v>205474.29</v>
      </c>
      <c r="Q103" s="490">
        <v>359580.01</v>
      </c>
      <c r="R103" s="490">
        <v>226433.51</v>
      </c>
      <c r="S103" s="490">
        <v>396258.65</v>
      </c>
      <c r="T103" s="490">
        <v>245871.13</v>
      </c>
      <c r="U103" s="490">
        <v>430274.48</v>
      </c>
    </row>
    <row r="104" spans="1:21" ht="15">
      <c r="A104" s="489">
        <v>1</v>
      </c>
      <c r="B104" s="489" t="s">
        <v>126</v>
      </c>
      <c r="C104" s="489" t="s">
        <v>151</v>
      </c>
      <c r="D104" s="489" t="s">
        <v>152</v>
      </c>
      <c r="E104" s="489" t="s">
        <v>158</v>
      </c>
      <c r="F104" s="489">
        <v>3</v>
      </c>
      <c r="G104" s="489" t="s">
        <v>107</v>
      </c>
      <c r="H104" s="490">
        <v>76580.710000000006</v>
      </c>
      <c r="I104" s="490">
        <v>134016.24</v>
      </c>
      <c r="J104" s="490">
        <v>104145.24</v>
      </c>
      <c r="K104" s="490">
        <v>182254.17</v>
      </c>
      <c r="L104" s="490">
        <v>131525.57</v>
      </c>
      <c r="M104" s="490">
        <v>230169.75</v>
      </c>
      <c r="N104" s="490">
        <v>173021.31</v>
      </c>
      <c r="O104" s="490">
        <v>302787.3</v>
      </c>
      <c r="P104" s="490">
        <v>214192.92</v>
      </c>
      <c r="Q104" s="490">
        <v>374837.6</v>
      </c>
      <c r="R104" s="490">
        <v>241177.60000000001</v>
      </c>
      <c r="S104" s="490">
        <v>422060.79999999999</v>
      </c>
      <c r="T104" s="490">
        <v>267791.84999999998</v>
      </c>
      <c r="U104" s="490">
        <v>468635.73</v>
      </c>
    </row>
    <row r="105" spans="1:21" ht="15">
      <c r="A105" s="489">
        <v>1</v>
      </c>
      <c r="B105" s="489" t="s">
        <v>126</v>
      </c>
      <c r="C105" s="489" t="s">
        <v>151</v>
      </c>
      <c r="D105" s="489" t="s">
        <v>152</v>
      </c>
      <c r="E105" s="489" t="s">
        <v>158</v>
      </c>
      <c r="F105" s="489">
        <v>4</v>
      </c>
      <c r="G105" s="489" t="s">
        <v>104</v>
      </c>
      <c r="H105" s="490">
        <v>86292.96</v>
      </c>
      <c r="I105" s="490">
        <v>138068.74</v>
      </c>
      <c r="J105" s="490">
        <v>120810.15</v>
      </c>
      <c r="K105" s="490">
        <v>193296.24</v>
      </c>
      <c r="L105" s="490">
        <v>155327.34</v>
      </c>
      <c r="M105" s="490">
        <v>248523.74</v>
      </c>
      <c r="N105" s="490">
        <v>207103.11</v>
      </c>
      <c r="O105" s="490">
        <v>331364.99</v>
      </c>
      <c r="P105" s="490">
        <v>258878.89</v>
      </c>
      <c r="Q105" s="490">
        <v>414206.23</v>
      </c>
      <c r="R105" s="490">
        <v>293396.08</v>
      </c>
      <c r="S105" s="490">
        <v>469433.73</v>
      </c>
      <c r="T105" s="490">
        <v>327913.26</v>
      </c>
      <c r="U105" s="490">
        <v>524661.23</v>
      </c>
    </row>
    <row r="106" spans="1:21" ht="15">
      <c r="A106" s="489">
        <v>1</v>
      </c>
      <c r="B106" s="489" t="s">
        <v>126</v>
      </c>
      <c r="C106" s="489" t="s">
        <v>159</v>
      </c>
      <c r="D106" s="489" t="s">
        <v>160</v>
      </c>
      <c r="E106" s="489" t="s">
        <v>161</v>
      </c>
      <c r="F106" s="489">
        <v>1</v>
      </c>
      <c r="G106" s="489" t="s">
        <v>87</v>
      </c>
      <c r="H106" s="490">
        <v>112520.77</v>
      </c>
      <c r="I106" s="490">
        <v>196911.34</v>
      </c>
      <c r="J106" s="490">
        <v>145758.07999999999</v>
      </c>
      <c r="K106" s="490">
        <v>255076.64</v>
      </c>
      <c r="L106" s="490">
        <v>174468.5</v>
      </c>
      <c r="M106" s="490">
        <v>305319.88</v>
      </c>
      <c r="N106" s="490">
        <v>208192.29</v>
      </c>
      <c r="O106" s="490">
        <v>364336.51</v>
      </c>
      <c r="P106" s="490">
        <v>244852.22</v>
      </c>
      <c r="Q106" s="490">
        <v>428491.38</v>
      </c>
      <c r="R106" s="490">
        <v>268300.21999999997</v>
      </c>
      <c r="S106" s="490">
        <v>469525.39</v>
      </c>
      <c r="T106" s="490">
        <v>290513.62</v>
      </c>
      <c r="U106" s="490">
        <v>508398.84</v>
      </c>
    </row>
    <row r="107" spans="1:21" ht="15">
      <c r="A107" s="489">
        <v>1</v>
      </c>
      <c r="B107" s="489" t="s">
        <v>126</v>
      </c>
      <c r="C107" s="489" t="s">
        <v>159</v>
      </c>
      <c r="D107" s="489" t="s">
        <v>160</v>
      </c>
      <c r="E107" s="489" t="s">
        <v>161</v>
      </c>
      <c r="F107" s="489">
        <v>2</v>
      </c>
      <c r="G107" s="489" t="s">
        <v>106</v>
      </c>
      <c r="H107" s="490">
        <v>98305.79</v>
      </c>
      <c r="I107" s="490">
        <v>172035.13</v>
      </c>
      <c r="J107" s="490">
        <v>128801.02</v>
      </c>
      <c r="K107" s="490">
        <v>225401.78</v>
      </c>
      <c r="L107" s="490">
        <v>156453.87</v>
      </c>
      <c r="M107" s="490">
        <v>273794.28000000003</v>
      </c>
      <c r="N107" s="490">
        <v>191747.4</v>
      </c>
      <c r="O107" s="490">
        <v>335557.95</v>
      </c>
      <c r="P107" s="490">
        <v>227381.6</v>
      </c>
      <c r="Q107" s="490">
        <v>397917.8</v>
      </c>
      <c r="R107" s="490">
        <v>250497.6</v>
      </c>
      <c r="S107" s="490">
        <v>438370.81</v>
      </c>
      <c r="T107" s="490">
        <v>271905.32</v>
      </c>
      <c r="U107" s="490">
        <v>475834.3</v>
      </c>
    </row>
    <row r="108" spans="1:21" ht="15">
      <c r="A108" s="489">
        <v>1</v>
      </c>
      <c r="B108" s="489" t="s">
        <v>126</v>
      </c>
      <c r="C108" s="489" t="s">
        <v>159</v>
      </c>
      <c r="D108" s="489" t="s">
        <v>160</v>
      </c>
      <c r="E108" s="489" t="s">
        <v>161</v>
      </c>
      <c r="F108" s="489">
        <v>3</v>
      </c>
      <c r="G108" s="489" t="s">
        <v>107</v>
      </c>
      <c r="H108" s="490">
        <v>85372.79</v>
      </c>
      <c r="I108" s="490">
        <v>149402.38</v>
      </c>
      <c r="J108" s="490">
        <v>116220.41</v>
      </c>
      <c r="K108" s="490">
        <v>203385.72</v>
      </c>
      <c r="L108" s="490">
        <v>146869.81</v>
      </c>
      <c r="M108" s="490">
        <v>257022.17</v>
      </c>
      <c r="N108" s="490">
        <v>193301.54</v>
      </c>
      <c r="O108" s="490">
        <v>338277.7</v>
      </c>
      <c r="P108" s="490">
        <v>239384.44</v>
      </c>
      <c r="Q108" s="490">
        <v>418922.77</v>
      </c>
      <c r="R108" s="490">
        <v>269608.05</v>
      </c>
      <c r="S108" s="490">
        <v>471814.08</v>
      </c>
      <c r="T108" s="490">
        <v>299432.99</v>
      </c>
      <c r="U108" s="490">
        <v>524007.72</v>
      </c>
    </row>
    <row r="109" spans="1:21" ht="15">
      <c r="A109" s="489">
        <v>1</v>
      </c>
      <c r="B109" s="489" t="s">
        <v>126</v>
      </c>
      <c r="C109" s="489" t="s">
        <v>159</v>
      </c>
      <c r="D109" s="489" t="s">
        <v>160</v>
      </c>
      <c r="E109" s="489" t="s">
        <v>161</v>
      </c>
      <c r="F109" s="489">
        <v>4</v>
      </c>
      <c r="G109" s="489" t="s">
        <v>104</v>
      </c>
      <c r="H109" s="490">
        <v>95411.14</v>
      </c>
      <c r="I109" s="490">
        <v>152657.82999999999</v>
      </c>
      <c r="J109" s="490">
        <v>133575.6</v>
      </c>
      <c r="K109" s="490">
        <v>213720.95999999999</v>
      </c>
      <c r="L109" s="490">
        <v>171740.05</v>
      </c>
      <c r="M109" s="490">
        <v>274784.09000000003</v>
      </c>
      <c r="N109" s="490">
        <v>228986.74</v>
      </c>
      <c r="O109" s="490">
        <v>366378.78</v>
      </c>
      <c r="P109" s="490">
        <v>286233.42</v>
      </c>
      <c r="Q109" s="490">
        <v>457973.48</v>
      </c>
      <c r="R109" s="490">
        <v>324397.88</v>
      </c>
      <c r="S109" s="490">
        <v>519036.61</v>
      </c>
      <c r="T109" s="490">
        <v>362562.33</v>
      </c>
      <c r="U109" s="490">
        <v>580099.74</v>
      </c>
    </row>
    <row r="110" spans="1:21" ht="15">
      <c r="A110" s="489">
        <v>1</v>
      </c>
      <c r="B110" s="489" t="s">
        <v>126</v>
      </c>
      <c r="C110" s="489" t="s">
        <v>159</v>
      </c>
      <c r="D110" s="489" t="s">
        <v>160</v>
      </c>
      <c r="E110" s="489" t="s">
        <v>162</v>
      </c>
      <c r="F110" s="489">
        <v>1</v>
      </c>
      <c r="G110" s="489" t="s">
        <v>87</v>
      </c>
      <c r="H110" s="490">
        <v>116464.99</v>
      </c>
      <c r="I110" s="490">
        <v>203813.74</v>
      </c>
      <c r="J110" s="490">
        <v>150953.51999999999</v>
      </c>
      <c r="K110" s="490">
        <v>264168.65999999997</v>
      </c>
      <c r="L110" s="490">
        <v>180748.96</v>
      </c>
      <c r="M110" s="490">
        <v>316310.68</v>
      </c>
      <c r="N110" s="490">
        <v>215780.76</v>
      </c>
      <c r="O110" s="490">
        <v>377616.33</v>
      </c>
      <c r="P110" s="490">
        <v>253845.68</v>
      </c>
      <c r="Q110" s="490">
        <v>444229.94</v>
      </c>
      <c r="R110" s="490">
        <v>278193.28999999998</v>
      </c>
      <c r="S110" s="490">
        <v>486838.26</v>
      </c>
      <c r="T110" s="490">
        <v>301299.69</v>
      </c>
      <c r="U110" s="490">
        <v>527274.46</v>
      </c>
    </row>
    <row r="111" spans="1:21" ht="15">
      <c r="A111" s="489">
        <v>1</v>
      </c>
      <c r="B111" s="489" t="s">
        <v>126</v>
      </c>
      <c r="C111" s="489" t="s">
        <v>159</v>
      </c>
      <c r="D111" s="489" t="s">
        <v>160</v>
      </c>
      <c r="E111" s="489" t="s">
        <v>162</v>
      </c>
      <c r="F111" s="489">
        <v>2</v>
      </c>
      <c r="G111" s="489" t="s">
        <v>106</v>
      </c>
      <c r="H111" s="490">
        <v>101369.37</v>
      </c>
      <c r="I111" s="490">
        <v>177396.4</v>
      </c>
      <c r="J111" s="490">
        <v>132946.01999999999</v>
      </c>
      <c r="K111" s="490">
        <v>232655.53</v>
      </c>
      <c r="L111" s="490">
        <v>161618.38</v>
      </c>
      <c r="M111" s="490">
        <v>282832.15999999997</v>
      </c>
      <c r="N111" s="490">
        <v>198317.16</v>
      </c>
      <c r="O111" s="490">
        <v>347055.02</v>
      </c>
      <c r="P111" s="490">
        <v>235292.81</v>
      </c>
      <c r="Q111" s="490">
        <v>411762.41</v>
      </c>
      <c r="R111" s="490">
        <v>259287.85</v>
      </c>
      <c r="S111" s="490">
        <v>453753.74</v>
      </c>
      <c r="T111" s="490">
        <v>281538.65999999997</v>
      </c>
      <c r="U111" s="490">
        <v>492692.65</v>
      </c>
    </row>
    <row r="112" spans="1:21" ht="15">
      <c r="A112" s="489">
        <v>1</v>
      </c>
      <c r="B112" s="489" t="s">
        <v>126</v>
      </c>
      <c r="C112" s="489" t="s">
        <v>159</v>
      </c>
      <c r="D112" s="489" t="s">
        <v>160</v>
      </c>
      <c r="E112" s="489" t="s">
        <v>162</v>
      </c>
      <c r="F112" s="489">
        <v>3</v>
      </c>
      <c r="G112" s="489" t="s">
        <v>107</v>
      </c>
      <c r="H112" s="490">
        <v>87740.79</v>
      </c>
      <c r="I112" s="490">
        <v>153546.38</v>
      </c>
      <c r="J112" s="490">
        <v>119331.09</v>
      </c>
      <c r="K112" s="490">
        <v>208829.41</v>
      </c>
      <c r="L112" s="490">
        <v>150710.89000000001</v>
      </c>
      <c r="M112" s="490">
        <v>263744.06</v>
      </c>
      <c r="N112" s="490">
        <v>198266.58</v>
      </c>
      <c r="O112" s="490">
        <v>346966.51</v>
      </c>
      <c r="P112" s="490">
        <v>245451.82</v>
      </c>
      <c r="Q112" s="490">
        <v>429540.69</v>
      </c>
      <c r="R112" s="490">
        <v>276379.45</v>
      </c>
      <c r="S112" s="490">
        <v>483664.04</v>
      </c>
      <c r="T112" s="490">
        <v>306883.71999999997</v>
      </c>
      <c r="U112" s="490">
        <v>537046.51</v>
      </c>
    </row>
    <row r="113" spans="1:21" ht="15">
      <c r="A113" s="489">
        <v>1</v>
      </c>
      <c r="B113" s="489" t="s">
        <v>126</v>
      </c>
      <c r="C113" s="489" t="s">
        <v>159</v>
      </c>
      <c r="D113" s="489" t="s">
        <v>160</v>
      </c>
      <c r="E113" s="489" t="s">
        <v>162</v>
      </c>
      <c r="F113" s="489">
        <v>4</v>
      </c>
      <c r="G113" s="489" t="s">
        <v>104</v>
      </c>
      <c r="H113" s="490">
        <v>98809.72</v>
      </c>
      <c r="I113" s="490">
        <v>158095.56</v>
      </c>
      <c r="J113" s="490">
        <v>138333.60999999999</v>
      </c>
      <c r="K113" s="490">
        <v>221333.78</v>
      </c>
      <c r="L113" s="490">
        <v>177857.5</v>
      </c>
      <c r="M113" s="490">
        <v>284572</v>
      </c>
      <c r="N113" s="490">
        <v>237143.33</v>
      </c>
      <c r="O113" s="490">
        <v>379429.33</v>
      </c>
      <c r="P113" s="490">
        <v>296429.15999999997</v>
      </c>
      <c r="Q113" s="490">
        <v>474286.67</v>
      </c>
      <c r="R113" s="490">
        <v>335953.05</v>
      </c>
      <c r="S113" s="490">
        <v>537524.89</v>
      </c>
      <c r="T113" s="490">
        <v>375476.94</v>
      </c>
      <c r="U113" s="490">
        <v>600763.11</v>
      </c>
    </row>
    <row r="114" spans="1:21" ht="15">
      <c r="A114" s="489">
        <v>1</v>
      </c>
      <c r="B114" s="489" t="s">
        <v>126</v>
      </c>
      <c r="C114" s="489" t="s">
        <v>163</v>
      </c>
      <c r="D114" s="489" t="s">
        <v>164</v>
      </c>
      <c r="E114" s="489" t="s">
        <v>165</v>
      </c>
      <c r="F114" s="489">
        <v>1</v>
      </c>
      <c r="G114" s="489" t="s">
        <v>87</v>
      </c>
      <c r="H114" s="490">
        <v>103347.15</v>
      </c>
      <c r="I114" s="490">
        <v>180857.52</v>
      </c>
      <c r="J114" s="490">
        <v>133880.72</v>
      </c>
      <c r="K114" s="490">
        <v>234291.25</v>
      </c>
      <c r="L114" s="490">
        <v>160255.93</v>
      </c>
      <c r="M114" s="490">
        <v>280447.88</v>
      </c>
      <c r="N114" s="490">
        <v>191239.09</v>
      </c>
      <c r="O114" s="490">
        <v>334668.40999999997</v>
      </c>
      <c r="P114" s="490">
        <v>224918.6</v>
      </c>
      <c r="Q114" s="490">
        <v>393607.54</v>
      </c>
      <c r="R114" s="490">
        <v>246460.36</v>
      </c>
      <c r="S114" s="490">
        <v>431305.63</v>
      </c>
      <c r="T114" s="490">
        <v>266870.75</v>
      </c>
      <c r="U114" s="490">
        <v>467023.81</v>
      </c>
    </row>
    <row r="115" spans="1:21" ht="15">
      <c r="A115" s="489">
        <v>1</v>
      </c>
      <c r="B115" s="489" t="s">
        <v>126</v>
      </c>
      <c r="C115" s="489" t="s">
        <v>163</v>
      </c>
      <c r="D115" s="489" t="s">
        <v>164</v>
      </c>
      <c r="E115" s="489" t="s">
        <v>165</v>
      </c>
      <c r="F115" s="489">
        <v>2</v>
      </c>
      <c r="G115" s="489" t="s">
        <v>106</v>
      </c>
      <c r="H115" s="490">
        <v>90264.34</v>
      </c>
      <c r="I115" s="490">
        <v>157962.59</v>
      </c>
      <c r="J115" s="490">
        <v>118274.22</v>
      </c>
      <c r="K115" s="490">
        <v>206979.88</v>
      </c>
      <c r="L115" s="490">
        <v>143676.1</v>
      </c>
      <c r="M115" s="490">
        <v>251433.17</v>
      </c>
      <c r="N115" s="490">
        <v>176103.97</v>
      </c>
      <c r="O115" s="490">
        <v>308181.95</v>
      </c>
      <c r="P115" s="490">
        <v>208839.44</v>
      </c>
      <c r="Q115" s="490">
        <v>365469.02</v>
      </c>
      <c r="R115" s="490">
        <v>230075.65</v>
      </c>
      <c r="S115" s="490">
        <v>402632.39</v>
      </c>
      <c r="T115" s="490">
        <v>249744.52</v>
      </c>
      <c r="U115" s="490">
        <v>437052.91</v>
      </c>
    </row>
    <row r="116" spans="1:21" ht="15">
      <c r="A116" s="489">
        <v>1</v>
      </c>
      <c r="B116" s="489" t="s">
        <v>126</v>
      </c>
      <c r="C116" s="489" t="s">
        <v>163</v>
      </c>
      <c r="D116" s="489" t="s">
        <v>164</v>
      </c>
      <c r="E116" s="489" t="s">
        <v>165</v>
      </c>
      <c r="F116" s="489">
        <v>3</v>
      </c>
      <c r="G116" s="489" t="s">
        <v>107</v>
      </c>
      <c r="H116" s="490">
        <v>78368.789999999994</v>
      </c>
      <c r="I116" s="490">
        <v>137145.38</v>
      </c>
      <c r="J116" s="490">
        <v>106677.75999999999</v>
      </c>
      <c r="K116" s="490">
        <v>186686.07999999999</v>
      </c>
      <c r="L116" s="490">
        <v>134804.29999999999</v>
      </c>
      <c r="M116" s="490">
        <v>235907.52</v>
      </c>
      <c r="N116" s="490">
        <v>177415.29</v>
      </c>
      <c r="O116" s="490">
        <v>310476.76</v>
      </c>
      <c r="P116" s="490">
        <v>219705.23</v>
      </c>
      <c r="Q116" s="490">
        <v>384484.16</v>
      </c>
      <c r="R116" s="490">
        <v>247439.89</v>
      </c>
      <c r="S116" s="490">
        <v>433019.8</v>
      </c>
      <c r="T116" s="490">
        <v>274807.63</v>
      </c>
      <c r="U116" s="490">
        <v>480913.35</v>
      </c>
    </row>
    <row r="117" spans="1:21" ht="15">
      <c r="A117" s="489">
        <v>1</v>
      </c>
      <c r="B117" s="489" t="s">
        <v>126</v>
      </c>
      <c r="C117" s="489" t="s">
        <v>163</v>
      </c>
      <c r="D117" s="489" t="s">
        <v>164</v>
      </c>
      <c r="E117" s="489" t="s">
        <v>165</v>
      </c>
      <c r="F117" s="489">
        <v>4</v>
      </c>
      <c r="G117" s="489" t="s">
        <v>104</v>
      </c>
      <c r="H117" s="490">
        <v>87636.23</v>
      </c>
      <c r="I117" s="490">
        <v>140217.97</v>
      </c>
      <c r="J117" s="490">
        <v>122690.72</v>
      </c>
      <c r="K117" s="490">
        <v>196305.16</v>
      </c>
      <c r="L117" s="490">
        <v>157745.21</v>
      </c>
      <c r="M117" s="490">
        <v>252392.35</v>
      </c>
      <c r="N117" s="490">
        <v>210326.95</v>
      </c>
      <c r="O117" s="490">
        <v>336523.13</v>
      </c>
      <c r="P117" s="490">
        <v>262908.69</v>
      </c>
      <c r="Q117" s="490">
        <v>420653.91</v>
      </c>
      <c r="R117" s="490">
        <v>297963.18</v>
      </c>
      <c r="S117" s="490">
        <v>476741.1</v>
      </c>
      <c r="T117" s="490">
        <v>333017.67</v>
      </c>
      <c r="U117" s="490">
        <v>532828.28</v>
      </c>
    </row>
    <row r="118" spans="1:21" ht="15">
      <c r="A118" s="489">
        <v>1</v>
      </c>
      <c r="B118" s="489" t="s">
        <v>126</v>
      </c>
      <c r="C118" s="489" t="s">
        <v>163</v>
      </c>
      <c r="D118" s="489" t="s">
        <v>164</v>
      </c>
      <c r="E118" s="489" t="s">
        <v>166</v>
      </c>
      <c r="F118" s="489">
        <v>1</v>
      </c>
      <c r="G118" s="489" t="s">
        <v>87</v>
      </c>
      <c r="H118" s="490">
        <v>101219.95</v>
      </c>
      <c r="I118" s="490">
        <v>177134.91</v>
      </c>
      <c r="J118" s="490">
        <v>131185.71</v>
      </c>
      <c r="K118" s="490">
        <v>229574.99</v>
      </c>
      <c r="L118" s="490">
        <v>157073.42000000001</v>
      </c>
      <c r="M118" s="490">
        <v>274878.49</v>
      </c>
      <c r="N118" s="490">
        <v>187507.52</v>
      </c>
      <c r="O118" s="490">
        <v>328138.15999999997</v>
      </c>
      <c r="P118" s="490">
        <v>220578.28</v>
      </c>
      <c r="Q118" s="490">
        <v>386012</v>
      </c>
      <c r="R118" s="490">
        <v>241731.37</v>
      </c>
      <c r="S118" s="490">
        <v>423029.89</v>
      </c>
      <c r="T118" s="490">
        <v>261802.19</v>
      </c>
      <c r="U118" s="490">
        <v>458153.84</v>
      </c>
    </row>
    <row r="119" spans="1:21" ht="15">
      <c r="A119" s="489">
        <v>1</v>
      </c>
      <c r="B119" s="489" t="s">
        <v>126</v>
      </c>
      <c r="C119" s="489" t="s">
        <v>163</v>
      </c>
      <c r="D119" s="489" t="s">
        <v>164</v>
      </c>
      <c r="E119" s="489" t="s">
        <v>166</v>
      </c>
      <c r="F119" s="489">
        <v>2</v>
      </c>
      <c r="G119" s="489" t="s">
        <v>106</v>
      </c>
      <c r="H119" s="490">
        <v>88137.08</v>
      </c>
      <c r="I119" s="490">
        <v>154239.9</v>
      </c>
      <c r="J119" s="490">
        <v>115579.21</v>
      </c>
      <c r="K119" s="490">
        <v>202263.61</v>
      </c>
      <c r="L119" s="490">
        <v>140493.59</v>
      </c>
      <c r="M119" s="490">
        <v>245863.78</v>
      </c>
      <c r="N119" s="490">
        <v>172372.4</v>
      </c>
      <c r="O119" s="490">
        <v>301651.7</v>
      </c>
      <c r="P119" s="490">
        <v>204499.13</v>
      </c>
      <c r="Q119" s="490">
        <v>357873.48</v>
      </c>
      <c r="R119" s="490">
        <v>225346.66</v>
      </c>
      <c r="S119" s="490">
        <v>394356.65</v>
      </c>
      <c r="T119" s="490">
        <v>244675.96</v>
      </c>
      <c r="U119" s="490">
        <v>428182.94</v>
      </c>
    </row>
    <row r="120" spans="1:21" ht="15">
      <c r="A120" s="489">
        <v>1</v>
      </c>
      <c r="B120" s="489" t="s">
        <v>126</v>
      </c>
      <c r="C120" s="489" t="s">
        <v>163</v>
      </c>
      <c r="D120" s="489" t="s">
        <v>164</v>
      </c>
      <c r="E120" s="489" t="s">
        <v>166</v>
      </c>
      <c r="F120" s="489">
        <v>3</v>
      </c>
      <c r="G120" s="489" t="s">
        <v>107</v>
      </c>
      <c r="H120" s="490">
        <v>76315.75</v>
      </c>
      <c r="I120" s="490">
        <v>133552.56</v>
      </c>
      <c r="J120" s="490">
        <v>103803.51</v>
      </c>
      <c r="K120" s="490">
        <v>181656.14</v>
      </c>
      <c r="L120" s="490">
        <v>131108.82999999999</v>
      </c>
      <c r="M120" s="490">
        <v>229440.45</v>
      </c>
      <c r="N120" s="490">
        <v>172488</v>
      </c>
      <c r="O120" s="490">
        <v>301853.99</v>
      </c>
      <c r="P120" s="490">
        <v>213546.12</v>
      </c>
      <c r="Q120" s="490">
        <v>373705.7</v>
      </c>
      <c r="R120" s="490">
        <v>240459.56</v>
      </c>
      <c r="S120" s="490">
        <v>420804.22</v>
      </c>
      <c r="T120" s="490">
        <v>267006.08000000002</v>
      </c>
      <c r="U120" s="490">
        <v>467260.65</v>
      </c>
    </row>
    <row r="121" spans="1:21" ht="15">
      <c r="A121" s="489">
        <v>1</v>
      </c>
      <c r="B121" s="489" t="s">
        <v>126</v>
      </c>
      <c r="C121" s="489" t="s">
        <v>163</v>
      </c>
      <c r="D121" s="489" t="s">
        <v>164</v>
      </c>
      <c r="E121" s="489" t="s">
        <v>166</v>
      </c>
      <c r="F121" s="489">
        <v>4</v>
      </c>
      <c r="G121" s="489" t="s">
        <v>104</v>
      </c>
      <c r="H121" s="490">
        <v>85870.51</v>
      </c>
      <c r="I121" s="490">
        <v>137392.82999999999</v>
      </c>
      <c r="J121" s="490">
        <v>120218.72</v>
      </c>
      <c r="K121" s="490">
        <v>192349.96</v>
      </c>
      <c r="L121" s="490">
        <v>154566.93</v>
      </c>
      <c r="M121" s="490">
        <v>247307.09</v>
      </c>
      <c r="N121" s="490">
        <v>206089.24</v>
      </c>
      <c r="O121" s="490">
        <v>329742.78000000003</v>
      </c>
      <c r="P121" s="490">
        <v>257611.54</v>
      </c>
      <c r="Q121" s="490">
        <v>412178.48</v>
      </c>
      <c r="R121" s="490">
        <v>291959.75</v>
      </c>
      <c r="S121" s="490">
        <v>467135.61</v>
      </c>
      <c r="T121" s="490">
        <v>326307.96000000002</v>
      </c>
      <c r="U121" s="490">
        <v>522092.74</v>
      </c>
    </row>
    <row r="122" spans="1:21" ht="15">
      <c r="A122" s="489">
        <v>1</v>
      </c>
      <c r="B122" s="489" t="s">
        <v>126</v>
      </c>
      <c r="C122" s="489" t="s">
        <v>163</v>
      </c>
      <c r="D122" s="489" t="s">
        <v>164</v>
      </c>
      <c r="E122" s="489" t="s">
        <v>167</v>
      </c>
      <c r="F122" s="489">
        <v>1</v>
      </c>
      <c r="G122" s="489" t="s">
        <v>87</v>
      </c>
      <c r="H122" s="490">
        <v>103878.95</v>
      </c>
      <c r="I122" s="490">
        <v>181788.17</v>
      </c>
      <c r="J122" s="490">
        <v>134554.47</v>
      </c>
      <c r="K122" s="490">
        <v>235470.32</v>
      </c>
      <c r="L122" s="490">
        <v>161051.56</v>
      </c>
      <c r="M122" s="490">
        <v>281840.23</v>
      </c>
      <c r="N122" s="490">
        <v>192171.98</v>
      </c>
      <c r="O122" s="490">
        <v>336300.97</v>
      </c>
      <c r="P122" s="490">
        <v>226003.67</v>
      </c>
      <c r="Q122" s="490">
        <v>395506.43</v>
      </c>
      <c r="R122" s="490">
        <v>247642.61</v>
      </c>
      <c r="S122" s="490">
        <v>433374.57</v>
      </c>
      <c r="T122" s="490">
        <v>268137.89</v>
      </c>
      <c r="U122" s="490">
        <v>469241.3</v>
      </c>
    </row>
    <row r="123" spans="1:21" ht="15">
      <c r="A123" s="489">
        <v>1</v>
      </c>
      <c r="B123" s="489" t="s">
        <v>126</v>
      </c>
      <c r="C123" s="489" t="s">
        <v>163</v>
      </c>
      <c r="D123" s="489" t="s">
        <v>164</v>
      </c>
      <c r="E123" s="489" t="s">
        <v>167</v>
      </c>
      <c r="F123" s="489">
        <v>2</v>
      </c>
      <c r="G123" s="489" t="s">
        <v>106</v>
      </c>
      <c r="H123" s="490">
        <v>90796.15</v>
      </c>
      <c r="I123" s="490">
        <v>158893.26</v>
      </c>
      <c r="J123" s="490">
        <v>118947.97</v>
      </c>
      <c r="K123" s="490">
        <v>208158.94</v>
      </c>
      <c r="L123" s="490">
        <v>144471.72</v>
      </c>
      <c r="M123" s="490">
        <v>252825.52</v>
      </c>
      <c r="N123" s="490">
        <v>177036.86</v>
      </c>
      <c r="O123" s="490">
        <v>309814.51</v>
      </c>
      <c r="P123" s="490">
        <v>209924.52</v>
      </c>
      <c r="Q123" s="490">
        <v>367367.91</v>
      </c>
      <c r="R123" s="490">
        <v>231257.9</v>
      </c>
      <c r="S123" s="490">
        <v>404701.32</v>
      </c>
      <c r="T123" s="490">
        <v>251011.66</v>
      </c>
      <c r="U123" s="490">
        <v>439270.40000000002</v>
      </c>
    </row>
    <row r="124" spans="1:21" ht="15">
      <c r="A124" s="489">
        <v>1</v>
      </c>
      <c r="B124" s="489" t="s">
        <v>126</v>
      </c>
      <c r="C124" s="489" t="s">
        <v>163</v>
      </c>
      <c r="D124" s="489" t="s">
        <v>164</v>
      </c>
      <c r="E124" s="489" t="s">
        <v>167</v>
      </c>
      <c r="F124" s="489">
        <v>3</v>
      </c>
      <c r="G124" s="489" t="s">
        <v>107</v>
      </c>
      <c r="H124" s="490">
        <v>78882.05</v>
      </c>
      <c r="I124" s="490">
        <v>138043.57999999999</v>
      </c>
      <c r="J124" s="490">
        <v>107396.32</v>
      </c>
      <c r="K124" s="490">
        <v>187943.57</v>
      </c>
      <c r="L124" s="490">
        <v>135728.17000000001</v>
      </c>
      <c r="M124" s="490">
        <v>237524.29</v>
      </c>
      <c r="N124" s="490">
        <v>178647.11</v>
      </c>
      <c r="O124" s="490">
        <v>312632.44</v>
      </c>
      <c r="P124" s="490">
        <v>221245.01</v>
      </c>
      <c r="Q124" s="490">
        <v>387178.76</v>
      </c>
      <c r="R124" s="490">
        <v>249184.97</v>
      </c>
      <c r="S124" s="490">
        <v>436073.69</v>
      </c>
      <c r="T124" s="490">
        <v>276758.01</v>
      </c>
      <c r="U124" s="490">
        <v>484326.52</v>
      </c>
    </row>
    <row r="125" spans="1:21" ht="15">
      <c r="A125" s="489">
        <v>1</v>
      </c>
      <c r="B125" s="489" t="s">
        <v>126</v>
      </c>
      <c r="C125" s="489" t="s">
        <v>163</v>
      </c>
      <c r="D125" s="489" t="s">
        <v>164</v>
      </c>
      <c r="E125" s="489" t="s">
        <v>167</v>
      </c>
      <c r="F125" s="489">
        <v>4</v>
      </c>
      <c r="G125" s="489" t="s">
        <v>104</v>
      </c>
      <c r="H125" s="490">
        <v>88077.66</v>
      </c>
      <c r="I125" s="490">
        <v>140924.25</v>
      </c>
      <c r="J125" s="490">
        <v>123308.72</v>
      </c>
      <c r="K125" s="490">
        <v>197293.96</v>
      </c>
      <c r="L125" s="490">
        <v>158539.78</v>
      </c>
      <c r="M125" s="490">
        <v>253663.66</v>
      </c>
      <c r="N125" s="490">
        <v>211386.38</v>
      </c>
      <c r="O125" s="490">
        <v>338218.21</v>
      </c>
      <c r="P125" s="490">
        <v>264232.96999999997</v>
      </c>
      <c r="Q125" s="490">
        <v>422772.76</v>
      </c>
      <c r="R125" s="490">
        <v>299464.03999999998</v>
      </c>
      <c r="S125" s="490">
        <v>479142.47</v>
      </c>
      <c r="T125" s="490">
        <v>334695.09999999998</v>
      </c>
      <c r="U125" s="490">
        <v>535512.17000000004</v>
      </c>
    </row>
    <row r="126" spans="1:21" ht="15">
      <c r="A126" s="489">
        <v>1</v>
      </c>
      <c r="B126" s="489" t="s">
        <v>126</v>
      </c>
      <c r="C126" s="489" t="s">
        <v>163</v>
      </c>
      <c r="D126" s="489" t="s">
        <v>164</v>
      </c>
      <c r="E126" s="489" t="s">
        <v>168</v>
      </c>
      <c r="F126" s="489">
        <v>1</v>
      </c>
      <c r="G126" s="489" t="s">
        <v>87</v>
      </c>
      <c r="H126" s="490">
        <v>101175.63</v>
      </c>
      <c r="I126" s="490">
        <v>177057.36</v>
      </c>
      <c r="J126" s="490">
        <v>131157.91</v>
      </c>
      <c r="K126" s="490">
        <v>229526.34</v>
      </c>
      <c r="L126" s="490">
        <v>157061.34</v>
      </c>
      <c r="M126" s="490">
        <v>274857.34999999998</v>
      </c>
      <c r="N126" s="490">
        <v>187525.43</v>
      </c>
      <c r="O126" s="490">
        <v>328169.49</v>
      </c>
      <c r="P126" s="490">
        <v>220622.97</v>
      </c>
      <c r="Q126" s="490">
        <v>386090.2</v>
      </c>
      <c r="R126" s="490">
        <v>241793.52</v>
      </c>
      <c r="S126" s="490">
        <v>423138.66</v>
      </c>
      <c r="T126" s="490">
        <v>261894.9</v>
      </c>
      <c r="U126" s="490">
        <v>458316.08</v>
      </c>
    </row>
    <row r="127" spans="1:21" ht="15">
      <c r="A127" s="489">
        <v>1</v>
      </c>
      <c r="B127" s="489" t="s">
        <v>126</v>
      </c>
      <c r="C127" s="489" t="s">
        <v>163</v>
      </c>
      <c r="D127" s="489" t="s">
        <v>164</v>
      </c>
      <c r="E127" s="489" t="s">
        <v>168</v>
      </c>
      <c r="F127" s="489">
        <v>2</v>
      </c>
      <c r="G127" s="489" t="s">
        <v>106</v>
      </c>
      <c r="H127" s="490">
        <v>87966.95</v>
      </c>
      <c r="I127" s="490">
        <v>153942.17000000001</v>
      </c>
      <c r="J127" s="490">
        <v>115401.35</v>
      </c>
      <c r="K127" s="490">
        <v>201952.36</v>
      </c>
      <c r="L127" s="490">
        <v>140322.09</v>
      </c>
      <c r="M127" s="490">
        <v>245563.65</v>
      </c>
      <c r="N127" s="490">
        <v>172244.78</v>
      </c>
      <c r="O127" s="490">
        <v>301428.36</v>
      </c>
      <c r="P127" s="490">
        <v>204389.21</v>
      </c>
      <c r="Q127" s="490">
        <v>357681.12</v>
      </c>
      <c r="R127" s="490">
        <v>225251.27</v>
      </c>
      <c r="S127" s="490">
        <v>394189.72</v>
      </c>
      <c r="T127" s="490">
        <v>244604</v>
      </c>
      <c r="U127" s="490">
        <v>428056.99</v>
      </c>
    </row>
    <row r="128" spans="1:21" ht="15">
      <c r="A128" s="489">
        <v>1</v>
      </c>
      <c r="B128" s="489" t="s">
        <v>126</v>
      </c>
      <c r="C128" s="489" t="s">
        <v>163</v>
      </c>
      <c r="D128" s="489" t="s">
        <v>164</v>
      </c>
      <c r="E128" s="489" t="s">
        <v>168</v>
      </c>
      <c r="F128" s="489">
        <v>3</v>
      </c>
      <c r="G128" s="489" t="s">
        <v>107</v>
      </c>
      <c r="H128" s="490">
        <v>76067.45</v>
      </c>
      <c r="I128" s="490">
        <v>133118.04</v>
      </c>
      <c r="J128" s="490">
        <v>103426.68</v>
      </c>
      <c r="K128" s="490">
        <v>180996.68</v>
      </c>
      <c r="L128" s="490">
        <v>130601.71</v>
      </c>
      <c r="M128" s="490">
        <v>228552.99</v>
      </c>
      <c r="N128" s="490">
        <v>171789.49</v>
      </c>
      <c r="O128" s="490">
        <v>300631.61</v>
      </c>
      <c r="P128" s="490">
        <v>212653.14</v>
      </c>
      <c r="Q128" s="490">
        <v>372142.99</v>
      </c>
      <c r="R128" s="490">
        <v>239432.52</v>
      </c>
      <c r="S128" s="490">
        <v>419006.91</v>
      </c>
      <c r="T128" s="490">
        <v>265841.46000000002</v>
      </c>
      <c r="U128" s="490">
        <v>465222.56</v>
      </c>
    </row>
    <row r="129" spans="1:21" ht="15">
      <c r="A129" s="489">
        <v>1</v>
      </c>
      <c r="B129" s="489" t="s">
        <v>126</v>
      </c>
      <c r="C129" s="489" t="s">
        <v>163</v>
      </c>
      <c r="D129" s="489" t="s">
        <v>164</v>
      </c>
      <c r="E129" s="489" t="s">
        <v>168</v>
      </c>
      <c r="F129" s="489">
        <v>4</v>
      </c>
      <c r="G129" s="489" t="s">
        <v>104</v>
      </c>
      <c r="H129" s="490">
        <v>85851.54</v>
      </c>
      <c r="I129" s="490">
        <v>137362.46</v>
      </c>
      <c r="J129" s="490">
        <v>120192.15</v>
      </c>
      <c r="K129" s="490">
        <v>192307.44</v>
      </c>
      <c r="L129" s="490">
        <v>154532.76999999999</v>
      </c>
      <c r="M129" s="490">
        <v>247252.43</v>
      </c>
      <c r="N129" s="490">
        <v>206043.69</v>
      </c>
      <c r="O129" s="490">
        <v>329669.90000000002</v>
      </c>
      <c r="P129" s="490">
        <v>257554.61</v>
      </c>
      <c r="Q129" s="490">
        <v>412087.38</v>
      </c>
      <c r="R129" s="490">
        <v>291895.21999999997</v>
      </c>
      <c r="S129" s="490">
        <v>467032.36</v>
      </c>
      <c r="T129" s="490">
        <v>326235.84000000003</v>
      </c>
      <c r="U129" s="490">
        <v>521977.35</v>
      </c>
    </row>
    <row r="130" spans="1:21" ht="15">
      <c r="A130" s="489">
        <v>10</v>
      </c>
      <c r="B130" s="489" t="s">
        <v>169</v>
      </c>
      <c r="C130" s="489" t="s">
        <v>170</v>
      </c>
      <c r="D130" s="489" t="s">
        <v>171</v>
      </c>
      <c r="E130" s="489" t="s">
        <v>172</v>
      </c>
      <c r="F130" s="489">
        <v>1</v>
      </c>
      <c r="G130" s="489" t="s">
        <v>87</v>
      </c>
      <c r="H130" s="490">
        <v>118351.59</v>
      </c>
      <c r="I130" s="490">
        <v>207115.29</v>
      </c>
      <c r="J130" s="490">
        <v>153206.03</v>
      </c>
      <c r="K130" s="490">
        <v>268110.55</v>
      </c>
      <c r="L130" s="490">
        <v>183308.17</v>
      </c>
      <c r="M130" s="490">
        <v>320789.3</v>
      </c>
      <c r="N130" s="490">
        <v>218625.73</v>
      </c>
      <c r="O130" s="490">
        <v>382595.03</v>
      </c>
      <c r="P130" s="490">
        <v>257038.84</v>
      </c>
      <c r="Q130" s="490">
        <v>449817.97</v>
      </c>
      <c r="R130" s="490">
        <v>281607.02</v>
      </c>
      <c r="S130" s="490">
        <v>492812.29</v>
      </c>
      <c r="T130" s="490">
        <v>304831.82</v>
      </c>
      <c r="U130" s="490">
        <v>533455.68000000005</v>
      </c>
    </row>
    <row r="131" spans="1:21" ht="15">
      <c r="A131" s="489">
        <v>10</v>
      </c>
      <c r="B131" s="489" t="s">
        <v>169</v>
      </c>
      <c r="C131" s="489" t="s">
        <v>170</v>
      </c>
      <c r="D131" s="489" t="s">
        <v>171</v>
      </c>
      <c r="E131" s="489" t="s">
        <v>172</v>
      </c>
      <c r="F131" s="489">
        <v>2</v>
      </c>
      <c r="G131" s="489" t="s">
        <v>106</v>
      </c>
      <c r="H131" s="490">
        <v>103867.13</v>
      </c>
      <c r="I131" s="490">
        <v>181767.48</v>
      </c>
      <c r="J131" s="490">
        <v>135927.4</v>
      </c>
      <c r="K131" s="490">
        <v>237872.96</v>
      </c>
      <c r="L131" s="490">
        <v>164951.92000000001</v>
      </c>
      <c r="M131" s="490">
        <v>288665.86</v>
      </c>
      <c r="N131" s="490">
        <v>201868.99</v>
      </c>
      <c r="O131" s="490">
        <v>353270.73</v>
      </c>
      <c r="P131" s="490">
        <v>239236.92</v>
      </c>
      <c r="Q131" s="490">
        <v>418664.61</v>
      </c>
      <c r="R131" s="490">
        <v>263466.81</v>
      </c>
      <c r="S131" s="490">
        <v>461066.91</v>
      </c>
      <c r="T131" s="490">
        <v>285870.64</v>
      </c>
      <c r="U131" s="490">
        <v>500273.61</v>
      </c>
    </row>
    <row r="132" spans="1:21" ht="15">
      <c r="A132" s="489">
        <v>10</v>
      </c>
      <c r="B132" s="489" t="s">
        <v>169</v>
      </c>
      <c r="C132" s="489" t="s">
        <v>170</v>
      </c>
      <c r="D132" s="489" t="s">
        <v>171</v>
      </c>
      <c r="E132" s="489" t="s">
        <v>172</v>
      </c>
      <c r="F132" s="489">
        <v>3</v>
      </c>
      <c r="G132" s="489" t="s">
        <v>107</v>
      </c>
      <c r="H132" s="490">
        <v>90559.9</v>
      </c>
      <c r="I132" s="490">
        <v>158479.82</v>
      </c>
      <c r="J132" s="490">
        <v>123419.75</v>
      </c>
      <c r="K132" s="490">
        <v>215984.57</v>
      </c>
      <c r="L132" s="490">
        <v>156077.63</v>
      </c>
      <c r="M132" s="490">
        <v>273135.84999999998</v>
      </c>
      <c r="N132" s="490">
        <v>205530.75</v>
      </c>
      <c r="O132" s="490">
        <v>359678.82</v>
      </c>
      <c r="P132" s="490">
        <v>254628.43</v>
      </c>
      <c r="Q132" s="490">
        <v>445599.76</v>
      </c>
      <c r="R132" s="490">
        <v>286852.44</v>
      </c>
      <c r="S132" s="490">
        <v>501991.77</v>
      </c>
      <c r="T132" s="490">
        <v>318670.21999999997</v>
      </c>
      <c r="U132" s="490">
        <v>557672.89</v>
      </c>
    </row>
    <row r="133" spans="1:21" ht="15">
      <c r="A133" s="489">
        <v>10</v>
      </c>
      <c r="B133" s="489" t="s">
        <v>169</v>
      </c>
      <c r="C133" s="489" t="s">
        <v>170</v>
      </c>
      <c r="D133" s="489" t="s">
        <v>171</v>
      </c>
      <c r="E133" s="489" t="s">
        <v>172</v>
      </c>
      <c r="F133" s="489">
        <v>4</v>
      </c>
      <c r="G133" s="489" t="s">
        <v>104</v>
      </c>
      <c r="H133" s="490">
        <v>100289.24</v>
      </c>
      <c r="I133" s="490">
        <v>160462.79</v>
      </c>
      <c r="J133" s="490">
        <v>140404.94</v>
      </c>
      <c r="K133" s="490">
        <v>224647.91</v>
      </c>
      <c r="L133" s="490">
        <v>180520.64</v>
      </c>
      <c r="M133" s="490">
        <v>288833.03000000003</v>
      </c>
      <c r="N133" s="490">
        <v>240694.19</v>
      </c>
      <c r="O133" s="490">
        <v>385110.7</v>
      </c>
      <c r="P133" s="490">
        <v>300867.73</v>
      </c>
      <c r="Q133" s="490">
        <v>481388.38</v>
      </c>
      <c r="R133" s="490">
        <v>340983.43</v>
      </c>
      <c r="S133" s="490">
        <v>545573.49</v>
      </c>
      <c r="T133" s="490">
        <v>381099.13</v>
      </c>
      <c r="U133" s="490">
        <v>609758.61</v>
      </c>
    </row>
    <row r="134" spans="1:21" ht="15">
      <c r="A134" s="489">
        <v>10</v>
      </c>
      <c r="B134" s="489" t="s">
        <v>169</v>
      </c>
      <c r="C134" s="489" t="s">
        <v>170</v>
      </c>
      <c r="D134" s="489" t="s">
        <v>171</v>
      </c>
      <c r="E134" s="489" t="s">
        <v>173</v>
      </c>
      <c r="F134" s="489">
        <v>1</v>
      </c>
      <c r="G134" s="489" t="s">
        <v>87</v>
      </c>
      <c r="H134" s="490">
        <v>122289.47</v>
      </c>
      <c r="I134" s="490">
        <v>214006.58</v>
      </c>
      <c r="J134" s="490">
        <v>158300.29999999999</v>
      </c>
      <c r="K134" s="490">
        <v>277025.53000000003</v>
      </c>
      <c r="L134" s="490">
        <v>189401</v>
      </c>
      <c r="M134" s="490">
        <v>331451.75</v>
      </c>
      <c r="N134" s="490">
        <v>225888.83</v>
      </c>
      <c r="O134" s="490">
        <v>395305.46</v>
      </c>
      <c r="P134" s="490">
        <v>265575.44</v>
      </c>
      <c r="Q134" s="490">
        <v>464757.02</v>
      </c>
      <c r="R134" s="490">
        <v>290958.08000000002</v>
      </c>
      <c r="S134" s="490">
        <v>509176.65</v>
      </c>
      <c r="T134" s="490">
        <v>314951.24</v>
      </c>
      <c r="U134" s="490">
        <v>551164.67000000004</v>
      </c>
    </row>
    <row r="135" spans="1:21" ht="15">
      <c r="A135" s="489">
        <v>10</v>
      </c>
      <c r="B135" s="489" t="s">
        <v>169</v>
      </c>
      <c r="C135" s="489" t="s">
        <v>170</v>
      </c>
      <c r="D135" s="489" t="s">
        <v>171</v>
      </c>
      <c r="E135" s="489" t="s">
        <v>173</v>
      </c>
      <c r="F135" s="489">
        <v>2</v>
      </c>
      <c r="G135" s="489" t="s">
        <v>106</v>
      </c>
      <c r="H135" s="490">
        <v>107337.78</v>
      </c>
      <c r="I135" s="490">
        <v>187841.11</v>
      </c>
      <c r="J135" s="490">
        <v>140464.29999999999</v>
      </c>
      <c r="K135" s="490">
        <v>245812.53</v>
      </c>
      <c r="L135" s="490">
        <v>170452.61</v>
      </c>
      <c r="M135" s="490">
        <v>298292.08</v>
      </c>
      <c r="N135" s="490">
        <v>208591.55</v>
      </c>
      <c r="O135" s="490">
        <v>365035.22</v>
      </c>
      <c r="P135" s="490">
        <v>247199.26</v>
      </c>
      <c r="Q135" s="490">
        <v>432598.71</v>
      </c>
      <c r="R135" s="490">
        <v>272232.7</v>
      </c>
      <c r="S135" s="490">
        <v>476407.23</v>
      </c>
      <c r="T135" s="490">
        <v>295378.40000000002</v>
      </c>
      <c r="U135" s="490">
        <v>516912.21</v>
      </c>
    </row>
    <row r="136" spans="1:21" ht="15">
      <c r="A136" s="489">
        <v>10</v>
      </c>
      <c r="B136" s="489" t="s">
        <v>169</v>
      </c>
      <c r="C136" s="489" t="s">
        <v>170</v>
      </c>
      <c r="D136" s="489" t="s">
        <v>171</v>
      </c>
      <c r="E136" s="489" t="s">
        <v>173</v>
      </c>
      <c r="F136" s="489">
        <v>3</v>
      </c>
      <c r="G136" s="489" t="s">
        <v>107</v>
      </c>
      <c r="H136" s="490">
        <v>93597.08</v>
      </c>
      <c r="I136" s="490">
        <v>163794.9</v>
      </c>
      <c r="J136" s="490">
        <v>127563.3</v>
      </c>
      <c r="K136" s="490">
        <v>223235.77</v>
      </c>
      <c r="L136" s="490">
        <v>161321.01</v>
      </c>
      <c r="M136" s="490">
        <v>282311.77</v>
      </c>
      <c r="N136" s="490">
        <v>212438.94</v>
      </c>
      <c r="O136" s="490">
        <v>371768.15</v>
      </c>
      <c r="P136" s="490">
        <v>263189.96000000002</v>
      </c>
      <c r="Q136" s="490">
        <v>460582.42</v>
      </c>
      <c r="R136" s="490">
        <v>296499.81</v>
      </c>
      <c r="S136" s="490">
        <v>518874.66</v>
      </c>
      <c r="T136" s="490">
        <v>329390.33</v>
      </c>
      <c r="U136" s="490">
        <v>576433.06999999995</v>
      </c>
    </row>
    <row r="137" spans="1:21" ht="15">
      <c r="A137" s="489">
        <v>10</v>
      </c>
      <c r="B137" s="489" t="s">
        <v>169</v>
      </c>
      <c r="C137" s="489" t="s">
        <v>170</v>
      </c>
      <c r="D137" s="489" t="s">
        <v>171</v>
      </c>
      <c r="E137" s="489" t="s">
        <v>173</v>
      </c>
      <c r="F137" s="489">
        <v>4</v>
      </c>
      <c r="G137" s="489" t="s">
        <v>104</v>
      </c>
      <c r="H137" s="490">
        <v>103624.06</v>
      </c>
      <c r="I137" s="490">
        <v>165798.5</v>
      </c>
      <c r="J137" s="490">
        <v>145073.68</v>
      </c>
      <c r="K137" s="490">
        <v>232117.9</v>
      </c>
      <c r="L137" s="490">
        <v>186523.31</v>
      </c>
      <c r="M137" s="490">
        <v>298437.3</v>
      </c>
      <c r="N137" s="490">
        <v>248697.74</v>
      </c>
      <c r="O137" s="490">
        <v>397916.4</v>
      </c>
      <c r="P137" s="490">
        <v>310872.18</v>
      </c>
      <c r="Q137" s="490">
        <v>497395.5</v>
      </c>
      <c r="R137" s="490">
        <v>352321.81</v>
      </c>
      <c r="S137" s="490">
        <v>563714.9</v>
      </c>
      <c r="T137" s="490">
        <v>393771.43</v>
      </c>
      <c r="U137" s="490">
        <v>630034.30000000005</v>
      </c>
    </row>
    <row r="138" spans="1:21" ht="15">
      <c r="A138" s="489">
        <v>10</v>
      </c>
      <c r="B138" s="489" t="s">
        <v>169</v>
      </c>
      <c r="C138" s="489" t="s">
        <v>170</v>
      </c>
      <c r="D138" s="489" t="s">
        <v>171</v>
      </c>
      <c r="E138" s="489" t="s">
        <v>174</v>
      </c>
      <c r="F138" s="489">
        <v>1</v>
      </c>
      <c r="G138" s="489" t="s">
        <v>87</v>
      </c>
      <c r="H138" s="490">
        <v>125005.49</v>
      </c>
      <c r="I138" s="490">
        <v>218759.6</v>
      </c>
      <c r="J138" s="490">
        <v>161899.20000000001</v>
      </c>
      <c r="K138" s="490">
        <v>283323.59000000003</v>
      </c>
      <c r="L138" s="490">
        <v>193766.48</v>
      </c>
      <c r="M138" s="490">
        <v>339091.34</v>
      </c>
      <c r="N138" s="490">
        <v>231186.13</v>
      </c>
      <c r="O138" s="490">
        <v>404575.73</v>
      </c>
      <c r="P138" s="490">
        <v>271869.87</v>
      </c>
      <c r="Q138" s="490">
        <v>475772.27</v>
      </c>
      <c r="R138" s="490">
        <v>297891.19</v>
      </c>
      <c r="S138" s="490">
        <v>521309.58</v>
      </c>
      <c r="T138" s="490">
        <v>322527.53000000003</v>
      </c>
      <c r="U138" s="490">
        <v>564423.18000000005</v>
      </c>
    </row>
    <row r="139" spans="1:21" ht="15">
      <c r="A139" s="489">
        <v>10</v>
      </c>
      <c r="B139" s="489" t="s">
        <v>169</v>
      </c>
      <c r="C139" s="489" t="s">
        <v>170</v>
      </c>
      <c r="D139" s="489" t="s">
        <v>171</v>
      </c>
      <c r="E139" s="489" t="s">
        <v>174</v>
      </c>
      <c r="F139" s="489">
        <v>2</v>
      </c>
      <c r="G139" s="489" t="s">
        <v>106</v>
      </c>
      <c r="H139" s="490">
        <v>109352.86</v>
      </c>
      <c r="I139" s="490">
        <v>191367.5</v>
      </c>
      <c r="J139" s="490">
        <v>143227.13</v>
      </c>
      <c r="K139" s="490">
        <v>250647.48</v>
      </c>
      <c r="L139" s="490">
        <v>173929.89</v>
      </c>
      <c r="M139" s="490">
        <v>304377.3</v>
      </c>
      <c r="N139" s="490">
        <v>213078.04</v>
      </c>
      <c r="O139" s="490">
        <v>372886.57</v>
      </c>
      <c r="P139" s="490">
        <v>252632.31</v>
      </c>
      <c r="Q139" s="490">
        <v>442106.54</v>
      </c>
      <c r="R139" s="490">
        <v>278288.05</v>
      </c>
      <c r="S139" s="490">
        <v>487004.09</v>
      </c>
      <c r="T139" s="490">
        <v>302037.21999999997</v>
      </c>
      <c r="U139" s="490">
        <v>528565.14</v>
      </c>
    </row>
    <row r="140" spans="1:21" ht="15">
      <c r="A140" s="489">
        <v>10</v>
      </c>
      <c r="B140" s="489" t="s">
        <v>169</v>
      </c>
      <c r="C140" s="489" t="s">
        <v>170</v>
      </c>
      <c r="D140" s="489" t="s">
        <v>171</v>
      </c>
      <c r="E140" s="489" t="s">
        <v>174</v>
      </c>
      <c r="F140" s="489">
        <v>3</v>
      </c>
      <c r="G140" s="489" t="s">
        <v>107</v>
      </c>
      <c r="H140" s="490">
        <v>95073.3</v>
      </c>
      <c r="I140" s="490">
        <v>166378.28</v>
      </c>
      <c r="J140" s="490">
        <v>129467.23</v>
      </c>
      <c r="K140" s="490">
        <v>226567.65</v>
      </c>
      <c r="L140" s="490">
        <v>163642.88</v>
      </c>
      <c r="M140" s="490">
        <v>286375.03999999998</v>
      </c>
      <c r="N140" s="490">
        <v>215410.28</v>
      </c>
      <c r="O140" s="490">
        <v>376967.98</v>
      </c>
      <c r="P140" s="490">
        <v>266793.56</v>
      </c>
      <c r="Q140" s="490">
        <v>466888.73</v>
      </c>
      <c r="R140" s="490">
        <v>300500.34999999998</v>
      </c>
      <c r="S140" s="490">
        <v>525875.62</v>
      </c>
      <c r="T140" s="490">
        <v>333768.15999999997</v>
      </c>
      <c r="U140" s="490">
        <v>584094.28</v>
      </c>
    </row>
    <row r="141" spans="1:21" ht="15">
      <c r="A141" s="489">
        <v>10</v>
      </c>
      <c r="B141" s="489" t="s">
        <v>169</v>
      </c>
      <c r="C141" s="489" t="s">
        <v>170</v>
      </c>
      <c r="D141" s="489" t="s">
        <v>171</v>
      </c>
      <c r="E141" s="489" t="s">
        <v>174</v>
      </c>
      <c r="F141" s="489">
        <v>4</v>
      </c>
      <c r="G141" s="489" t="s">
        <v>104</v>
      </c>
      <c r="H141" s="490">
        <v>105977.71</v>
      </c>
      <c r="I141" s="490">
        <v>169564.34</v>
      </c>
      <c r="J141" s="490">
        <v>148368.79999999999</v>
      </c>
      <c r="K141" s="490">
        <v>237390.07999999999</v>
      </c>
      <c r="L141" s="490">
        <v>190759.88</v>
      </c>
      <c r="M141" s="490">
        <v>305215.82</v>
      </c>
      <c r="N141" s="490">
        <v>254346.51</v>
      </c>
      <c r="O141" s="490">
        <v>406954.42</v>
      </c>
      <c r="P141" s="490">
        <v>317933.14</v>
      </c>
      <c r="Q141" s="490">
        <v>508693.03</v>
      </c>
      <c r="R141" s="490">
        <v>360324.22</v>
      </c>
      <c r="S141" s="490">
        <v>576518.77</v>
      </c>
      <c r="T141" s="490">
        <v>402715.31</v>
      </c>
      <c r="U141" s="490">
        <v>644344.51</v>
      </c>
    </row>
    <row r="142" spans="1:21" ht="15">
      <c r="A142" s="489">
        <v>10</v>
      </c>
      <c r="B142" s="489" t="s">
        <v>169</v>
      </c>
      <c r="C142" s="489" t="s">
        <v>170</v>
      </c>
      <c r="D142" s="489" t="s">
        <v>171</v>
      </c>
      <c r="E142" s="489" t="s">
        <v>175</v>
      </c>
      <c r="F142" s="489">
        <v>1</v>
      </c>
      <c r="G142" s="489" t="s">
        <v>87</v>
      </c>
      <c r="H142" s="490">
        <v>124631.95</v>
      </c>
      <c r="I142" s="490">
        <v>218105.91</v>
      </c>
      <c r="J142" s="490">
        <v>161373.32</v>
      </c>
      <c r="K142" s="490">
        <v>282403.31</v>
      </c>
      <c r="L142" s="490">
        <v>193106.95</v>
      </c>
      <c r="M142" s="490">
        <v>337937.16</v>
      </c>
      <c r="N142" s="490">
        <v>230353.26</v>
      </c>
      <c r="O142" s="490">
        <v>403118.2</v>
      </c>
      <c r="P142" s="490">
        <v>270856.81</v>
      </c>
      <c r="Q142" s="490">
        <v>473999.41</v>
      </c>
      <c r="R142" s="490">
        <v>296762.40999999997</v>
      </c>
      <c r="S142" s="490">
        <v>519334.21</v>
      </c>
      <c r="T142" s="490">
        <v>321269.24</v>
      </c>
      <c r="U142" s="490">
        <v>562221.18000000005</v>
      </c>
    </row>
    <row r="143" spans="1:21" ht="15">
      <c r="A143" s="489">
        <v>10</v>
      </c>
      <c r="B143" s="489" t="s">
        <v>169</v>
      </c>
      <c r="C143" s="489" t="s">
        <v>170</v>
      </c>
      <c r="D143" s="489" t="s">
        <v>171</v>
      </c>
      <c r="E143" s="489" t="s">
        <v>175</v>
      </c>
      <c r="F143" s="489">
        <v>2</v>
      </c>
      <c r="G143" s="489" t="s">
        <v>106</v>
      </c>
      <c r="H143" s="490">
        <v>109212.98</v>
      </c>
      <c r="I143" s="490">
        <v>191122.71</v>
      </c>
      <c r="J143" s="490">
        <v>142979.94</v>
      </c>
      <c r="K143" s="490">
        <v>250214.9</v>
      </c>
      <c r="L143" s="490">
        <v>173566.42</v>
      </c>
      <c r="M143" s="490">
        <v>303741.24</v>
      </c>
      <c r="N143" s="490">
        <v>212515.44</v>
      </c>
      <c r="O143" s="490">
        <v>371902.02</v>
      </c>
      <c r="P143" s="490">
        <v>251906.37</v>
      </c>
      <c r="Q143" s="490">
        <v>440836.15</v>
      </c>
      <c r="R143" s="490">
        <v>277451.84999999998</v>
      </c>
      <c r="S143" s="490">
        <v>485540.74</v>
      </c>
      <c r="T143" s="490">
        <v>301084.76</v>
      </c>
      <c r="U143" s="490">
        <v>526898.32999999996</v>
      </c>
    </row>
    <row r="144" spans="1:21" ht="15">
      <c r="A144" s="489">
        <v>10</v>
      </c>
      <c r="B144" s="489" t="s">
        <v>169</v>
      </c>
      <c r="C144" s="489" t="s">
        <v>170</v>
      </c>
      <c r="D144" s="489" t="s">
        <v>171</v>
      </c>
      <c r="E144" s="489" t="s">
        <v>175</v>
      </c>
      <c r="F144" s="489">
        <v>3</v>
      </c>
      <c r="G144" s="489" t="s">
        <v>107</v>
      </c>
      <c r="H144" s="490">
        <v>95094.49</v>
      </c>
      <c r="I144" s="490">
        <v>166415.35999999999</v>
      </c>
      <c r="J144" s="490">
        <v>129551.15</v>
      </c>
      <c r="K144" s="490">
        <v>226714.51</v>
      </c>
      <c r="L144" s="490">
        <v>163792.79</v>
      </c>
      <c r="M144" s="490">
        <v>286637.39</v>
      </c>
      <c r="N144" s="490">
        <v>215651.65</v>
      </c>
      <c r="O144" s="490">
        <v>377390.39</v>
      </c>
      <c r="P144" s="490">
        <v>267132.14</v>
      </c>
      <c r="Q144" s="490">
        <v>467481.24</v>
      </c>
      <c r="R144" s="490">
        <v>300911.92</v>
      </c>
      <c r="S144" s="490">
        <v>526595.86</v>
      </c>
      <c r="T144" s="490">
        <v>334259.27</v>
      </c>
      <c r="U144" s="490">
        <v>584953.72</v>
      </c>
    </row>
    <row r="145" spans="1:21" ht="15">
      <c r="A145" s="489">
        <v>10</v>
      </c>
      <c r="B145" s="489" t="s">
        <v>169</v>
      </c>
      <c r="C145" s="489" t="s">
        <v>170</v>
      </c>
      <c r="D145" s="489" t="s">
        <v>171</v>
      </c>
      <c r="E145" s="489" t="s">
        <v>175</v>
      </c>
      <c r="F145" s="489">
        <v>4</v>
      </c>
      <c r="G145" s="489" t="s">
        <v>104</v>
      </c>
      <c r="H145" s="490">
        <v>105634.59</v>
      </c>
      <c r="I145" s="490">
        <v>169015.35</v>
      </c>
      <c r="J145" s="490">
        <v>147888.43</v>
      </c>
      <c r="K145" s="490">
        <v>236621.49</v>
      </c>
      <c r="L145" s="490">
        <v>190142.27</v>
      </c>
      <c r="M145" s="490">
        <v>304227.63</v>
      </c>
      <c r="N145" s="490">
        <v>253523.02</v>
      </c>
      <c r="O145" s="490">
        <v>405636.84</v>
      </c>
      <c r="P145" s="490">
        <v>316903.78000000003</v>
      </c>
      <c r="Q145" s="490">
        <v>507046.05</v>
      </c>
      <c r="R145" s="490">
        <v>359157.61</v>
      </c>
      <c r="S145" s="490">
        <v>574652.18999999994</v>
      </c>
      <c r="T145" s="490">
        <v>401411.45</v>
      </c>
      <c r="U145" s="490">
        <v>642258.32999999996</v>
      </c>
    </row>
    <row r="146" spans="1:21" ht="15">
      <c r="A146" s="489">
        <v>10</v>
      </c>
      <c r="B146" s="489" t="s">
        <v>169</v>
      </c>
      <c r="C146" s="489" t="s">
        <v>176</v>
      </c>
      <c r="D146" s="489" t="s">
        <v>177</v>
      </c>
      <c r="E146" s="489" t="s">
        <v>178</v>
      </c>
      <c r="F146" s="489">
        <v>1</v>
      </c>
      <c r="G146" s="489" t="s">
        <v>87</v>
      </c>
      <c r="H146" s="490">
        <v>97069.09</v>
      </c>
      <c r="I146" s="490">
        <v>169870.9</v>
      </c>
      <c r="J146" s="490">
        <v>125871.06</v>
      </c>
      <c r="K146" s="490">
        <v>220274.36</v>
      </c>
      <c r="L146" s="490">
        <v>150756.56</v>
      </c>
      <c r="M146" s="490">
        <v>263823.96999999997</v>
      </c>
      <c r="N146" s="490">
        <v>180037.68</v>
      </c>
      <c r="O146" s="490">
        <v>315065.95</v>
      </c>
      <c r="P146" s="490">
        <v>211842.87</v>
      </c>
      <c r="Q146" s="490">
        <v>370725.02</v>
      </c>
      <c r="R146" s="490">
        <v>232187.17</v>
      </c>
      <c r="S146" s="490">
        <v>406327.55</v>
      </c>
      <c r="T146" s="490">
        <v>251521.3</v>
      </c>
      <c r="U146" s="490">
        <v>440162.27</v>
      </c>
    </row>
    <row r="147" spans="1:21" ht="15">
      <c r="A147" s="489">
        <v>10</v>
      </c>
      <c r="B147" s="489" t="s">
        <v>169</v>
      </c>
      <c r="C147" s="489" t="s">
        <v>176</v>
      </c>
      <c r="D147" s="489" t="s">
        <v>177</v>
      </c>
      <c r="E147" s="489" t="s">
        <v>178</v>
      </c>
      <c r="F147" s="489">
        <v>2</v>
      </c>
      <c r="G147" s="489" t="s">
        <v>106</v>
      </c>
      <c r="H147" s="490">
        <v>84233.919999999998</v>
      </c>
      <c r="I147" s="490">
        <v>147409.35</v>
      </c>
      <c r="J147" s="490">
        <v>110560.09</v>
      </c>
      <c r="K147" s="490">
        <v>193480.17</v>
      </c>
      <c r="L147" s="490">
        <v>134490.68</v>
      </c>
      <c r="M147" s="490">
        <v>235358.7</v>
      </c>
      <c r="N147" s="490">
        <v>165189.17000000001</v>
      </c>
      <c r="O147" s="490">
        <v>289081.05</v>
      </c>
      <c r="P147" s="490">
        <v>196068.2</v>
      </c>
      <c r="Q147" s="490">
        <v>343119.34</v>
      </c>
      <c r="R147" s="490">
        <v>216112.73</v>
      </c>
      <c r="S147" s="490">
        <v>378197.28</v>
      </c>
      <c r="T147" s="490">
        <v>234719.38</v>
      </c>
      <c r="U147" s="490">
        <v>410758.91</v>
      </c>
    </row>
    <row r="148" spans="1:21" ht="15">
      <c r="A148" s="489">
        <v>10</v>
      </c>
      <c r="B148" s="489" t="s">
        <v>169</v>
      </c>
      <c r="C148" s="489" t="s">
        <v>176</v>
      </c>
      <c r="D148" s="489" t="s">
        <v>177</v>
      </c>
      <c r="E148" s="489" t="s">
        <v>178</v>
      </c>
      <c r="F148" s="489">
        <v>3</v>
      </c>
      <c r="G148" s="489" t="s">
        <v>107</v>
      </c>
      <c r="H148" s="490">
        <v>72714.38</v>
      </c>
      <c r="I148" s="490">
        <v>127250.16</v>
      </c>
      <c r="J148" s="490">
        <v>98819.13</v>
      </c>
      <c r="K148" s="490">
        <v>172933.48</v>
      </c>
      <c r="L148" s="490">
        <v>124744.9</v>
      </c>
      <c r="M148" s="490">
        <v>218303.57</v>
      </c>
      <c r="N148" s="490">
        <v>164046.76</v>
      </c>
      <c r="O148" s="490">
        <v>287081.82</v>
      </c>
      <c r="P148" s="490">
        <v>203033.65</v>
      </c>
      <c r="Q148" s="490">
        <v>355308.88</v>
      </c>
      <c r="R148" s="490">
        <v>228574.95</v>
      </c>
      <c r="S148" s="490">
        <v>400006.17</v>
      </c>
      <c r="T148" s="490">
        <v>253756.3</v>
      </c>
      <c r="U148" s="490">
        <v>444073.52</v>
      </c>
    </row>
    <row r="149" spans="1:21" ht="15">
      <c r="A149" s="489">
        <v>10</v>
      </c>
      <c r="B149" s="489" t="s">
        <v>169</v>
      </c>
      <c r="C149" s="489" t="s">
        <v>176</v>
      </c>
      <c r="D149" s="489" t="s">
        <v>177</v>
      </c>
      <c r="E149" s="489" t="s">
        <v>178</v>
      </c>
      <c r="F149" s="489">
        <v>4</v>
      </c>
      <c r="G149" s="489" t="s">
        <v>104</v>
      </c>
      <c r="H149" s="490">
        <v>82389.98</v>
      </c>
      <c r="I149" s="490">
        <v>131823.96</v>
      </c>
      <c r="J149" s="490">
        <v>115345.97</v>
      </c>
      <c r="K149" s="490">
        <v>184553.55</v>
      </c>
      <c r="L149" s="490">
        <v>148301.96</v>
      </c>
      <c r="M149" s="490">
        <v>237283.14</v>
      </c>
      <c r="N149" s="490">
        <v>197735.94</v>
      </c>
      <c r="O149" s="490">
        <v>316377.51</v>
      </c>
      <c r="P149" s="490">
        <v>247169.93</v>
      </c>
      <c r="Q149" s="490">
        <v>395471.89</v>
      </c>
      <c r="R149" s="490">
        <v>280125.92</v>
      </c>
      <c r="S149" s="490">
        <v>448201.48</v>
      </c>
      <c r="T149" s="490">
        <v>313081.90999999997</v>
      </c>
      <c r="U149" s="490">
        <v>500931.06</v>
      </c>
    </row>
    <row r="150" spans="1:21" ht="15">
      <c r="A150" s="489">
        <v>10</v>
      </c>
      <c r="B150" s="489" t="s">
        <v>169</v>
      </c>
      <c r="C150" s="489" t="s">
        <v>176</v>
      </c>
      <c r="D150" s="489" t="s">
        <v>177</v>
      </c>
      <c r="E150" s="489" t="s">
        <v>179</v>
      </c>
      <c r="F150" s="489">
        <v>1</v>
      </c>
      <c r="G150" s="489" t="s">
        <v>87</v>
      </c>
      <c r="H150" s="490">
        <v>101815.96</v>
      </c>
      <c r="I150" s="490">
        <v>178177.93</v>
      </c>
      <c r="J150" s="490">
        <v>131913.63</v>
      </c>
      <c r="K150" s="490">
        <v>230848.84</v>
      </c>
      <c r="L150" s="490">
        <v>157913.12</v>
      </c>
      <c r="M150" s="490">
        <v>276347.95</v>
      </c>
      <c r="N150" s="490">
        <v>188461.32</v>
      </c>
      <c r="O150" s="490">
        <v>329807.31</v>
      </c>
      <c r="P150" s="490">
        <v>221664.79</v>
      </c>
      <c r="Q150" s="490">
        <v>387913.38</v>
      </c>
      <c r="R150" s="490">
        <v>242902.26</v>
      </c>
      <c r="S150" s="490">
        <v>425078.96</v>
      </c>
      <c r="T150" s="490">
        <v>263032.13</v>
      </c>
      <c r="U150" s="490">
        <v>460306.23</v>
      </c>
    </row>
    <row r="151" spans="1:21" ht="15">
      <c r="A151" s="489">
        <v>10</v>
      </c>
      <c r="B151" s="489" t="s">
        <v>169</v>
      </c>
      <c r="C151" s="489" t="s">
        <v>176</v>
      </c>
      <c r="D151" s="489" t="s">
        <v>177</v>
      </c>
      <c r="E151" s="489" t="s">
        <v>179</v>
      </c>
      <c r="F151" s="489">
        <v>2</v>
      </c>
      <c r="G151" s="489" t="s">
        <v>106</v>
      </c>
      <c r="H151" s="490">
        <v>88853.79</v>
      </c>
      <c r="I151" s="490">
        <v>155494.14000000001</v>
      </c>
      <c r="J151" s="490">
        <v>116451.06</v>
      </c>
      <c r="K151" s="490">
        <v>203789.36</v>
      </c>
      <c r="L151" s="490">
        <v>141486.20000000001</v>
      </c>
      <c r="M151" s="490">
        <v>247600.84</v>
      </c>
      <c r="N151" s="490">
        <v>173465.79</v>
      </c>
      <c r="O151" s="490">
        <v>303565.14</v>
      </c>
      <c r="P151" s="490">
        <v>205733.93</v>
      </c>
      <c r="Q151" s="490">
        <v>360034.38</v>
      </c>
      <c r="R151" s="490">
        <v>226668.66</v>
      </c>
      <c r="S151" s="490">
        <v>396670.16</v>
      </c>
      <c r="T151" s="490">
        <v>246063.86</v>
      </c>
      <c r="U151" s="490">
        <v>430611.75</v>
      </c>
    </row>
    <row r="152" spans="1:21" ht="15">
      <c r="A152" s="489">
        <v>10</v>
      </c>
      <c r="B152" s="489" t="s">
        <v>169</v>
      </c>
      <c r="C152" s="489" t="s">
        <v>176</v>
      </c>
      <c r="D152" s="489" t="s">
        <v>177</v>
      </c>
      <c r="E152" s="489" t="s">
        <v>179</v>
      </c>
      <c r="F152" s="489">
        <v>3</v>
      </c>
      <c r="G152" s="489" t="s">
        <v>107</v>
      </c>
      <c r="H152" s="490">
        <v>77088.12</v>
      </c>
      <c r="I152" s="490">
        <v>134904.21</v>
      </c>
      <c r="J152" s="490">
        <v>104912.85</v>
      </c>
      <c r="K152" s="490">
        <v>183597.5</v>
      </c>
      <c r="L152" s="490">
        <v>132556.82999999999</v>
      </c>
      <c r="M152" s="490">
        <v>231974.46</v>
      </c>
      <c r="N152" s="490">
        <v>174440.1</v>
      </c>
      <c r="O152" s="490">
        <v>305270.17</v>
      </c>
      <c r="P152" s="490">
        <v>216005.28</v>
      </c>
      <c r="Q152" s="490">
        <v>378009.24</v>
      </c>
      <c r="R152" s="490">
        <v>243260.99</v>
      </c>
      <c r="S152" s="490">
        <v>425706.73</v>
      </c>
      <c r="T152" s="490">
        <v>270153.17</v>
      </c>
      <c r="U152" s="490">
        <v>472768.05</v>
      </c>
    </row>
    <row r="153" spans="1:21" ht="15">
      <c r="A153" s="489">
        <v>10</v>
      </c>
      <c r="B153" s="489" t="s">
        <v>169</v>
      </c>
      <c r="C153" s="489" t="s">
        <v>176</v>
      </c>
      <c r="D153" s="489" t="s">
        <v>177</v>
      </c>
      <c r="E153" s="489" t="s">
        <v>179</v>
      </c>
      <c r="F153" s="489">
        <v>4</v>
      </c>
      <c r="G153" s="489" t="s">
        <v>104</v>
      </c>
      <c r="H153" s="490">
        <v>86348.17</v>
      </c>
      <c r="I153" s="490">
        <v>138157.07</v>
      </c>
      <c r="J153" s="490">
        <v>120887.43</v>
      </c>
      <c r="K153" s="490">
        <v>193419.9</v>
      </c>
      <c r="L153" s="490">
        <v>155426.70000000001</v>
      </c>
      <c r="M153" s="490">
        <v>248682.72</v>
      </c>
      <c r="N153" s="490">
        <v>207235.6</v>
      </c>
      <c r="O153" s="490">
        <v>331576.96000000002</v>
      </c>
      <c r="P153" s="490">
        <v>259044.5</v>
      </c>
      <c r="Q153" s="490">
        <v>414471.21</v>
      </c>
      <c r="R153" s="490">
        <v>293583.77</v>
      </c>
      <c r="S153" s="490">
        <v>469734.03</v>
      </c>
      <c r="T153" s="490">
        <v>328123.03000000003</v>
      </c>
      <c r="U153" s="490">
        <v>524996.86</v>
      </c>
    </row>
    <row r="154" spans="1:21" ht="15">
      <c r="A154" s="489">
        <v>10</v>
      </c>
      <c r="B154" s="489" t="s">
        <v>169</v>
      </c>
      <c r="C154" s="489" t="s">
        <v>176</v>
      </c>
      <c r="D154" s="489" t="s">
        <v>177</v>
      </c>
      <c r="E154" s="489" t="s">
        <v>180</v>
      </c>
      <c r="F154" s="489">
        <v>1</v>
      </c>
      <c r="G154" s="489" t="s">
        <v>87</v>
      </c>
      <c r="H154" s="490">
        <v>94941.88</v>
      </c>
      <c r="I154" s="490">
        <v>166148.29999999999</v>
      </c>
      <c r="J154" s="490">
        <v>123176.06</v>
      </c>
      <c r="K154" s="490">
        <v>215558.1</v>
      </c>
      <c r="L154" s="490">
        <v>147574.04999999999</v>
      </c>
      <c r="M154" s="490">
        <v>258254.59</v>
      </c>
      <c r="N154" s="490">
        <v>176306.12</v>
      </c>
      <c r="O154" s="490">
        <v>308535.71000000002</v>
      </c>
      <c r="P154" s="490">
        <v>207502.56</v>
      </c>
      <c r="Q154" s="490">
        <v>363129.48</v>
      </c>
      <c r="R154" s="490">
        <v>227458.18</v>
      </c>
      <c r="S154" s="490">
        <v>398051.82</v>
      </c>
      <c r="T154" s="490">
        <v>246452.75</v>
      </c>
      <c r="U154" s="490">
        <v>431292.31</v>
      </c>
    </row>
    <row r="155" spans="1:21" ht="15">
      <c r="A155" s="489">
        <v>10</v>
      </c>
      <c r="B155" s="489" t="s">
        <v>169</v>
      </c>
      <c r="C155" s="489" t="s">
        <v>176</v>
      </c>
      <c r="D155" s="489" t="s">
        <v>177</v>
      </c>
      <c r="E155" s="489" t="s">
        <v>180</v>
      </c>
      <c r="F155" s="489">
        <v>2</v>
      </c>
      <c r="G155" s="489" t="s">
        <v>106</v>
      </c>
      <c r="H155" s="490">
        <v>82106.67</v>
      </c>
      <c r="I155" s="490">
        <v>143686.66</v>
      </c>
      <c r="J155" s="490">
        <v>107865.09</v>
      </c>
      <c r="K155" s="490">
        <v>188763.91</v>
      </c>
      <c r="L155" s="490">
        <v>131308.18</v>
      </c>
      <c r="M155" s="490">
        <v>229789.31</v>
      </c>
      <c r="N155" s="490">
        <v>161457.60999999999</v>
      </c>
      <c r="O155" s="490">
        <v>282550.81</v>
      </c>
      <c r="P155" s="490">
        <v>191727.89</v>
      </c>
      <c r="Q155" s="490">
        <v>335523.81</v>
      </c>
      <c r="R155" s="490">
        <v>211383.74</v>
      </c>
      <c r="S155" s="490">
        <v>369921.55</v>
      </c>
      <c r="T155" s="490">
        <v>229650.83</v>
      </c>
      <c r="U155" s="490">
        <v>401888.95</v>
      </c>
    </row>
    <row r="156" spans="1:21" ht="15">
      <c r="A156" s="489">
        <v>10</v>
      </c>
      <c r="B156" s="489" t="s">
        <v>169</v>
      </c>
      <c r="C156" s="489" t="s">
        <v>176</v>
      </c>
      <c r="D156" s="489" t="s">
        <v>177</v>
      </c>
      <c r="E156" s="489" t="s">
        <v>180</v>
      </c>
      <c r="F156" s="489">
        <v>3</v>
      </c>
      <c r="G156" s="489" t="s">
        <v>107</v>
      </c>
      <c r="H156" s="490">
        <v>70661.34</v>
      </c>
      <c r="I156" s="490">
        <v>123657.35</v>
      </c>
      <c r="J156" s="490">
        <v>95944.88</v>
      </c>
      <c r="K156" s="490">
        <v>167903.54</v>
      </c>
      <c r="L156" s="490">
        <v>121049.43</v>
      </c>
      <c r="M156" s="490">
        <v>211836.51</v>
      </c>
      <c r="N156" s="490">
        <v>159119.47</v>
      </c>
      <c r="O156" s="490">
        <v>278459.07</v>
      </c>
      <c r="P156" s="490">
        <v>196874.54</v>
      </c>
      <c r="Q156" s="490">
        <v>344530.45</v>
      </c>
      <c r="R156" s="490">
        <v>221594.63</v>
      </c>
      <c r="S156" s="490">
        <v>387790.61</v>
      </c>
      <c r="T156" s="490">
        <v>245954.76</v>
      </c>
      <c r="U156" s="490">
        <v>430420.83</v>
      </c>
    </row>
    <row r="157" spans="1:21" ht="15">
      <c r="A157" s="489">
        <v>10</v>
      </c>
      <c r="B157" s="489" t="s">
        <v>169</v>
      </c>
      <c r="C157" s="489" t="s">
        <v>176</v>
      </c>
      <c r="D157" s="489" t="s">
        <v>177</v>
      </c>
      <c r="E157" s="489" t="s">
        <v>180</v>
      </c>
      <c r="F157" s="489">
        <v>4</v>
      </c>
      <c r="G157" s="489" t="s">
        <v>104</v>
      </c>
      <c r="H157" s="490">
        <v>80624.259999999995</v>
      </c>
      <c r="I157" s="490">
        <v>128998.82</v>
      </c>
      <c r="J157" s="490">
        <v>112873.97</v>
      </c>
      <c r="K157" s="490">
        <v>180598.35</v>
      </c>
      <c r="L157" s="490">
        <v>145123.67000000001</v>
      </c>
      <c r="M157" s="490">
        <v>232197.88</v>
      </c>
      <c r="N157" s="490">
        <v>193498.23</v>
      </c>
      <c r="O157" s="490">
        <v>309597.18</v>
      </c>
      <c r="P157" s="490">
        <v>241872.79</v>
      </c>
      <c r="Q157" s="490">
        <v>386996.47</v>
      </c>
      <c r="R157" s="490">
        <v>274122.5</v>
      </c>
      <c r="S157" s="490">
        <v>438596</v>
      </c>
      <c r="T157" s="490">
        <v>306372.2</v>
      </c>
      <c r="U157" s="490">
        <v>490195.53</v>
      </c>
    </row>
    <row r="158" spans="1:21" ht="15">
      <c r="A158" s="489">
        <v>10</v>
      </c>
      <c r="B158" s="489" t="s">
        <v>169</v>
      </c>
      <c r="C158" s="489" t="s">
        <v>176</v>
      </c>
      <c r="D158" s="489" t="s">
        <v>177</v>
      </c>
      <c r="E158" s="489" t="s">
        <v>139</v>
      </c>
      <c r="F158" s="489">
        <v>1</v>
      </c>
      <c r="G158" s="489" t="s">
        <v>87</v>
      </c>
      <c r="H158" s="490">
        <v>99846.11</v>
      </c>
      <c r="I158" s="490">
        <v>174730.69</v>
      </c>
      <c r="J158" s="490">
        <v>129303.44</v>
      </c>
      <c r="K158" s="490">
        <v>226281.03</v>
      </c>
      <c r="L158" s="490">
        <v>154746.95000000001</v>
      </c>
      <c r="M158" s="490">
        <v>270807.17</v>
      </c>
      <c r="N158" s="490">
        <v>184619.33</v>
      </c>
      <c r="O158" s="490">
        <v>323083.83</v>
      </c>
      <c r="P158" s="490">
        <v>217099.61</v>
      </c>
      <c r="Q158" s="490">
        <v>379924.31</v>
      </c>
      <c r="R158" s="490">
        <v>237873.86</v>
      </c>
      <c r="S158" s="490">
        <v>416279.26</v>
      </c>
      <c r="T158" s="490">
        <v>257537.25</v>
      </c>
      <c r="U158" s="490">
        <v>450690.18</v>
      </c>
    </row>
    <row r="159" spans="1:21" ht="15">
      <c r="A159" s="489">
        <v>10</v>
      </c>
      <c r="B159" s="489" t="s">
        <v>169</v>
      </c>
      <c r="C159" s="489" t="s">
        <v>176</v>
      </c>
      <c r="D159" s="489" t="s">
        <v>177</v>
      </c>
      <c r="E159" s="489" t="s">
        <v>139</v>
      </c>
      <c r="F159" s="489">
        <v>2</v>
      </c>
      <c r="G159" s="489" t="s">
        <v>106</v>
      </c>
      <c r="H159" s="490">
        <v>87392.31</v>
      </c>
      <c r="I159" s="490">
        <v>152936.54</v>
      </c>
      <c r="J159" s="490">
        <v>114447.26</v>
      </c>
      <c r="K159" s="490">
        <v>200282.7</v>
      </c>
      <c r="L159" s="490">
        <v>138964.22</v>
      </c>
      <c r="M159" s="490">
        <v>243187.39</v>
      </c>
      <c r="N159" s="490">
        <v>170211.86</v>
      </c>
      <c r="O159" s="490">
        <v>297870.76</v>
      </c>
      <c r="P159" s="490">
        <v>201793.49</v>
      </c>
      <c r="Q159" s="490">
        <v>353138.6</v>
      </c>
      <c r="R159" s="490">
        <v>222276.88</v>
      </c>
      <c r="S159" s="490">
        <v>388984.54</v>
      </c>
      <c r="T159" s="490">
        <v>241234.4</v>
      </c>
      <c r="U159" s="490">
        <v>422160.19</v>
      </c>
    </row>
    <row r="160" spans="1:21" ht="15">
      <c r="A160" s="489">
        <v>10</v>
      </c>
      <c r="B160" s="489" t="s">
        <v>169</v>
      </c>
      <c r="C160" s="489" t="s">
        <v>176</v>
      </c>
      <c r="D160" s="489" t="s">
        <v>177</v>
      </c>
      <c r="E160" s="489" t="s">
        <v>139</v>
      </c>
      <c r="F160" s="489">
        <v>3</v>
      </c>
      <c r="G160" s="489" t="s">
        <v>107</v>
      </c>
      <c r="H160" s="490">
        <v>76017.460000000006</v>
      </c>
      <c r="I160" s="490">
        <v>133030.54999999999</v>
      </c>
      <c r="J160" s="490">
        <v>103531.98</v>
      </c>
      <c r="K160" s="490">
        <v>181180.97</v>
      </c>
      <c r="L160" s="490">
        <v>130872.84</v>
      </c>
      <c r="M160" s="490">
        <v>229027.48</v>
      </c>
      <c r="N160" s="490">
        <v>172285.07</v>
      </c>
      <c r="O160" s="490">
        <v>301498.87</v>
      </c>
      <c r="P160" s="490">
        <v>213391.68</v>
      </c>
      <c r="Q160" s="490">
        <v>373435.44</v>
      </c>
      <c r="R160" s="490">
        <v>240359.5</v>
      </c>
      <c r="S160" s="490">
        <v>420629.12</v>
      </c>
      <c r="T160" s="490">
        <v>266978.05</v>
      </c>
      <c r="U160" s="490">
        <v>467211.58</v>
      </c>
    </row>
    <row r="161" spans="1:21" ht="15">
      <c r="A161" s="489">
        <v>10</v>
      </c>
      <c r="B161" s="489" t="s">
        <v>169</v>
      </c>
      <c r="C161" s="489" t="s">
        <v>176</v>
      </c>
      <c r="D161" s="489" t="s">
        <v>177</v>
      </c>
      <c r="E161" s="489" t="s">
        <v>139</v>
      </c>
      <c r="F161" s="489">
        <v>4</v>
      </c>
      <c r="G161" s="489" t="s">
        <v>104</v>
      </c>
      <c r="H161" s="490">
        <v>84641.13</v>
      </c>
      <c r="I161" s="490">
        <v>135425.79999999999</v>
      </c>
      <c r="J161" s="490">
        <v>118497.58</v>
      </c>
      <c r="K161" s="490">
        <v>189596.12</v>
      </c>
      <c r="L161" s="490">
        <v>152354.03</v>
      </c>
      <c r="M161" s="490">
        <v>243766.44</v>
      </c>
      <c r="N161" s="490">
        <v>203138.7</v>
      </c>
      <c r="O161" s="490">
        <v>325021.93</v>
      </c>
      <c r="P161" s="490">
        <v>253923.38</v>
      </c>
      <c r="Q161" s="490">
        <v>406277.41</v>
      </c>
      <c r="R161" s="490">
        <v>287779.83</v>
      </c>
      <c r="S161" s="490">
        <v>460447.73</v>
      </c>
      <c r="T161" s="490">
        <v>321636.28000000003</v>
      </c>
      <c r="U161" s="490">
        <v>514618.05</v>
      </c>
    </row>
    <row r="162" spans="1:21" ht="15">
      <c r="A162" s="489">
        <v>10</v>
      </c>
      <c r="B162" s="489" t="s">
        <v>169</v>
      </c>
      <c r="C162" s="489" t="s">
        <v>176</v>
      </c>
      <c r="D162" s="489" t="s">
        <v>177</v>
      </c>
      <c r="E162" s="489" t="s">
        <v>181</v>
      </c>
      <c r="F162" s="489">
        <v>1</v>
      </c>
      <c r="G162" s="489" t="s">
        <v>87</v>
      </c>
      <c r="H162" s="490">
        <v>95059.9</v>
      </c>
      <c r="I162" s="490">
        <v>166354.82</v>
      </c>
      <c r="J162" s="490">
        <v>123239.67999999999</v>
      </c>
      <c r="K162" s="490">
        <v>215669.43</v>
      </c>
      <c r="L162" s="490">
        <v>147586.31</v>
      </c>
      <c r="M162" s="490">
        <v>258276.04</v>
      </c>
      <c r="N162" s="490">
        <v>176223.3</v>
      </c>
      <c r="O162" s="490">
        <v>308390.78000000003</v>
      </c>
      <c r="P162" s="490">
        <v>207333.9</v>
      </c>
      <c r="Q162" s="490">
        <v>362834.33</v>
      </c>
      <c r="R162" s="490">
        <v>227233.63</v>
      </c>
      <c r="S162" s="490">
        <v>397658.85</v>
      </c>
      <c r="T162" s="490">
        <v>246133</v>
      </c>
      <c r="U162" s="490">
        <v>430732.75</v>
      </c>
    </row>
    <row r="163" spans="1:21" ht="15">
      <c r="A163" s="489">
        <v>10</v>
      </c>
      <c r="B163" s="489" t="s">
        <v>169</v>
      </c>
      <c r="C163" s="489" t="s">
        <v>176</v>
      </c>
      <c r="D163" s="489" t="s">
        <v>177</v>
      </c>
      <c r="E163" s="489" t="s">
        <v>181</v>
      </c>
      <c r="F163" s="489">
        <v>2</v>
      </c>
      <c r="G163" s="489" t="s">
        <v>106</v>
      </c>
      <c r="H163" s="490">
        <v>82605.990000000005</v>
      </c>
      <c r="I163" s="490">
        <v>144560.48000000001</v>
      </c>
      <c r="J163" s="490">
        <v>108383.49</v>
      </c>
      <c r="K163" s="490">
        <v>189671.1</v>
      </c>
      <c r="L163" s="490">
        <v>131803.57999999999</v>
      </c>
      <c r="M163" s="490">
        <v>230656.26</v>
      </c>
      <c r="N163" s="490">
        <v>161815.82999999999</v>
      </c>
      <c r="O163" s="490">
        <v>283177.71000000002</v>
      </c>
      <c r="P163" s="490">
        <v>192027.79</v>
      </c>
      <c r="Q163" s="490">
        <v>336048.63</v>
      </c>
      <c r="R163" s="490">
        <v>211636.64</v>
      </c>
      <c r="S163" s="490">
        <v>370364.13</v>
      </c>
      <c r="T163" s="490">
        <v>229830.14</v>
      </c>
      <c r="U163" s="490">
        <v>402202.75</v>
      </c>
    </row>
    <row r="164" spans="1:21" ht="15">
      <c r="A164" s="489">
        <v>10</v>
      </c>
      <c r="B164" s="489" t="s">
        <v>169</v>
      </c>
      <c r="C164" s="489" t="s">
        <v>176</v>
      </c>
      <c r="D164" s="489" t="s">
        <v>177</v>
      </c>
      <c r="E164" s="489" t="s">
        <v>181</v>
      </c>
      <c r="F164" s="489">
        <v>3</v>
      </c>
      <c r="G164" s="489" t="s">
        <v>107</v>
      </c>
      <c r="H164" s="490">
        <v>71398.12</v>
      </c>
      <c r="I164" s="490">
        <v>124946.71</v>
      </c>
      <c r="J164" s="490">
        <v>97064.91</v>
      </c>
      <c r="K164" s="490">
        <v>169863.6</v>
      </c>
      <c r="L164" s="490">
        <v>122558.04</v>
      </c>
      <c r="M164" s="490">
        <v>214476.57</v>
      </c>
      <c r="N164" s="490">
        <v>161198.66</v>
      </c>
      <c r="O164" s="490">
        <v>282097.65999999997</v>
      </c>
      <c r="P164" s="490">
        <v>199533.67</v>
      </c>
      <c r="Q164" s="490">
        <v>349183.93</v>
      </c>
      <c r="R164" s="490">
        <v>224653.76</v>
      </c>
      <c r="S164" s="490">
        <v>393144.08</v>
      </c>
      <c r="T164" s="490">
        <v>249424.57</v>
      </c>
      <c r="U164" s="490">
        <v>436493</v>
      </c>
    </row>
    <row r="165" spans="1:21" ht="15">
      <c r="A165" s="489">
        <v>10</v>
      </c>
      <c r="B165" s="489" t="s">
        <v>169</v>
      </c>
      <c r="C165" s="489" t="s">
        <v>176</v>
      </c>
      <c r="D165" s="489" t="s">
        <v>177</v>
      </c>
      <c r="E165" s="489" t="s">
        <v>181</v>
      </c>
      <c r="F165" s="489">
        <v>4</v>
      </c>
      <c r="G165" s="489" t="s">
        <v>104</v>
      </c>
      <c r="H165" s="490">
        <v>80668.27</v>
      </c>
      <c r="I165" s="490">
        <v>129069.23</v>
      </c>
      <c r="J165" s="490">
        <v>112935.57</v>
      </c>
      <c r="K165" s="490">
        <v>180696.92</v>
      </c>
      <c r="L165" s="490">
        <v>145202.88</v>
      </c>
      <c r="M165" s="490">
        <v>232324.61</v>
      </c>
      <c r="N165" s="490">
        <v>193603.84</v>
      </c>
      <c r="O165" s="490">
        <v>309766.15000000002</v>
      </c>
      <c r="P165" s="490">
        <v>242004.8</v>
      </c>
      <c r="Q165" s="490">
        <v>387207.69</v>
      </c>
      <c r="R165" s="490">
        <v>274272.11</v>
      </c>
      <c r="S165" s="490">
        <v>438835.38</v>
      </c>
      <c r="T165" s="490">
        <v>306539.40999999997</v>
      </c>
      <c r="U165" s="490">
        <v>490463.07</v>
      </c>
    </row>
    <row r="166" spans="1:21" ht="15">
      <c r="A166" s="489">
        <v>10</v>
      </c>
      <c r="B166" s="489" t="s">
        <v>169</v>
      </c>
      <c r="C166" s="489" t="s">
        <v>176</v>
      </c>
      <c r="D166" s="489" t="s">
        <v>177</v>
      </c>
      <c r="E166" s="489" t="s">
        <v>182</v>
      </c>
      <c r="F166" s="489">
        <v>1</v>
      </c>
      <c r="G166" s="489" t="s">
        <v>87</v>
      </c>
      <c r="H166" s="490">
        <v>97561.55</v>
      </c>
      <c r="I166" s="490">
        <v>170732.71</v>
      </c>
      <c r="J166" s="490">
        <v>126523.61</v>
      </c>
      <c r="K166" s="490">
        <v>221416.32000000001</v>
      </c>
      <c r="L166" s="490">
        <v>151548.1</v>
      </c>
      <c r="M166" s="490">
        <v>265209.17</v>
      </c>
      <c r="N166" s="490">
        <v>180998.18</v>
      </c>
      <c r="O166" s="490">
        <v>316746.82</v>
      </c>
      <c r="P166" s="490">
        <v>212984.16</v>
      </c>
      <c r="Q166" s="490">
        <v>372722.29</v>
      </c>
      <c r="R166" s="490">
        <v>233444.27</v>
      </c>
      <c r="S166" s="490">
        <v>408527.47</v>
      </c>
      <c r="T166" s="490">
        <v>252895.02</v>
      </c>
      <c r="U166" s="490">
        <v>442566.28</v>
      </c>
    </row>
    <row r="167" spans="1:21" ht="15">
      <c r="A167" s="489">
        <v>10</v>
      </c>
      <c r="B167" s="489" t="s">
        <v>169</v>
      </c>
      <c r="C167" s="489" t="s">
        <v>176</v>
      </c>
      <c r="D167" s="489" t="s">
        <v>177</v>
      </c>
      <c r="E167" s="489" t="s">
        <v>182</v>
      </c>
      <c r="F167" s="489">
        <v>2</v>
      </c>
      <c r="G167" s="489" t="s">
        <v>106</v>
      </c>
      <c r="H167" s="490">
        <v>84599.29</v>
      </c>
      <c r="I167" s="490">
        <v>148048.75</v>
      </c>
      <c r="J167" s="490">
        <v>111061.05</v>
      </c>
      <c r="K167" s="490">
        <v>194356.83</v>
      </c>
      <c r="L167" s="490">
        <v>135121.18</v>
      </c>
      <c r="M167" s="490">
        <v>236462.06</v>
      </c>
      <c r="N167" s="490">
        <v>166002.65</v>
      </c>
      <c r="O167" s="490">
        <v>290504.64</v>
      </c>
      <c r="P167" s="490">
        <v>197053.31</v>
      </c>
      <c r="Q167" s="490">
        <v>344843.29</v>
      </c>
      <c r="R167" s="490">
        <v>217210.68</v>
      </c>
      <c r="S167" s="490">
        <v>380118.68</v>
      </c>
      <c r="T167" s="490">
        <v>235926.74</v>
      </c>
      <c r="U167" s="490">
        <v>412871.8</v>
      </c>
    </row>
    <row r="168" spans="1:21" ht="15">
      <c r="A168" s="489">
        <v>10</v>
      </c>
      <c r="B168" s="489" t="s">
        <v>169</v>
      </c>
      <c r="C168" s="489" t="s">
        <v>176</v>
      </c>
      <c r="D168" s="489" t="s">
        <v>177</v>
      </c>
      <c r="E168" s="489" t="s">
        <v>182</v>
      </c>
      <c r="F168" s="489">
        <v>3</v>
      </c>
      <c r="G168" s="489" t="s">
        <v>107</v>
      </c>
      <c r="H168" s="490">
        <v>72982.05</v>
      </c>
      <c r="I168" s="490">
        <v>127718.58</v>
      </c>
      <c r="J168" s="490">
        <v>99164.35</v>
      </c>
      <c r="K168" s="490">
        <v>173537.61</v>
      </c>
      <c r="L168" s="490">
        <v>125165.89</v>
      </c>
      <c r="M168" s="490">
        <v>219040.31</v>
      </c>
      <c r="N168" s="490">
        <v>164585.51</v>
      </c>
      <c r="O168" s="490">
        <v>288024.65000000002</v>
      </c>
      <c r="P168" s="490">
        <v>203687.05</v>
      </c>
      <c r="Q168" s="490">
        <v>356452.33</v>
      </c>
      <c r="R168" s="490">
        <v>229300.33</v>
      </c>
      <c r="S168" s="490">
        <v>401275.57</v>
      </c>
      <c r="T168" s="490">
        <v>254550.08</v>
      </c>
      <c r="U168" s="490">
        <v>445462.64</v>
      </c>
    </row>
    <row r="169" spans="1:21" ht="15">
      <c r="A169" s="489">
        <v>10</v>
      </c>
      <c r="B169" s="489" t="s">
        <v>169</v>
      </c>
      <c r="C169" s="489" t="s">
        <v>176</v>
      </c>
      <c r="D169" s="489" t="s">
        <v>177</v>
      </c>
      <c r="E169" s="489" t="s">
        <v>182</v>
      </c>
      <c r="F169" s="489">
        <v>4</v>
      </c>
      <c r="G169" s="489" t="s">
        <v>104</v>
      </c>
      <c r="H169" s="490">
        <v>82816.740000000005</v>
      </c>
      <c r="I169" s="490">
        <v>132506.78</v>
      </c>
      <c r="J169" s="490">
        <v>115943.43</v>
      </c>
      <c r="K169" s="490">
        <v>185509.49</v>
      </c>
      <c r="L169" s="490">
        <v>149070.13</v>
      </c>
      <c r="M169" s="490">
        <v>238512.21</v>
      </c>
      <c r="N169" s="490">
        <v>198760.17</v>
      </c>
      <c r="O169" s="490">
        <v>318016.27</v>
      </c>
      <c r="P169" s="490">
        <v>248450.21</v>
      </c>
      <c r="Q169" s="490">
        <v>397520.34</v>
      </c>
      <c r="R169" s="490">
        <v>281576.90000000002</v>
      </c>
      <c r="S169" s="490">
        <v>450523.05</v>
      </c>
      <c r="T169" s="490">
        <v>314703.59999999998</v>
      </c>
      <c r="U169" s="490">
        <v>503525.77</v>
      </c>
    </row>
    <row r="170" spans="1:21" ht="15">
      <c r="A170" s="489">
        <v>10</v>
      </c>
      <c r="B170" s="489" t="s">
        <v>169</v>
      </c>
      <c r="C170" s="489" t="s">
        <v>183</v>
      </c>
      <c r="D170" s="489" t="s">
        <v>184</v>
      </c>
      <c r="E170" s="489" t="s">
        <v>185</v>
      </c>
      <c r="F170" s="489">
        <v>1</v>
      </c>
      <c r="G170" s="489" t="s">
        <v>87</v>
      </c>
      <c r="H170" s="490">
        <v>106300.56</v>
      </c>
      <c r="I170" s="490">
        <v>186025.98</v>
      </c>
      <c r="J170" s="490">
        <v>137701.42000000001</v>
      </c>
      <c r="K170" s="490">
        <v>240977.48</v>
      </c>
      <c r="L170" s="490">
        <v>164825.54999999999</v>
      </c>
      <c r="M170" s="490">
        <v>288444.71999999997</v>
      </c>
      <c r="N170" s="490">
        <v>196686.41</v>
      </c>
      <c r="O170" s="490">
        <v>344201.22</v>
      </c>
      <c r="P170" s="490">
        <v>231321.04</v>
      </c>
      <c r="Q170" s="490">
        <v>404811.82</v>
      </c>
      <c r="R170" s="490">
        <v>253473.66</v>
      </c>
      <c r="S170" s="490">
        <v>443578.9</v>
      </c>
      <c r="T170" s="490">
        <v>274460.31</v>
      </c>
      <c r="U170" s="490">
        <v>480305.54</v>
      </c>
    </row>
    <row r="171" spans="1:21" ht="15">
      <c r="A171" s="489">
        <v>10</v>
      </c>
      <c r="B171" s="489" t="s">
        <v>169</v>
      </c>
      <c r="C171" s="489" t="s">
        <v>183</v>
      </c>
      <c r="D171" s="489" t="s">
        <v>184</v>
      </c>
      <c r="E171" s="489" t="s">
        <v>185</v>
      </c>
      <c r="F171" s="489">
        <v>2</v>
      </c>
      <c r="G171" s="489" t="s">
        <v>106</v>
      </c>
      <c r="H171" s="490">
        <v>92867.32</v>
      </c>
      <c r="I171" s="490">
        <v>162517.79999999999</v>
      </c>
      <c r="J171" s="490">
        <v>121676.89</v>
      </c>
      <c r="K171" s="490">
        <v>212934.55</v>
      </c>
      <c r="L171" s="490">
        <v>147801.60999999999</v>
      </c>
      <c r="M171" s="490">
        <v>258652.82</v>
      </c>
      <c r="N171" s="490">
        <v>181145.89</v>
      </c>
      <c r="O171" s="490">
        <v>317005.3</v>
      </c>
      <c r="P171" s="490">
        <v>214811.19</v>
      </c>
      <c r="Q171" s="490">
        <v>375919.59</v>
      </c>
      <c r="R171" s="490">
        <v>236650.07</v>
      </c>
      <c r="S171" s="490">
        <v>414137.62</v>
      </c>
      <c r="T171" s="490">
        <v>256875.34</v>
      </c>
      <c r="U171" s="490">
        <v>449531.85</v>
      </c>
    </row>
    <row r="172" spans="1:21" ht="15">
      <c r="A172" s="489">
        <v>10</v>
      </c>
      <c r="B172" s="489" t="s">
        <v>169</v>
      </c>
      <c r="C172" s="489" t="s">
        <v>183</v>
      </c>
      <c r="D172" s="489" t="s">
        <v>184</v>
      </c>
      <c r="E172" s="489" t="s">
        <v>185</v>
      </c>
      <c r="F172" s="489">
        <v>3</v>
      </c>
      <c r="G172" s="489" t="s">
        <v>107</v>
      </c>
      <c r="H172" s="490">
        <v>80646.679999999993</v>
      </c>
      <c r="I172" s="490">
        <v>141131.68</v>
      </c>
      <c r="J172" s="490">
        <v>109785.41</v>
      </c>
      <c r="K172" s="490">
        <v>192124.48</v>
      </c>
      <c r="L172" s="490">
        <v>138736.82999999999</v>
      </c>
      <c r="M172" s="490">
        <v>242789.45</v>
      </c>
      <c r="N172" s="490">
        <v>182596.42</v>
      </c>
      <c r="O172" s="490">
        <v>319543.74</v>
      </c>
      <c r="P172" s="490">
        <v>226126.36</v>
      </c>
      <c r="Q172" s="490">
        <v>395721.14</v>
      </c>
      <c r="R172" s="490">
        <v>254675.4</v>
      </c>
      <c r="S172" s="490">
        <v>445681.95</v>
      </c>
      <c r="T172" s="490">
        <v>282847.7</v>
      </c>
      <c r="U172" s="490">
        <v>494983.47</v>
      </c>
    </row>
    <row r="173" spans="1:21" ht="15">
      <c r="A173" s="489">
        <v>10</v>
      </c>
      <c r="B173" s="489" t="s">
        <v>169</v>
      </c>
      <c r="C173" s="489" t="s">
        <v>183</v>
      </c>
      <c r="D173" s="489" t="s">
        <v>184</v>
      </c>
      <c r="E173" s="489" t="s">
        <v>185</v>
      </c>
      <c r="F173" s="489">
        <v>4</v>
      </c>
      <c r="G173" s="489" t="s">
        <v>104</v>
      </c>
      <c r="H173" s="490">
        <v>90137.34</v>
      </c>
      <c r="I173" s="490">
        <v>144219.75</v>
      </c>
      <c r="J173" s="490">
        <v>126192.28</v>
      </c>
      <c r="K173" s="490">
        <v>201907.65</v>
      </c>
      <c r="L173" s="490">
        <v>162247.21</v>
      </c>
      <c r="M173" s="490">
        <v>259595.54</v>
      </c>
      <c r="N173" s="490">
        <v>216329.62</v>
      </c>
      <c r="O173" s="490">
        <v>346127.39</v>
      </c>
      <c r="P173" s="490">
        <v>270412.02</v>
      </c>
      <c r="Q173" s="490">
        <v>432659.24</v>
      </c>
      <c r="R173" s="490">
        <v>306466.96000000002</v>
      </c>
      <c r="S173" s="490">
        <v>490347.14</v>
      </c>
      <c r="T173" s="490">
        <v>342521.89</v>
      </c>
      <c r="U173" s="490">
        <v>548035.04</v>
      </c>
    </row>
    <row r="174" spans="1:21" ht="15">
      <c r="A174" s="489">
        <v>10</v>
      </c>
      <c r="B174" s="489" t="s">
        <v>169</v>
      </c>
      <c r="C174" s="489" t="s">
        <v>183</v>
      </c>
      <c r="D174" s="489" t="s">
        <v>184</v>
      </c>
      <c r="E174" s="489" t="s">
        <v>186</v>
      </c>
      <c r="F174" s="489">
        <v>1</v>
      </c>
      <c r="G174" s="489" t="s">
        <v>87</v>
      </c>
      <c r="H174" s="490">
        <v>104037.22</v>
      </c>
      <c r="I174" s="490">
        <v>182065.14</v>
      </c>
      <c r="J174" s="490">
        <v>134702.34</v>
      </c>
      <c r="K174" s="490">
        <v>235729.1</v>
      </c>
      <c r="L174" s="490">
        <v>161187.66</v>
      </c>
      <c r="M174" s="490">
        <v>282078.40999999997</v>
      </c>
      <c r="N174" s="490">
        <v>192272.01</v>
      </c>
      <c r="O174" s="490">
        <v>336476.01</v>
      </c>
      <c r="P174" s="490">
        <v>226075.69</v>
      </c>
      <c r="Q174" s="490">
        <v>395632.46</v>
      </c>
      <c r="R174" s="490">
        <v>247696.08</v>
      </c>
      <c r="S174" s="490">
        <v>433468.14</v>
      </c>
      <c r="T174" s="490">
        <v>268146.74</v>
      </c>
      <c r="U174" s="490">
        <v>469256.8</v>
      </c>
    </row>
    <row r="175" spans="1:21" ht="15">
      <c r="A175" s="489">
        <v>10</v>
      </c>
      <c r="B175" s="489" t="s">
        <v>169</v>
      </c>
      <c r="C175" s="489" t="s">
        <v>183</v>
      </c>
      <c r="D175" s="489" t="s">
        <v>184</v>
      </c>
      <c r="E175" s="489" t="s">
        <v>186</v>
      </c>
      <c r="F175" s="489">
        <v>2</v>
      </c>
      <c r="G175" s="489" t="s">
        <v>106</v>
      </c>
      <c r="H175" s="490">
        <v>91188.08</v>
      </c>
      <c r="I175" s="490">
        <v>159579.15</v>
      </c>
      <c r="J175" s="490">
        <v>119374.53</v>
      </c>
      <c r="K175" s="490">
        <v>208905.43</v>
      </c>
      <c r="L175" s="490">
        <v>144903.89000000001</v>
      </c>
      <c r="M175" s="490">
        <v>253581.81</v>
      </c>
      <c r="N175" s="490">
        <v>177407.16</v>
      </c>
      <c r="O175" s="490">
        <v>310462.52</v>
      </c>
      <c r="P175" s="490">
        <v>210283.66</v>
      </c>
      <c r="Q175" s="490">
        <v>367996.41</v>
      </c>
      <c r="R175" s="490">
        <v>231603.95</v>
      </c>
      <c r="S175" s="490">
        <v>405306.92</v>
      </c>
      <c r="T175" s="490">
        <v>251326.34</v>
      </c>
      <c r="U175" s="490">
        <v>439821.09</v>
      </c>
    </row>
    <row r="176" spans="1:21" ht="15">
      <c r="A176" s="489">
        <v>10</v>
      </c>
      <c r="B176" s="489" t="s">
        <v>169</v>
      </c>
      <c r="C176" s="489" t="s">
        <v>183</v>
      </c>
      <c r="D176" s="489" t="s">
        <v>184</v>
      </c>
      <c r="E176" s="489" t="s">
        <v>186</v>
      </c>
      <c r="F176" s="489">
        <v>3</v>
      </c>
      <c r="G176" s="489" t="s">
        <v>107</v>
      </c>
      <c r="H176" s="490">
        <v>79416.490000000005</v>
      </c>
      <c r="I176" s="490">
        <v>138978.85999999999</v>
      </c>
      <c r="J176" s="490">
        <v>108198.81</v>
      </c>
      <c r="K176" s="490">
        <v>189347.91</v>
      </c>
      <c r="L176" s="490">
        <v>136801.94</v>
      </c>
      <c r="M176" s="490">
        <v>239403.4</v>
      </c>
      <c r="N176" s="490">
        <v>180120.31</v>
      </c>
      <c r="O176" s="490">
        <v>315210.55</v>
      </c>
      <c r="P176" s="490">
        <v>223123.37</v>
      </c>
      <c r="Q176" s="490">
        <v>390465.89</v>
      </c>
      <c r="R176" s="490">
        <v>251341.62</v>
      </c>
      <c r="S176" s="490">
        <v>439847.83</v>
      </c>
      <c r="T176" s="490">
        <v>279199.51</v>
      </c>
      <c r="U176" s="490">
        <v>488599.14</v>
      </c>
    </row>
    <row r="177" spans="1:21" ht="15">
      <c r="A177" s="489">
        <v>10</v>
      </c>
      <c r="B177" s="489" t="s">
        <v>169</v>
      </c>
      <c r="C177" s="489" t="s">
        <v>183</v>
      </c>
      <c r="D177" s="489" t="s">
        <v>184</v>
      </c>
      <c r="E177" s="489" t="s">
        <v>186</v>
      </c>
      <c r="F177" s="489">
        <v>4</v>
      </c>
      <c r="G177" s="489" t="s">
        <v>104</v>
      </c>
      <c r="H177" s="490">
        <v>88175.97</v>
      </c>
      <c r="I177" s="490">
        <v>141081.54999999999</v>
      </c>
      <c r="J177" s="490">
        <v>123446.35</v>
      </c>
      <c r="K177" s="490">
        <v>197514.17</v>
      </c>
      <c r="L177" s="490">
        <v>158716.74</v>
      </c>
      <c r="M177" s="490">
        <v>253946.79</v>
      </c>
      <c r="N177" s="490">
        <v>211622.32</v>
      </c>
      <c r="O177" s="490">
        <v>338595.72</v>
      </c>
      <c r="P177" s="490">
        <v>264527.90000000002</v>
      </c>
      <c r="Q177" s="490">
        <v>423244.65</v>
      </c>
      <c r="R177" s="490">
        <v>299798.28999999998</v>
      </c>
      <c r="S177" s="490">
        <v>479677.27</v>
      </c>
      <c r="T177" s="490">
        <v>335068.67</v>
      </c>
      <c r="U177" s="490">
        <v>536109.89</v>
      </c>
    </row>
    <row r="178" spans="1:21" ht="15">
      <c r="A178" s="489">
        <v>10</v>
      </c>
      <c r="B178" s="489" t="s">
        <v>169</v>
      </c>
      <c r="C178" s="489" t="s">
        <v>183</v>
      </c>
      <c r="D178" s="489" t="s">
        <v>184</v>
      </c>
      <c r="E178" s="489" t="s">
        <v>187</v>
      </c>
      <c r="F178" s="489">
        <v>1</v>
      </c>
      <c r="G178" s="489" t="s">
        <v>87</v>
      </c>
      <c r="H178" s="490">
        <v>100710.28</v>
      </c>
      <c r="I178" s="490">
        <v>176242.99</v>
      </c>
      <c r="J178" s="490">
        <v>130355.76</v>
      </c>
      <c r="K178" s="490">
        <v>228122.58</v>
      </c>
      <c r="L178" s="490">
        <v>155958.51</v>
      </c>
      <c r="M178" s="490">
        <v>272927.39</v>
      </c>
      <c r="N178" s="490">
        <v>185991.81</v>
      </c>
      <c r="O178" s="490">
        <v>325485.65999999997</v>
      </c>
      <c r="P178" s="490">
        <v>218660.18</v>
      </c>
      <c r="Q178" s="490">
        <v>382655.31</v>
      </c>
      <c r="R178" s="490">
        <v>239554</v>
      </c>
      <c r="S178" s="490">
        <v>419219.49</v>
      </c>
      <c r="T178" s="490">
        <v>259298.88</v>
      </c>
      <c r="U178" s="490">
        <v>453773.05</v>
      </c>
    </row>
    <row r="179" spans="1:21" ht="15">
      <c r="A179" s="489">
        <v>10</v>
      </c>
      <c r="B179" s="489" t="s">
        <v>169</v>
      </c>
      <c r="C179" s="489" t="s">
        <v>183</v>
      </c>
      <c r="D179" s="489" t="s">
        <v>184</v>
      </c>
      <c r="E179" s="489" t="s">
        <v>187</v>
      </c>
      <c r="F179" s="489">
        <v>2</v>
      </c>
      <c r="G179" s="489" t="s">
        <v>106</v>
      </c>
      <c r="H179" s="490">
        <v>88445.22</v>
      </c>
      <c r="I179" s="490">
        <v>154779.14000000001</v>
      </c>
      <c r="J179" s="490">
        <v>115724.67</v>
      </c>
      <c r="K179" s="490">
        <v>202518.17</v>
      </c>
      <c r="L179" s="490">
        <v>140414.91</v>
      </c>
      <c r="M179" s="490">
        <v>245726.09</v>
      </c>
      <c r="N179" s="490">
        <v>171802.63</v>
      </c>
      <c r="O179" s="490">
        <v>300654.61</v>
      </c>
      <c r="P179" s="490">
        <v>203585.97</v>
      </c>
      <c r="Q179" s="490">
        <v>356275.45</v>
      </c>
      <c r="R179" s="490">
        <v>224193.33</v>
      </c>
      <c r="S179" s="490">
        <v>392338.33</v>
      </c>
      <c r="T179" s="490">
        <v>243243.04</v>
      </c>
      <c r="U179" s="490">
        <v>425675.33</v>
      </c>
    </row>
    <row r="180" spans="1:21" ht="15">
      <c r="A180" s="489">
        <v>10</v>
      </c>
      <c r="B180" s="489" t="s">
        <v>169</v>
      </c>
      <c r="C180" s="489" t="s">
        <v>183</v>
      </c>
      <c r="D180" s="489" t="s">
        <v>184</v>
      </c>
      <c r="E180" s="489" t="s">
        <v>187</v>
      </c>
      <c r="F180" s="489">
        <v>3</v>
      </c>
      <c r="G180" s="489" t="s">
        <v>107</v>
      </c>
      <c r="H180" s="490">
        <v>77159.789999999994</v>
      </c>
      <c r="I180" s="490">
        <v>135029.63</v>
      </c>
      <c r="J180" s="490">
        <v>105175.07</v>
      </c>
      <c r="K180" s="490">
        <v>184056.38</v>
      </c>
      <c r="L180" s="490">
        <v>133019.32</v>
      </c>
      <c r="M180" s="490">
        <v>232783.81</v>
      </c>
      <c r="N180" s="490">
        <v>175180.56</v>
      </c>
      <c r="O180" s="490">
        <v>306565.96999999997</v>
      </c>
      <c r="P180" s="490">
        <v>217040.81</v>
      </c>
      <c r="Q180" s="490">
        <v>379821.41</v>
      </c>
      <c r="R180" s="490">
        <v>244517.67</v>
      </c>
      <c r="S180" s="490">
        <v>427905.92</v>
      </c>
      <c r="T180" s="490">
        <v>271650.55</v>
      </c>
      <c r="U180" s="490">
        <v>475388.46</v>
      </c>
    </row>
    <row r="181" spans="1:21" ht="15">
      <c r="A181" s="489">
        <v>10</v>
      </c>
      <c r="B181" s="489" t="s">
        <v>169</v>
      </c>
      <c r="C181" s="489" t="s">
        <v>183</v>
      </c>
      <c r="D181" s="489" t="s">
        <v>184</v>
      </c>
      <c r="E181" s="489" t="s">
        <v>187</v>
      </c>
      <c r="F181" s="489">
        <v>4</v>
      </c>
      <c r="G181" s="489" t="s">
        <v>104</v>
      </c>
      <c r="H181" s="490">
        <v>85331.73</v>
      </c>
      <c r="I181" s="490">
        <v>136530.76999999999</v>
      </c>
      <c r="J181" s="490">
        <v>119464.43</v>
      </c>
      <c r="K181" s="490">
        <v>191143.08</v>
      </c>
      <c r="L181" s="490">
        <v>153597.12</v>
      </c>
      <c r="M181" s="490">
        <v>245755.39</v>
      </c>
      <c r="N181" s="490">
        <v>204796.16</v>
      </c>
      <c r="O181" s="490">
        <v>327673.86</v>
      </c>
      <c r="P181" s="490">
        <v>255995.2</v>
      </c>
      <c r="Q181" s="490">
        <v>409592.32000000001</v>
      </c>
      <c r="R181" s="490">
        <v>290127.89</v>
      </c>
      <c r="S181" s="490">
        <v>464204.63</v>
      </c>
      <c r="T181" s="490">
        <v>324260.58</v>
      </c>
      <c r="U181" s="490">
        <v>518816.94</v>
      </c>
    </row>
    <row r="182" spans="1:21" ht="15">
      <c r="A182" s="489">
        <v>10</v>
      </c>
      <c r="B182" s="489" t="s">
        <v>169</v>
      </c>
      <c r="C182" s="489" t="s">
        <v>183</v>
      </c>
      <c r="D182" s="489" t="s">
        <v>184</v>
      </c>
      <c r="E182" s="489" t="s">
        <v>188</v>
      </c>
      <c r="F182" s="489">
        <v>1</v>
      </c>
      <c r="G182" s="489" t="s">
        <v>87</v>
      </c>
      <c r="H182" s="490">
        <v>100631.14</v>
      </c>
      <c r="I182" s="490">
        <v>176104.5</v>
      </c>
      <c r="J182" s="490">
        <v>130281.83</v>
      </c>
      <c r="K182" s="490">
        <v>227993.19</v>
      </c>
      <c r="L182" s="490">
        <v>155890.46</v>
      </c>
      <c r="M182" s="490">
        <v>272808.3</v>
      </c>
      <c r="N182" s="490">
        <v>185941.8</v>
      </c>
      <c r="O182" s="490">
        <v>325398.15000000002</v>
      </c>
      <c r="P182" s="490">
        <v>218624.17</v>
      </c>
      <c r="Q182" s="490">
        <v>382592.3</v>
      </c>
      <c r="R182" s="490">
        <v>239527.26</v>
      </c>
      <c r="S182" s="490">
        <v>419172.71</v>
      </c>
      <c r="T182" s="490">
        <v>259294.46</v>
      </c>
      <c r="U182" s="490">
        <v>453765.31</v>
      </c>
    </row>
    <row r="183" spans="1:21" ht="15">
      <c r="A183" s="489">
        <v>10</v>
      </c>
      <c r="B183" s="489" t="s">
        <v>169</v>
      </c>
      <c r="C183" s="489" t="s">
        <v>183</v>
      </c>
      <c r="D183" s="489" t="s">
        <v>184</v>
      </c>
      <c r="E183" s="489" t="s">
        <v>188</v>
      </c>
      <c r="F183" s="489">
        <v>2</v>
      </c>
      <c r="G183" s="489" t="s">
        <v>106</v>
      </c>
      <c r="H183" s="490">
        <v>88249.26</v>
      </c>
      <c r="I183" s="490">
        <v>154436.20000000001</v>
      </c>
      <c r="J183" s="490">
        <v>115511.39</v>
      </c>
      <c r="K183" s="490">
        <v>202144.93</v>
      </c>
      <c r="L183" s="490">
        <v>140198.82999999999</v>
      </c>
      <c r="M183" s="490">
        <v>245347.95</v>
      </c>
      <c r="N183" s="490">
        <v>171617.49</v>
      </c>
      <c r="O183" s="490">
        <v>300330.61</v>
      </c>
      <c r="P183" s="490">
        <v>203406.4</v>
      </c>
      <c r="Q183" s="490">
        <v>355961.2</v>
      </c>
      <c r="R183" s="490">
        <v>224020.31</v>
      </c>
      <c r="S183" s="490">
        <v>392035.54</v>
      </c>
      <c r="T183" s="490">
        <v>243085.71</v>
      </c>
      <c r="U183" s="490">
        <v>425399.99</v>
      </c>
    </row>
    <row r="184" spans="1:21" ht="15">
      <c r="A184" s="489">
        <v>10</v>
      </c>
      <c r="B184" s="489" t="s">
        <v>169</v>
      </c>
      <c r="C184" s="489" t="s">
        <v>183</v>
      </c>
      <c r="D184" s="489" t="s">
        <v>184</v>
      </c>
      <c r="E184" s="489" t="s">
        <v>188</v>
      </c>
      <c r="F184" s="489">
        <v>3</v>
      </c>
      <c r="G184" s="489" t="s">
        <v>107</v>
      </c>
      <c r="H184" s="490">
        <v>76892.570000000007</v>
      </c>
      <c r="I184" s="490">
        <v>134561.99</v>
      </c>
      <c r="J184" s="490">
        <v>104773.83</v>
      </c>
      <c r="K184" s="490">
        <v>183354.21</v>
      </c>
      <c r="L184" s="490">
        <v>132482.43</v>
      </c>
      <c r="M184" s="490">
        <v>231844.26</v>
      </c>
      <c r="N184" s="490">
        <v>174443.96</v>
      </c>
      <c r="O184" s="490">
        <v>305276.92</v>
      </c>
      <c r="P184" s="490">
        <v>216101.63</v>
      </c>
      <c r="Q184" s="490">
        <v>378177.85</v>
      </c>
      <c r="R184" s="490">
        <v>243439.34</v>
      </c>
      <c r="S184" s="490">
        <v>426018.85</v>
      </c>
      <c r="T184" s="490">
        <v>270429.8</v>
      </c>
      <c r="U184" s="490">
        <v>473252.15</v>
      </c>
    </row>
    <row r="185" spans="1:21" ht="15">
      <c r="A185" s="489">
        <v>10</v>
      </c>
      <c r="B185" s="489" t="s">
        <v>169</v>
      </c>
      <c r="C185" s="489" t="s">
        <v>183</v>
      </c>
      <c r="D185" s="489" t="s">
        <v>184</v>
      </c>
      <c r="E185" s="489" t="s">
        <v>188</v>
      </c>
      <c r="F185" s="489">
        <v>4</v>
      </c>
      <c r="G185" s="489" t="s">
        <v>104</v>
      </c>
      <c r="H185" s="490">
        <v>85282.58</v>
      </c>
      <c r="I185" s="490">
        <v>136452.13</v>
      </c>
      <c r="J185" s="490">
        <v>119395.61</v>
      </c>
      <c r="K185" s="490">
        <v>191032.98</v>
      </c>
      <c r="L185" s="490">
        <v>153508.64000000001</v>
      </c>
      <c r="M185" s="490">
        <v>245613.83</v>
      </c>
      <c r="N185" s="490">
        <v>204678.19</v>
      </c>
      <c r="O185" s="490">
        <v>327485.11</v>
      </c>
      <c r="P185" s="490">
        <v>255847.74</v>
      </c>
      <c r="Q185" s="490">
        <v>409356.39</v>
      </c>
      <c r="R185" s="490">
        <v>289960.77</v>
      </c>
      <c r="S185" s="490">
        <v>463937.24</v>
      </c>
      <c r="T185" s="490">
        <v>324073.8</v>
      </c>
      <c r="U185" s="490">
        <v>518518.09</v>
      </c>
    </row>
    <row r="186" spans="1:21" ht="15">
      <c r="A186" s="489">
        <v>10</v>
      </c>
      <c r="B186" s="489" t="s">
        <v>169</v>
      </c>
      <c r="C186" s="489" t="s">
        <v>183</v>
      </c>
      <c r="D186" s="489" t="s">
        <v>184</v>
      </c>
      <c r="E186" s="489" t="s">
        <v>189</v>
      </c>
      <c r="F186" s="489">
        <v>1</v>
      </c>
      <c r="G186" s="489" t="s">
        <v>87</v>
      </c>
      <c r="H186" s="490">
        <v>103347.16</v>
      </c>
      <c r="I186" s="490">
        <v>180857.52</v>
      </c>
      <c r="J186" s="490">
        <v>133880.72</v>
      </c>
      <c r="K186" s="490">
        <v>234291.26</v>
      </c>
      <c r="L186" s="490">
        <v>160255.94</v>
      </c>
      <c r="M186" s="490">
        <v>280447.89</v>
      </c>
      <c r="N186" s="490">
        <v>191239.1</v>
      </c>
      <c r="O186" s="490">
        <v>334668.42</v>
      </c>
      <c r="P186" s="490">
        <v>224918.6</v>
      </c>
      <c r="Q186" s="490">
        <v>393607.55</v>
      </c>
      <c r="R186" s="490">
        <v>246460.37</v>
      </c>
      <c r="S186" s="490">
        <v>431305.65</v>
      </c>
      <c r="T186" s="490">
        <v>266870.76</v>
      </c>
      <c r="U186" s="490">
        <v>467023.82</v>
      </c>
    </row>
    <row r="187" spans="1:21" ht="15">
      <c r="A187" s="489">
        <v>10</v>
      </c>
      <c r="B187" s="489" t="s">
        <v>169</v>
      </c>
      <c r="C187" s="489" t="s">
        <v>183</v>
      </c>
      <c r="D187" s="489" t="s">
        <v>184</v>
      </c>
      <c r="E187" s="489" t="s">
        <v>189</v>
      </c>
      <c r="F187" s="489">
        <v>2</v>
      </c>
      <c r="G187" s="489" t="s">
        <v>106</v>
      </c>
      <c r="H187" s="490">
        <v>90264.34</v>
      </c>
      <c r="I187" s="490">
        <v>157962.59</v>
      </c>
      <c r="J187" s="490">
        <v>118274.22</v>
      </c>
      <c r="K187" s="490">
        <v>206979.88</v>
      </c>
      <c r="L187" s="490">
        <v>143676.1</v>
      </c>
      <c r="M187" s="490">
        <v>251433.18</v>
      </c>
      <c r="N187" s="490">
        <v>176103.98</v>
      </c>
      <c r="O187" s="490">
        <v>308181.96000000002</v>
      </c>
      <c r="P187" s="490">
        <v>208839.45</v>
      </c>
      <c r="Q187" s="490">
        <v>365469.03</v>
      </c>
      <c r="R187" s="490">
        <v>230075.66</v>
      </c>
      <c r="S187" s="490">
        <v>402632.4</v>
      </c>
      <c r="T187" s="490">
        <v>249744.53</v>
      </c>
      <c r="U187" s="490">
        <v>437052.92</v>
      </c>
    </row>
    <row r="188" spans="1:21" ht="15">
      <c r="A188" s="489">
        <v>10</v>
      </c>
      <c r="B188" s="489" t="s">
        <v>169</v>
      </c>
      <c r="C188" s="489" t="s">
        <v>183</v>
      </c>
      <c r="D188" s="489" t="s">
        <v>184</v>
      </c>
      <c r="E188" s="489" t="s">
        <v>189</v>
      </c>
      <c r="F188" s="489">
        <v>3</v>
      </c>
      <c r="G188" s="489" t="s">
        <v>107</v>
      </c>
      <c r="H188" s="490">
        <v>78368.789999999994</v>
      </c>
      <c r="I188" s="490">
        <v>137145.38</v>
      </c>
      <c r="J188" s="490">
        <v>106677.75999999999</v>
      </c>
      <c r="K188" s="490">
        <v>186686.09</v>
      </c>
      <c r="L188" s="490">
        <v>134804.29999999999</v>
      </c>
      <c r="M188" s="490">
        <v>235907.53</v>
      </c>
      <c r="N188" s="490">
        <v>177415.29</v>
      </c>
      <c r="O188" s="490">
        <v>310476.76</v>
      </c>
      <c r="P188" s="490">
        <v>219705.24</v>
      </c>
      <c r="Q188" s="490">
        <v>384484.16</v>
      </c>
      <c r="R188" s="490">
        <v>247439.89</v>
      </c>
      <c r="S188" s="490">
        <v>433019.81</v>
      </c>
      <c r="T188" s="490">
        <v>274807.63</v>
      </c>
      <c r="U188" s="490">
        <v>480913.36</v>
      </c>
    </row>
    <row r="189" spans="1:21" ht="15">
      <c r="A189" s="489">
        <v>10</v>
      </c>
      <c r="B189" s="489" t="s">
        <v>169</v>
      </c>
      <c r="C189" s="489" t="s">
        <v>183</v>
      </c>
      <c r="D189" s="489" t="s">
        <v>184</v>
      </c>
      <c r="E189" s="489" t="s">
        <v>189</v>
      </c>
      <c r="F189" s="489">
        <v>4</v>
      </c>
      <c r="G189" s="489" t="s">
        <v>104</v>
      </c>
      <c r="H189" s="490">
        <v>87636.23</v>
      </c>
      <c r="I189" s="490">
        <v>140217.97</v>
      </c>
      <c r="J189" s="490">
        <v>122690.72</v>
      </c>
      <c r="K189" s="490">
        <v>196305.16</v>
      </c>
      <c r="L189" s="490">
        <v>157745.22</v>
      </c>
      <c r="M189" s="490">
        <v>252392.35</v>
      </c>
      <c r="N189" s="490">
        <v>210326.96</v>
      </c>
      <c r="O189" s="490">
        <v>336523.14</v>
      </c>
      <c r="P189" s="490">
        <v>262908.7</v>
      </c>
      <c r="Q189" s="490">
        <v>420653.92</v>
      </c>
      <c r="R189" s="490">
        <v>297963.19</v>
      </c>
      <c r="S189" s="490">
        <v>476741.11</v>
      </c>
      <c r="T189" s="490">
        <v>333017.68</v>
      </c>
      <c r="U189" s="490">
        <v>532828.30000000005</v>
      </c>
    </row>
    <row r="190" spans="1:21" ht="15">
      <c r="A190" s="489">
        <v>10</v>
      </c>
      <c r="B190" s="489" t="s">
        <v>169</v>
      </c>
      <c r="C190" s="489" t="s">
        <v>183</v>
      </c>
      <c r="D190" s="489" t="s">
        <v>184</v>
      </c>
      <c r="E190" s="489" t="s">
        <v>140</v>
      </c>
      <c r="F190" s="489">
        <v>1</v>
      </c>
      <c r="G190" s="489" t="s">
        <v>87</v>
      </c>
      <c r="H190" s="490">
        <v>104942.56</v>
      </c>
      <c r="I190" s="490">
        <v>183649.48</v>
      </c>
      <c r="J190" s="490">
        <v>135901.97</v>
      </c>
      <c r="K190" s="490">
        <v>237828.45</v>
      </c>
      <c r="L190" s="490">
        <v>162642.82</v>
      </c>
      <c r="M190" s="490">
        <v>284624.93</v>
      </c>
      <c r="N190" s="490">
        <v>194037.77</v>
      </c>
      <c r="O190" s="490">
        <v>339566.1</v>
      </c>
      <c r="P190" s="490">
        <v>228173.83</v>
      </c>
      <c r="Q190" s="490">
        <v>399304.2</v>
      </c>
      <c r="R190" s="490">
        <v>250007.11</v>
      </c>
      <c r="S190" s="490">
        <v>437512.44</v>
      </c>
      <c r="T190" s="490">
        <v>270672.17</v>
      </c>
      <c r="U190" s="490">
        <v>473676.29</v>
      </c>
    </row>
    <row r="191" spans="1:21" ht="15">
      <c r="A191" s="489">
        <v>10</v>
      </c>
      <c r="B191" s="489" t="s">
        <v>169</v>
      </c>
      <c r="C191" s="489" t="s">
        <v>183</v>
      </c>
      <c r="D191" s="489" t="s">
        <v>184</v>
      </c>
      <c r="E191" s="489" t="s">
        <v>140</v>
      </c>
      <c r="F191" s="489">
        <v>2</v>
      </c>
      <c r="G191" s="489" t="s">
        <v>106</v>
      </c>
      <c r="H191" s="490">
        <v>91859.78</v>
      </c>
      <c r="I191" s="490">
        <v>160754.60999999999</v>
      </c>
      <c r="J191" s="490">
        <v>120295.47</v>
      </c>
      <c r="K191" s="490">
        <v>210517.08</v>
      </c>
      <c r="L191" s="490">
        <v>146062.98000000001</v>
      </c>
      <c r="M191" s="490">
        <v>255610.22</v>
      </c>
      <c r="N191" s="490">
        <v>178902.65</v>
      </c>
      <c r="O191" s="490">
        <v>313079.64</v>
      </c>
      <c r="P191" s="490">
        <v>212094.68</v>
      </c>
      <c r="Q191" s="490">
        <v>371165.68</v>
      </c>
      <c r="R191" s="490">
        <v>233622.39999999999</v>
      </c>
      <c r="S191" s="490">
        <v>408839.2</v>
      </c>
      <c r="T191" s="490">
        <v>253545.94</v>
      </c>
      <c r="U191" s="490">
        <v>443705.39</v>
      </c>
    </row>
    <row r="192" spans="1:21" ht="15">
      <c r="A192" s="489">
        <v>10</v>
      </c>
      <c r="B192" s="489" t="s">
        <v>169</v>
      </c>
      <c r="C192" s="489" t="s">
        <v>183</v>
      </c>
      <c r="D192" s="489" t="s">
        <v>184</v>
      </c>
      <c r="E192" s="489" t="s">
        <v>140</v>
      </c>
      <c r="F192" s="489">
        <v>3</v>
      </c>
      <c r="G192" s="489" t="s">
        <v>107</v>
      </c>
      <c r="H192" s="490">
        <v>79908.570000000007</v>
      </c>
      <c r="I192" s="490">
        <v>139839.99</v>
      </c>
      <c r="J192" s="490">
        <v>108833.45</v>
      </c>
      <c r="K192" s="490">
        <v>190458.54</v>
      </c>
      <c r="L192" s="490">
        <v>137575.9</v>
      </c>
      <c r="M192" s="490">
        <v>240757.82</v>
      </c>
      <c r="N192" s="490">
        <v>181110.76</v>
      </c>
      <c r="O192" s="490">
        <v>316943.82</v>
      </c>
      <c r="P192" s="490">
        <v>224324.57</v>
      </c>
      <c r="Q192" s="490">
        <v>392567.99</v>
      </c>
      <c r="R192" s="490">
        <v>252675.13</v>
      </c>
      <c r="S192" s="490">
        <v>442181.48</v>
      </c>
      <c r="T192" s="490">
        <v>280658.78000000003</v>
      </c>
      <c r="U192" s="490">
        <v>491152.87</v>
      </c>
    </row>
    <row r="193" spans="1:21" ht="15">
      <c r="A193" s="489">
        <v>10</v>
      </c>
      <c r="B193" s="489" t="s">
        <v>169</v>
      </c>
      <c r="C193" s="489" t="s">
        <v>183</v>
      </c>
      <c r="D193" s="489" t="s">
        <v>184</v>
      </c>
      <c r="E193" s="489" t="s">
        <v>140</v>
      </c>
      <c r="F193" s="489">
        <v>4</v>
      </c>
      <c r="G193" s="489" t="s">
        <v>104</v>
      </c>
      <c r="H193" s="490">
        <v>88960.52</v>
      </c>
      <c r="I193" s="490">
        <v>142336.82999999999</v>
      </c>
      <c r="J193" s="490">
        <v>124544.72</v>
      </c>
      <c r="K193" s="490">
        <v>199271.56</v>
      </c>
      <c r="L193" s="490">
        <v>160128.93</v>
      </c>
      <c r="M193" s="490">
        <v>256206.29</v>
      </c>
      <c r="N193" s="490">
        <v>213505.24</v>
      </c>
      <c r="O193" s="490">
        <v>341608.39</v>
      </c>
      <c r="P193" s="490">
        <v>266881.55</v>
      </c>
      <c r="Q193" s="490">
        <v>427010.48</v>
      </c>
      <c r="R193" s="490">
        <v>302465.75</v>
      </c>
      <c r="S193" s="490">
        <v>483945.21</v>
      </c>
      <c r="T193" s="490">
        <v>338049.96</v>
      </c>
      <c r="U193" s="490">
        <v>540879.94999999995</v>
      </c>
    </row>
    <row r="194" spans="1:21" ht="15">
      <c r="A194" s="489">
        <v>10</v>
      </c>
      <c r="B194" s="489" t="s">
        <v>169</v>
      </c>
      <c r="C194" s="489" t="s">
        <v>183</v>
      </c>
      <c r="D194" s="489" t="s">
        <v>184</v>
      </c>
      <c r="E194" s="489" t="s">
        <v>190</v>
      </c>
      <c r="F194" s="489">
        <v>1</v>
      </c>
      <c r="G194" s="489" t="s">
        <v>87</v>
      </c>
      <c r="H194" s="490">
        <v>102068.29</v>
      </c>
      <c r="I194" s="490">
        <v>178619.5</v>
      </c>
      <c r="J194" s="490">
        <v>132155.21</v>
      </c>
      <c r="K194" s="490">
        <v>231271.62</v>
      </c>
      <c r="L194" s="490">
        <v>158141.25</v>
      </c>
      <c r="M194" s="490">
        <v>276747.19</v>
      </c>
      <c r="N194" s="490">
        <v>188640.46</v>
      </c>
      <c r="O194" s="490">
        <v>330120.81</v>
      </c>
      <c r="P194" s="490">
        <v>221807.4</v>
      </c>
      <c r="Q194" s="490">
        <v>388162.95</v>
      </c>
      <c r="R194" s="490">
        <v>243020.56</v>
      </c>
      <c r="S194" s="490">
        <v>425285.97</v>
      </c>
      <c r="T194" s="490">
        <v>263087.03999999998</v>
      </c>
      <c r="U194" s="490">
        <v>460402.32</v>
      </c>
    </row>
    <row r="195" spans="1:21" ht="15">
      <c r="A195" s="489">
        <v>10</v>
      </c>
      <c r="B195" s="489" t="s">
        <v>169</v>
      </c>
      <c r="C195" s="489" t="s">
        <v>183</v>
      </c>
      <c r="D195" s="489" t="s">
        <v>184</v>
      </c>
      <c r="E195" s="489" t="s">
        <v>190</v>
      </c>
      <c r="F195" s="489">
        <v>2</v>
      </c>
      <c r="G195" s="489" t="s">
        <v>106</v>
      </c>
      <c r="H195" s="490">
        <v>89452.76</v>
      </c>
      <c r="I195" s="490">
        <v>156542.34</v>
      </c>
      <c r="J195" s="490">
        <v>117106.09</v>
      </c>
      <c r="K195" s="490">
        <v>204935.65</v>
      </c>
      <c r="L195" s="490">
        <v>142153.54999999999</v>
      </c>
      <c r="M195" s="490">
        <v>248768.71</v>
      </c>
      <c r="N195" s="490">
        <v>174045.88</v>
      </c>
      <c r="O195" s="490">
        <v>304580.28999999998</v>
      </c>
      <c r="P195" s="490">
        <v>206302.5</v>
      </c>
      <c r="Q195" s="490">
        <v>361029.37</v>
      </c>
      <c r="R195" s="490">
        <v>227221.01</v>
      </c>
      <c r="S195" s="490">
        <v>397636.77</v>
      </c>
      <c r="T195" s="490">
        <v>246572.46</v>
      </c>
      <c r="U195" s="490">
        <v>431501.81</v>
      </c>
    </row>
    <row r="196" spans="1:21" ht="15">
      <c r="A196" s="489">
        <v>10</v>
      </c>
      <c r="B196" s="489" t="s">
        <v>169</v>
      </c>
      <c r="C196" s="489" t="s">
        <v>183</v>
      </c>
      <c r="D196" s="489" t="s">
        <v>184</v>
      </c>
      <c r="E196" s="489" t="s">
        <v>190</v>
      </c>
      <c r="F196" s="489">
        <v>3</v>
      </c>
      <c r="G196" s="489" t="s">
        <v>107</v>
      </c>
      <c r="H196" s="490">
        <v>77897.899999999994</v>
      </c>
      <c r="I196" s="490">
        <v>136321.32999999999</v>
      </c>
      <c r="J196" s="490">
        <v>106127.03999999999</v>
      </c>
      <c r="K196" s="490">
        <v>185722.32</v>
      </c>
      <c r="L196" s="490">
        <v>134180.26</v>
      </c>
      <c r="M196" s="490">
        <v>234815.45</v>
      </c>
      <c r="N196" s="490">
        <v>176666.23</v>
      </c>
      <c r="O196" s="490">
        <v>309165.90000000002</v>
      </c>
      <c r="P196" s="490">
        <v>218842.61</v>
      </c>
      <c r="Q196" s="490">
        <v>382974.57</v>
      </c>
      <c r="R196" s="490">
        <v>246517.95</v>
      </c>
      <c r="S196" s="490">
        <v>431406.4</v>
      </c>
      <c r="T196" s="490">
        <v>273839.46999999997</v>
      </c>
      <c r="U196" s="490">
        <v>479219.07</v>
      </c>
    </row>
    <row r="197" spans="1:21" ht="15">
      <c r="A197" s="489">
        <v>10</v>
      </c>
      <c r="B197" s="489" t="s">
        <v>169</v>
      </c>
      <c r="C197" s="489" t="s">
        <v>183</v>
      </c>
      <c r="D197" s="489" t="s">
        <v>184</v>
      </c>
      <c r="E197" s="489" t="s">
        <v>190</v>
      </c>
      <c r="F197" s="489">
        <v>4</v>
      </c>
      <c r="G197" s="489" t="s">
        <v>104</v>
      </c>
      <c r="H197" s="490">
        <v>86508.56</v>
      </c>
      <c r="I197" s="490">
        <v>138413.70000000001</v>
      </c>
      <c r="J197" s="490">
        <v>121111.99</v>
      </c>
      <c r="K197" s="490">
        <v>193779.18</v>
      </c>
      <c r="L197" s="490">
        <v>155715.41</v>
      </c>
      <c r="M197" s="490">
        <v>249144.66</v>
      </c>
      <c r="N197" s="490">
        <v>207620.55</v>
      </c>
      <c r="O197" s="490">
        <v>332192.88</v>
      </c>
      <c r="P197" s="490">
        <v>259525.68</v>
      </c>
      <c r="Q197" s="490">
        <v>415241.1</v>
      </c>
      <c r="R197" s="490">
        <v>294129.11</v>
      </c>
      <c r="S197" s="490">
        <v>470606.58</v>
      </c>
      <c r="T197" s="490">
        <v>328732.53000000003</v>
      </c>
      <c r="U197" s="490">
        <v>525972.06000000006</v>
      </c>
    </row>
    <row r="198" spans="1:21" ht="15">
      <c r="A198" s="489">
        <v>10</v>
      </c>
      <c r="B198" s="489" t="s">
        <v>169</v>
      </c>
      <c r="C198" s="489" t="s">
        <v>191</v>
      </c>
      <c r="D198" s="489" t="s">
        <v>192</v>
      </c>
      <c r="E198" s="489" t="s">
        <v>193</v>
      </c>
      <c r="F198" s="489">
        <v>1</v>
      </c>
      <c r="G198" s="489" t="s">
        <v>87</v>
      </c>
      <c r="H198" s="490">
        <v>111675.58</v>
      </c>
      <c r="I198" s="490">
        <v>195432.27</v>
      </c>
      <c r="J198" s="490">
        <v>144669.07999999999</v>
      </c>
      <c r="K198" s="490">
        <v>253170.88</v>
      </c>
      <c r="L198" s="490">
        <v>173169.17</v>
      </c>
      <c r="M198" s="490">
        <v>303046.05</v>
      </c>
      <c r="N198" s="490">
        <v>206648.18</v>
      </c>
      <c r="O198" s="490">
        <v>361634.31</v>
      </c>
      <c r="P198" s="490">
        <v>243040.87</v>
      </c>
      <c r="Q198" s="490">
        <v>425321.52</v>
      </c>
      <c r="R198" s="490">
        <v>266318.01</v>
      </c>
      <c r="S198" s="490">
        <v>466056.51</v>
      </c>
      <c r="T198" s="490">
        <v>288372.31</v>
      </c>
      <c r="U198" s="490">
        <v>504651.54</v>
      </c>
    </row>
    <row r="199" spans="1:21" ht="15">
      <c r="A199" s="489">
        <v>10</v>
      </c>
      <c r="B199" s="489" t="s">
        <v>169</v>
      </c>
      <c r="C199" s="489" t="s">
        <v>191</v>
      </c>
      <c r="D199" s="489" t="s">
        <v>192</v>
      </c>
      <c r="E199" s="489" t="s">
        <v>193</v>
      </c>
      <c r="F199" s="489">
        <v>2</v>
      </c>
      <c r="G199" s="489" t="s">
        <v>106</v>
      </c>
      <c r="H199" s="490">
        <v>97541.47</v>
      </c>
      <c r="I199" s="490">
        <v>170697.57</v>
      </c>
      <c r="J199" s="490">
        <v>127808.48</v>
      </c>
      <c r="K199" s="490">
        <v>223664.84</v>
      </c>
      <c r="L199" s="490">
        <v>155257.03</v>
      </c>
      <c r="M199" s="490">
        <v>271699.8</v>
      </c>
      <c r="N199" s="490">
        <v>190296.84</v>
      </c>
      <c r="O199" s="490">
        <v>333019.46999999997</v>
      </c>
      <c r="P199" s="490">
        <v>225669.64</v>
      </c>
      <c r="Q199" s="490">
        <v>394921.86</v>
      </c>
      <c r="R199" s="490">
        <v>248616.67</v>
      </c>
      <c r="S199" s="490">
        <v>435079.17</v>
      </c>
      <c r="T199" s="490">
        <v>269869.86</v>
      </c>
      <c r="U199" s="490">
        <v>472272.26</v>
      </c>
    </row>
    <row r="200" spans="1:21" ht="15">
      <c r="A200" s="489">
        <v>10</v>
      </c>
      <c r="B200" s="489" t="s">
        <v>169</v>
      </c>
      <c r="C200" s="489" t="s">
        <v>191</v>
      </c>
      <c r="D200" s="489" t="s">
        <v>192</v>
      </c>
      <c r="E200" s="489" t="s">
        <v>193</v>
      </c>
      <c r="F200" s="489">
        <v>3</v>
      </c>
      <c r="G200" s="489" t="s">
        <v>107</v>
      </c>
      <c r="H200" s="490">
        <v>84689.2</v>
      </c>
      <c r="I200" s="490">
        <v>148206.1</v>
      </c>
      <c r="J200" s="490">
        <v>115282.17</v>
      </c>
      <c r="K200" s="490">
        <v>201743.79</v>
      </c>
      <c r="L200" s="490">
        <v>145678.04</v>
      </c>
      <c r="M200" s="490">
        <v>254936.57</v>
      </c>
      <c r="N200" s="490">
        <v>191726.88</v>
      </c>
      <c r="O200" s="490">
        <v>335522.03000000003</v>
      </c>
      <c r="P200" s="490">
        <v>237428.87</v>
      </c>
      <c r="Q200" s="490">
        <v>415500.52</v>
      </c>
      <c r="R200" s="490">
        <v>267401.37</v>
      </c>
      <c r="S200" s="490">
        <v>467952.39</v>
      </c>
      <c r="T200" s="490">
        <v>296977.46999999997</v>
      </c>
      <c r="U200" s="490">
        <v>519710.57</v>
      </c>
    </row>
    <row r="201" spans="1:21" ht="15">
      <c r="A201" s="489">
        <v>10</v>
      </c>
      <c r="B201" s="489" t="s">
        <v>169</v>
      </c>
      <c r="C201" s="489" t="s">
        <v>191</v>
      </c>
      <c r="D201" s="489" t="s">
        <v>192</v>
      </c>
      <c r="E201" s="489" t="s">
        <v>193</v>
      </c>
      <c r="F201" s="489">
        <v>4</v>
      </c>
      <c r="G201" s="489" t="s">
        <v>104</v>
      </c>
      <c r="H201" s="490">
        <v>94698.14</v>
      </c>
      <c r="I201" s="490">
        <v>151517.01999999999</v>
      </c>
      <c r="J201" s="490">
        <v>132577.39000000001</v>
      </c>
      <c r="K201" s="490">
        <v>212123.83</v>
      </c>
      <c r="L201" s="490">
        <v>170456.65</v>
      </c>
      <c r="M201" s="490">
        <v>272730.64</v>
      </c>
      <c r="N201" s="490">
        <v>227275.53</v>
      </c>
      <c r="O201" s="490">
        <v>363640.86</v>
      </c>
      <c r="P201" s="490">
        <v>284094.42</v>
      </c>
      <c r="Q201" s="490">
        <v>454551.07</v>
      </c>
      <c r="R201" s="490">
        <v>321973.67</v>
      </c>
      <c r="S201" s="490">
        <v>515157.88</v>
      </c>
      <c r="T201" s="490">
        <v>359852.93</v>
      </c>
      <c r="U201" s="490">
        <v>575764.68999999994</v>
      </c>
    </row>
    <row r="202" spans="1:21" ht="15">
      <c r="A202" s="489">
        <v>10</v>
      </c>
      <c r="B202" s="489" t="s">
        <v>169</v>
      </c>
      <c r="C202" s="489" t="s">
        <v>191</v>
      </c>
      <c r="D202" s="489" t="s">
        <v>192</v>
      </c>
      <c r="E202" s="489" t="s">
        <v>194</v>
      </c>
      <c r="F202" s="489">
        <v>1</v>
      </c>
      <c r="G202" s="489" t="s">
        <v>87</v>
      </c>
      <c r="H202" s="490">
        <v>109469.24</v>
      </c>
      <c r="I202" s="490">
        <v>191571.17</v>
      </c>
      <c r="J202" s="490">
        <v>141900.13</v>
      </c>
      <c r="K202" s="490">
        <v>248325.22</v>
      </c>
      <c r="L202" s="490">
        <v>169918.61</v>
      </c>
      <c r="M202" s="490">
        <v>297357.57</v>
      </c>
      <c r="N202" s="490">
        <v>202866.59</v>
      </c>
      <c r="O202" s="490">
        <v>355016.54</v>
      </c>
      <c r="P202" s="490">
        <v>238664.54</v>
      </c>
      <c r="Q202" s="490">
        <v>417662.95</v>
      </c>
      <c r="R202" s="490">
        <v>261562.27</v>
      </c>
      <c r="S202" s="490">
        <v>457733.98</v>
      </c>
      <c r="T202" s="490">
        <v>283299.32</v>
      </c>
      <c r="U202" s="490">
        <v>495773.81</v>
      </c>
    </row>
    <row r="203" spans="1:21" ht="15">
      <c r="A203" s="489">
        <v>10</v>
      </c>
      <c r="B203" s="489" t="s">
        <v>169</v>
      </c>
      <c r="C203" s="489" t="s">
        <v>191</v>
      </c>
      <c r="D203" s="489" t="s">
        <v>192</v>
      </c>
      <c r="E203" s="489" t="s">
        <v>194</v>
      </c>
      <c r="F203" s="489">
        <v>2</v>
      </c>
      <c r="G203" s="489" t="s">
        <v>106</v>
      </c>
      <c r="H203" s="490">
        <v>95218.25</v>
      </c>
      <c r="I203" s="490">
        <v>166631.93</v>
      </c>
      <c r="J203" s="490">
        <v>124900.19</v>
      </c>
      <c r="K203" s="490">
        <v>218575.33</v>
      </c>
      <c r="L203" s="490">
        <v>151858.43</v>
      </c>
      <c r="M203" s="490">
        <v>265752.25</v>
      </c>
      <c r="N203" s="490">
        <v>186380.12</v>
      </c>
      <c r="O203" s="490">
        <v>326165.21000000002</v>
      </c>
      <c r="P203" s="490">
        <v>221149.75</v>
      </c>
      <c r="Q203" s="490">
        <v>387012.06</v>
      </c>
      <c r="R203" s="490">
        <v>243714.64</v>
      </c>
      <c r="S203" s="490">
        <v>426500.63</v>
      </c>
      <c r="T203" s="490">
        <v>264643.96000000002</v>
      </c>
      <c r="U203" s="490">
        <v>463126.93</v>
      </c>
    </row>
    <row r="204" spans="1:21" ht="15">
      <c r="A204" s="489">
        <v>10</v>
      </c>
      <c r="B204" s="489" t="s">
        <v>169</v>
      </c>
      <c r="C204" s="489" t="s">
        <v>191</v>
      </c>
      <c r="D204" s="489" t="s">
        <v>192</v>
      </c>
      <c r="E204" s="489" t="s">
        <v>194</v>
      </c>
      <c r="F204" s="489">
        <v>3</v>
      </c>
      <c r="G204" s="489" t="s">
        <v>107</v>
      </c>
      <c r="H204" s="490">
        <v>82368.929999999993</v>
      </c>
      <c r="I204" s="490">
        <v>144145.63</v>
      </c>
      <c r="J204" s="490">
        <v>112006.67</v>
      </c>
      <c r="K204" s="490">
        <v>196011.67</v>
      </c>
      <c r="L204" s="490">
        <v>141445.68</v>
      </c>
      <c r="M204" s="490">
        <v>247529.93</v>
      </c>
      <c r="N204" s="490">
        <v>186062.98</v>
      </c>
      <c r="O204" s="490">
        <v>325610.21000000002</v>
      </c>
      <c r="P204" s="490">
        <v>230330.57</v>
      </c>
      <c r="Q204" s="490">
        <v>403078.49</v>
      </c>
      <c r="R204" s="490">
        <v>259342.7</v>
      </c>
      <c r="S204" s="490">
        <v>453849.73</v>
      </c>
      <c r="T204" s="490">
        <v>287955.17</v>
      </c>
      <c r="U204" s="490">
        <v>503921.54</v>
      </c>
    </row>
    <row r="205" spans="1:21" ht="15">
      <c r="A205" s="489">
        <v>10</v>
      </c>
      <c r="B205" s="489" t="s">
        <v>169</v>
      </c>
      <c r="C205" s="489" t="s">
        <v>191</v>
      </c>
      <c r="D205" s="489" t="s">
        <v>192</v>
      </c>
      <c r="E205" s="489" t="s">
        <v>194</v>
      </c>
      <c r="F205" s="489">
        <v>4</v>
      </c>
      <c r="G205" s="489" t="s">
        <v>104</v>
      </c>
      <c r="H205" s="490">
        <v>92883.27</v>
      </c>
      <c r="I205" s="490">
        <v>148613.23000000001</v>
      </c>
      <c r="J205" s="490">
        <v>130036.57</v>
      </c>
      <c r="K205" s="490">
        <v>208058.52</v>
      </c>
      <c r="L205" s="490">
        <v>167189.88</v>
      </c>
      <c r="M205" s="490">
        <v>267503.82</v>
      </c>
      <c r="N205" s="490">
        <v>222919.84</v>
      </c>
      <c r="O205" s="490">
        <v>356671.75</v>
      </c>
      <c r="P205" s="490">
        <v>278649.8</v>
      </c>
      <c r="Q205" s="490">
        <v>445839.69</v>
      </c>
      <c r="R205" s="490">
        <v>315803.11</v>
      </c>
      <c r="S205" s="490">
        <v>505284.98</v>
      </c>
      <c r="T205" s="490">
        <v>352956.42</v>
      </c>
      <c r="U205" s="490">
        <v>564730.28</v>
      </c>
    </row>
    <row r="206" spans="1:21" ht="15">
      <c r="A206" s="489">
        <v>10</v>
      </c>
      <c r="B206" s="489" t="s">
        <v>169</v>
      </c>
      <c r="C206" s="489" t="s">
        <v>191</v>
      </c>
      <c r="D206" s="489" t="s">
        <v>192</v>
      </c>
      <c r="E206" s="489" t="s">
        <v>195</v>
      </c>
      <c r="F206" s="489">
        <v>1</v>
      </c>
      <c r="G206" s="489" t="s">
        <v>87</v>
      </c>
      <c r="H206" s="490">
        <v>111143.78</v>
      </c>
      <c r="I206" s="490">
        <v>194501.61</v>
      </c>
      <c r="J206" s="490">
        <v>143995.32</v>
      </c>
      <c r="K206" s="490">
        <v>251991.8</v>
      </c>
      <c r="L206" s="490">
        <v>172373.54</v>
      </c>
      <c r="M206" s="490">
        <v>301653.69</v>
      </c>
      <c r="N206" s="490">
        <v>205715.27</v>
      </c>
      <c r="O206" s="490">
        <v>360001.73</v>
      </c>
      <c r="P206" s="490">
        <v>241955.78</v>
      </c>
      <c r="Q206" s="490">
        <v>423422.61</v>
      </c>
      <c r="R206" s="490">
        <v>265135.75</v>
      </c>
      <c r="S206" s="490">
        <v>463987.56</v>
      </c>
      <c r="T206" s="490">
        <v>287105.15000000002</v>
      </c>
      <c r="U206" s="490">
        <v>502434.02</v>
      </c>
    </row>
    <row r="207" spans="1:21" ht="15">
      <c r="A207" s="489">
        <v>10</v>
      </c>
      <c r="B207" s="489" t="s">
        <v>169</v>
      </c>
      <c r="C207" s="489" t="s">
        <v>191</v>
      </c>
      <c r="D207" s="489" t="s">
        <v>192</v>
      </c>
      <c r="E207" s="489" t="s">
        <v>195</v>
      </c>
      <c r="F207" s="489">
        <v>2</v>
      </c>
      <c r="G207" s="489" t="s">
        <v>106</v>
      </c>
      <c r="H207" s="490">
        <v>97009.65</v>
      </c>
      <c r="I207" s="490">
        <v>169766.89</v>
      </c>
      <c r="J207" s="490">
        <v>127134.72</v>
      </c>
      <c r="K207" s="490">
        <v>222485.76000000001</v>
      </c>
      <c r="L207" s="490">
        <v>154461.39000000001</v>
      </c>
      <c r="M207" s="490">
        <v>270307.43</v>
      </c>
      <c r="N207" s="490">
        <v>189363.94</v>
      </c>
      <c r="O207" s="490">
        <v>331386.89</v>
      </c>
      <c r="P207" s="490">
        <v>224584.55</v>
      </c>
      <c r="Q207" s="490">
        <v>393022.96</v>
      </c>
      <c r="R207" s="490">
        <v>247434.41</v>
      </c>
      <c r="S207" s="490">
        <v>433010.21</v>
      </c>
      <c r="T207" s="490">
        <v>268602.71000000002</v>
      </c>
      <c r="U207" s="490">
        <v>470054.74</v>
      </c>
    </row>
    <row r="208" spans="1:21" ht="15">
      <c r="A208" s="489">
        <v>10</v>
      </c>
      <c r="B208" s="489" t="s">
        <v>169</v>
      </c>
      <c r="C208" s="489" t="s">
        <v>191</v>
      </c>
      <c r="D208" s="489" t="s">
        <v>192</v>
      </c>
      <c r="E208" s="489" t="s">
        <v>195</v>
      </c>
      <c r="F208" s="489">
        <v>3</v>
      </c>
      <c r="G208" s="489" t="s">
        <v>107</v>
      </c>
      <c r="H208" s="490">
        <v>84175.93</v>
      </c>
      <c r="I208" s="490">
        <v>147307.88</v>
      </c>
      <c r="J208" s="490">
        <v>114563.6</v>
      </c>
      <c r="K208" s="490">
        <v>200486.29</v>
      </c>
      <c r="L208" s="490">
        <v>144754.16</v>
      </c>
      <c r="M208" s="490">
        <v>253319.78</v>
      </c>
      <c r="N208" s="490">
        <v>190495.04</v>
      </c>
      <c r="O208" s="490">
        <v>333366.32</v>
      </c>
      <c r="P208" s="490">
        <v>235889.07</v>
      </c>
      <c r="Q208" s="490">
        <v>412805.88</v>
      </c>
      <c r="R208" s="490">
        <v>265656.27</v>
      </c>
      <c r="S208" s="490">
        <v>464898.47</v>
      </c>
      <c r="T208" s="490">
        <v>295027.06</v>
      </c>
      <c r="U208" s="490">
        <v>516297.36</v>
      </c>
    </row>
    <row r="209" spans="1:21" ht="15">
      <c r="A209" s="489">
        <v>10</v>
      </c>
      <c r="B209" s="489" t="s">
        <v>169</v>
      </c>
      <c r="C209" s="489" t="s">
        <v>191</v>
      </c>
      <c r="D209" s="489" t="s">
        <v>192</v>
      </c>
      <c r="E209" s="489" t="s">
        <v>195</v>
      </c>
      <c r="F209" s="489">
        <v>4</v>
      </c>
      <c r="G209" s="489" t="s">
        <v>104</v>
      </c>
      <c r="H209" s="490">
        <v>94256.71</v>
      </c>
      <c r="I209" s="490">
        <v>150810.73000000001</v>
      </c>
      <c r="J209" s="490">
        <v>131959.39000000001</v>
      </c>
      <c r="K209" s="490">
        <v>211135.02</v>
      </c>
      <c r="L209" s="490">
        <v>169662.07</v>
      </c>
      <c r="M209" s="490">
        <v>271459.32</v>
      </c>
      <c r="N209" s="490">
        <v>226216.09</v>
      </c>
      <c r="O209" s="490">
        <v>361945.75</v>
      </c>
      <c r="P209" s="490">
        <v>282770.12</v>
      </c>
      <c r="Q209" s="490">
        <v>452432.19</v>
      </c>
      <c r="R209" s="490">
        <v>320472.8</v>
      </c>
      <c r="S209" s="490">
        <v>512756.49</v>
      </c>
      <c r="T209" s="490">
        <v>358175.48</v>
      </c>
      <c r="U209" s="490">
        <v>573080.78</v>
      </c>
    </row>
    <row r="210" spans="1:21" ht="15">
      <c r="A210" s="489">
        <v>10</v>
      </c>
      <c r="B210" s="489" t="s">
        <v>169</v>
      </c>
      <c r="C210" s="489" t="s">
        <v>191</v>
      </c>
      <c r="D210" s="489" t="s">
        <v>192</v>
      </c>
      <c r="E210" s="489" t="s">
        <v>196</v>
      </c>
      <c r="F210" s="489">
        <v>1</v>
      </c>
      <c r="G210" s="489" t="s">
        <v>87</v>
      </c>
      <c r="H210" s="490">
        <v>100472.88</v>
      </c>
      <c r="I210" s="490">
        <v>175827.55</v>
      </c>
      <c r="J210" s="490">
        <v>130133.96</v>
      </c>
      <c r="K210" s="490">
        <v>227734.43</v>
      </c>
      <c r="L210" s="490">
        <v>155754.37</v>
      </c>
      <c r="M210" s="490">
        <v>272570.15000000002</v>
      </c>
      <c r="N210" s="490">
        <v>185841.79</v>
      </c>
      <c r="O210" s="490">
        <v>325223.13</v>
      </c>
      <c r="P210" s="490">
        <v>218552.17</v>
      </c>
      <c r="Q210" s="490">
        <v>382466.3</v>
      </c>
      <c r="R210" s="490">
        <v>239473.82</v>
      </c>
      <c r="S210" s="490">
        <v>419079.18</v>
      </c>
      <c r="T210" s="490">
        <v>259285.63</v>
      </c>
      <c r="U210" s="490">
        <v>453749.85</v>
      </c>
    </row>
    <row r="211" spans="1:21" ht="15">
      <c r="A211" s="489">
        <v>10</v>
      </c>
      <c r="B211" s="489" t="s">
        <v>169</v>
      </c>
      <c r="C211" s="489" t="s">
        <v>191</v>
      </c>
      <c r="D211" s="489" t="s">
        <v>192</v>
      </c>
      <c r="E211" s="489" t="s">
        <v>196</v>
      </c>
      <c r="F211" s="489">
        <v>2</v>
      </c>
      <c r="G211" s="489" t="s">
        <v>106</v>
      </c>
      <c r="H211" s="490">
        <v>87857.33</v>
      </c>
      <c r="I211" s="490">
        <v>153750.32</v>
      </c>
      <c r="J211" s="490">
        <v>115084.83</v>
      </c>
      <c r="K211" s="490">
        <v>201398.46</v>
      </c>
      <c r="L211" s="490">
        <v>139766.67000000001</v>
      </c>
      <c r="M211" s="490">
        <v>244591.68</v>
      </c>
      <c r="N211" s="490">
        <v>171247.21</v>
      </c>
      <c r="O211" s="490">
        <v>299682.61</v>
      </c>
      <c r="P211" s="490">
        <v>203047.27</v>
      </c>
      <c r="Q211" s="490">
        <v>355332.72</v>
      </c>
      <c r="R211" s="490">
        <v>223674.27</v>
      </c>
      <c r="S211" s="490">
        <v>391429.98</v>
      </c>
      <c r="T211" s="490">
        <v>242771.05</v>
      </c>
      <c r="U211" s="490">
        <v>424849.34</v>
      </c>
    </row>
    <row r="212" spans="1:21" ht="15">
      <c r="A212" s="489">
        <v>10</v>
      </c>
      <c r="B212" s="489" t="s">
        <v>169</v>
      </c>
      <c r="C212" s="489" t="s">
        <v>191</v>
      </c>
      <c r="D212" s="489" t="s">
        <v>192</v>
      </c>
      <c r="E212" s="489" t="s">
        <v>196</v>
      </c>
      <c r="F212" s="489">
        <v>3</v>
      </c>
      <c r="G212" s="489" t="s">
        <v>107</v>
      </c>
      <c r="H212" s="490">
        <v>76358.13</v>
      </c>
      <c r="I212" s="490">
        <v>133626.72</v>
      </c>
      <c r="J212" s="490">
        <v>103971.35</v>
      </c>
      <c r="K212" s="490">
        <v>181949.87</v>
      </c>
      <c r="L212" s="490">
        <v>131408.66</v>
      </c>
      <c r="M212" s="490">
        <v>229965.16</v>
      </c>
      <c r="N212" s="490">
        <v>172970.76</v>
      </c>
      <c r="O212" s="490">
        <v>302698.84000000003</v>
      </c>
      <c r="P212" s="490">
        <v>214223.28</v>
      </c>
      <c r="Q212" s="490">
        <v>374890.75</v>
      </c>
      <c r="R212" s="490">
        <v>241282.7</v>
      </c>
      <c r="S212" s="490">
        <v>422244.73</v>
      </c>
      <c r="T212" s="490">
        <v>267988.32</v>
      </c>
      <c r="U212" s="490">
        <v>468979.55</v>
      </c>
    </row>
    <row r="213" spans="1:21" ht="15">
      <c r="A213" s="489">
        <v>10</v>
      </c>
      <c r="B213" s="489" t="s">
        <v>169</v>
      </c>
      <c r="C213" s="489" t="s">
        <v>191</v>
      </c>
      <c r="D213" s="489" t="s">
        <v>192</v>
      </c>
      <c r="E213" s="489" t="s">
        <v>196</v>
      </c>
      <c r="F213" s="489">
        <v>4</v>
      </c>
      <c r="G213" s="489" t="s">
        <v>104</v>
      </c>
      <c r="H213" s="490">
        <v>85184.28</v>
      </c>
      <c r="I213" s="490">
        <v>136294.85</v>
      </c>
      <c r="J213" s="490">
        <v>119257.99</v>
      </c>
      <c r="K213" s="490">
        <v>190812.78</v>
      </c>
      <c r="L213" s="490">
        <v>153331.70000000001</v>
      </c>
      <c r="M213" s="490">
        <v>245330.72</v>
      </c>
      <c r="N213" s="490">
        <v>204442.26</v>
      </c>
      <c r="O213" s="490">
        <v>327107.63</v>
      </c>
      <c r="P213" s="490">
        <v>255552.83</v>
      </c>
      <c r="Q213" s="490">
        <v>408884.54</v>
      </c>
      <c r="R213" s="490">
        <v>289626.53999999998</v>
      </c>
      <c r="S213" s="490">
        <v>463402.47</v>
      </c>
      <c r="T213" s="490">
        <v>323700.25</v>
      </c>
      <c r="U213" s="490">
        <v>517920.41</v>
      </c>
    </row>
    <row r="214" spans="1:21" ht="15">
      <c r="A214" s="489">
        <v>10</v>
      </c>
      <c r="B214" s="489" t="s">
        <v>169</v>
      </c>
      <c r="C214" s="489" t="s">
        <v>191</v>
      </c>
      <c r="D214" s="489" t="s">
        <v>192</v>
      </c>
      <c r="E214" s="489" t="s">
        <v>197</v>
      </c>
      <c r="F214" s="489">
        <v>1</v>
      </c>
      <c r="G214" s="489" t="s">
        <v>87</v>
      </c>
      <c r="H214" s="490">
        <v>110611.98</v>
      </c>
      <c r="I214" s="490">
        <v>193570.96</v>
      </c>
      <c r="J214" s="490">
        <v>143321.56</v>
      </c>
      <c r="K214" s="490">
        <v>250812.74</v>
      </c>
      <c r="L214" s="490">
        <v>171577.91</v>
      </c>
      <c r="M214" s="490">
        <v>300261.34000000003</v>
      </c>
      <c r="N214" s="490">
        <v>204782.38</v>
      </c>
      <c r="O214" s="490">
        <v>358369.17</v>
      </c>
      <c r="P214" s="490">
        <v>240870.7</v>
      </c>
      <c r="Q214" s="490">
        <v>421523.73</v>
      </c>
      <c r="R214" s="490">
        <v>263953.5</v>
      </c>
      <c r="S214" s="490">
        <v>461918.63</v>
      </c>
      <c r="T214" s="490">
        <v>285838.02</v>
      </c>
      <c r="U214" s="490">
        <v>500216.53</v>
      </c>
    </row>
    <row r="215" spans="1:21" ht="15">
      <c r="A215" s="489">
        <v>10</v>
      </c>
      <c r="B215" s="489" t="s">
        <v>169</v>
      </c>
      <c r="C215" s="489" t="s">
        <v>191</v>
      </c>
      <c r="D215" s="489" t="s">
        <v>192</v>
      </c>
      <c r="E215" s="489" t="s">
        <v>197</v>
      </c>
      <c r="F215" s="489">
        <v>2</v>
      </c>
      <c r="G215" s="489" t="s">
        <v>106</v>
      </c>
      <c r="H215" s="490">
        <v>96477.84</v>
      </c>
      <c r="I215" s="490">
        <v>168836.21</v>
      </c>
      <c r="J215" s="490">
        <v>126460.97</v>
      </c>
      <c r="K215" s="490">
        <v>221306.7</v>
      </c>
      <c r="L215" s="490">
        <v>153665.76999999999</v>
      </c>
      <c r="M215" s="490">
        <v>268915.09000000003</v>
      </c>
      <c r="N215" s="490">
        <v>188431.05</v>
      </c>
      <c r="O215" s="490">
        <v>329754.33</v>
      </c>
      <c r="P215" s="490">
        <v>223499.47</v>
      </c>
      <c r="Q215" s="490">
        <v>391124.07</v>
      </c>
      <c r="R215" s="490">
        <v>246252.16</v>
      </c>
      <c r="S215" s="490">
        <v>430941.28</v>
      </c>
      <c r="T215" s="490">
        <v>267335.57</v>
      </c>
      <c r="U215" s="490">
        <v>467837.25</v>
      </c>
    </row>
    <row r="216" spans="1:21" ht="15">
      <c r="A216" s="489">
        <v>10</v>
      </c>
      <c r="B216" s="489" t="s">
        <v>169</v>
      </c>
      <c r="C216" s="489" t="s">
        <v>191</v>
      </c>
      <c r="D216" s="489" t="s">
        <v>192</v>
      </c>
      <c r="E216" s="489" t="s">
        <v>197</v>
      </c>
      <c r="F216" s="489">
        <v>3</v>
      </c>
      <c r="G216" s="489" t="s">
        <v>107</v>
      </c>
      <c r="H216" s="490">
        <v>83662.67</v>
      </c>
      <c r="I216" s="490">
        <v>146409.68</v>
      </c>
      <c r="J216" s="490">
        <v>113845.03</v>
      </c>
      <c r="K216" s="490">
        <v>199228.81</v>
      </c>
      <c r="L216" s="490">
        <v>143830.29999999999</v>
      </c>
      <c r="M216" s="490">
        <v>251703.02</v>
      </c>
      <c r="N216" s="490">
        <v>189263.22</v>
      </c>
      <c r="O216" s="490">
        <v>331210.63</v>
      </c>
      <c r="P216" s="490">
        <v>234349.3</v>
      </c>
      <c r="Q216" s="490">
        <v>410111.27</v>
      </c>
      <c r="R216" s="490">
        <v>263911.19</v>
      </c>
      <c r="S216" s="490">
        <v>461844.58</v>
      </c>
      <c r="T216" s="490">
        <v>293076.68</v>
      </c>
      <c r="U216" s="490">
        <v>512884.19</v>
      </c>
    </row>
    <row r="217" spans="1:21" ht="15">
      <c r="A217" s="489">
        <v>10</v>
      </c>
      <c r="B217" s="489" t="s">
        <v>169</v>
      </c>
      <c r="C217" s="489" t="s">
        <v>191</v>
      </c>
      <c r="D217" s="489" t="s">
        <v>192</v>
      </c>
      <c r="E217" s="489" t="s">
        <v>197</v>
      </c>
      <c r="F217" s="489">
        <v>4</v>
      </c>
      <c r="G217" s="489" t="s">
        <v>104</v>
      </c>
      <c r="H217" s="490">
        <v>93815.28</v>
      </c>
      <c r="I217" s="490">
        <v>150104.45000000001</v>
      </c>
      <c r="J217" s="490">
        <v>131341.39000000001</v>
      </c>
      <c r="K217" s="490">
        <v>210146.22</v>
      </c>
      <c r="L217" s="490">
        <v>168867.5</v>
      </c>
      <c r="M217" s="490">
        <v>270188</v>
      </c>
      <c r="N217" s="490">
        <v>225156.67</v>
      </c>
      <c r="O217" s="490">
        <v>360250.67</v>
      </c>
      <c r="P217" s="490">
        <v>281445.83</v>
      </c>
      <c r="Q217" s="490">
        <v>450313.34</v>
      </c>
      <c r="R217" s="490">
        <v>318971.94</v>
      </c>
      <c r="S217" s="490">
        <v>510355.12</v>
      </c>
      <c r="T217" s="490">
        <v>356498.05</v>
      </c>
      <c r="U217" s="490">
        <v>570396.9</v>
      </c>
    </row>
    <row r="218" spans="1:21" ht="15">
      <c r="A218" s="489">
        <v>10</v>
      </c>
      <c r="B218" s="489" t="s">
        <v>169</v>
      </c>
      <c r="C218" s="489" t="s">
        <v>191</v>
      </c>
      <c r="D218" s="489" t="s">
        <v>192</v>
      </c>
      <c r="E218" s="489" t="s">
        <v>198</v>
      </c>
      <c r="F218" s="489">
        <v>1</v>
      </c>
      <c r="G218" s="489" t="s">
        <v>87</v>
      </c>
      <c r="H218" s="490">
        <v>103505.42</v>
      </c>
      <c r="I218" s="490">
        <v>181134.49</v>
      </c>
      <c r="J218" s="490">
        <v>134028.59</v>
      </c>
      <c r="K218" s="490">
        <v>234550.04</v>
      </c>
      <c r="L218" s="490">
        <v>160392.03</v>
      </c>
      <c r="M218" s="490">
        <v>280686.06</v>
      </c>
      <c r="N218" s="490">
        <v>191339.12</v>
      </c>
      <c r="O218" s="490">
        <v>334843.45</v>
      </c>
      <c r="P218" s="490">
        <v>224990.61</v>
      </c>
      <c r="Q218" s="490">
        <v>393733.58</v>
      </c>
      <c r="R218" s="490">
        <v>246513.83</v>
      </c>
      <c r="S218" s="490">
        <v>431399.21</v>
      </c>
      <c r="T218" s="490">
        <v>266879.59999999998</v>
      </c>
      <c r="U218" s="490">
        <v>467039.31</v>
      </c>
    </row>
    <row r="219" spans="1:21" ht="15">
      <c r="A219" s="489">
        <v>10</v>
      </c>
      <c r="B219" s="489" t="s">
        <v>169</v>
      </c>
      <c r="C219" s="489" t="s">
        <v>191</v>
      </c>
      <c r="D219" s="489" t="s">
        <v>192</v>
      </c>
      <c r="E219" s="489" t="s">
        <v>198</v>
      </c>
      <c r="F219" s="489">
        <v>2</v>
      </c>
      <c r="G219" s="489" t="s">
        <v>106</v>
      </c>
      <c r="H219" s="490">
        <v>90656.27</v>
      </c>
      <c r="I219" s="490">
        <v>158648.47</v>
      </c>
      <c r="J219" s="490">
        <v>118700.78</v>
      </c>
      <c r="K219" s="490">
        <v>207726.36</v>
      </c>
      <c r="L219" s="490">
        <v>144108.26999999999</v>
      </c>
      <c r="M219" s="490">
        <v>252189.46</v>
      </c>
      <c r="N219" s="490">
        <v>176474.27</v>
      </c>
      <c r="O219" s="490">
        <v>308829.96000000002</v>
      </c>
      <c r="P219" s="490">
        <v>209198.59</v>
      </c>
      <c r="Q219" s="490">
        <v>366097.53</v>
      </c>
      <c r="R219" s="490">
        <v>230421.71</v>
      </c>
      <c r="S219" s="490">
        <v>403237.99</v>
      </c>
      <c r="T219" s="490">
        <v>250059.2</v>
      </c>
      <c r="U219" s="490">
        <v>437603.6</v>
      </c>
    </row>
    <row r="220" spans="1:21" ht="15">
      <c r="A220" s="489">
        <v>10</v>
      </c>
      <c r="B220" s="489" t="s">
        <v>169</v>
      </c>
      <c r="C220" s="489" t="s">
        <v>191</v>
      </c>
      <c r="D220" s="489" t="s">
        <v>192</v>
      </c>
      <c r="E220" s="489" t="s">
        <v>198</v>
      </c>
      <c r="F220" s="489">
        <v>3</v>
      </c>
      <c r="G220" s="489" t="s">
        <v>107</v>
      </c>
      <c r="H220" s="490">
        <v>78903.23</v>
      </c>
      <c r="I220" s="490">
        <v>138080.66</v>
      </c>
      <c r="J220" s="490">
        <v>107480.25</v>
      </c>
      <c r="K220" s="490">
        <v>188090.43</v>
      </c>
      <c r="L220" s="490">
        <v>135878.07999999999</v>
      </c>
      <c r="M220" s="490">
        <v>237786.64</v>
      </c>
      <c r="N220" s="490">
        <v>178888.49</v>
      </c>
      <c r="O220" s="490">
        <v>313054.86</v>
      </c>
      <c r="P220" s="490">
        <v>221583.59</v>
      </c>
      <c r="Q220" s="490">
        <v>387771.28</v>
      </c>
      <c r="R220" s="490">
        <v>249596.54</v>
      </c>
      <c r="S220" s="490">
        <v>436793.94</v>
      </c>
      <c r="T220" s="490">
        <v>277249.13</v>
      </c>
      <c r="U220" s="490">
        <v>485185.97</v>
      </c>
    </row>
    <row r="221" spans="1:21" ht="15">
      <c r="A221" s="489">
        <v>10</v>
      </c>
      <c r="B221" s="489" t="s">
        <v>169</v>
      </c>
      <c r="C221" s="489" t="s">
        <v>191</v>
      </c>
      <c r="D221" s="489" t="s">
        <v>192</v>
      </c>
      <c r="E221" s="489" t="s">
        <v>198</v>
      </c>
      <c r="F221" s="489">
        <v>4</v>
      </c>
      <c r="G221" s="489" t="s">
        <v>104</v>
      </c>
      <c r="H221" s="490">
        <v>87734.54</v>
      </c>
      <c r="I221" s="490">
        <v>140375.26</v>
      </c>
      <c r="J221" s="490">
        <v>122828.35</v>
      </c>
      <c r="K221" s="490">
        <v>196525.37</v>
      </c>
      <c r="L221" s="490">
        <v>157922.17000000001</v>
      </c>
      <c r="M221" s="490">
        <v>252675.48</v>
      </c>
      <c r="N221" s="490">
        <v>210562.89</v>
      </c>
      <c r="O221" s="490">
        <v>336900.63</v>
      </c>
      <c r="P221" s="490">
        <v>263203.62</v>
      </c>
      <c r="Q221" s="490">
        <v>421125.79</v>
      </c>
      <c r="R221" s="490">
        <v>298297.43</v>
      </c>
      <c r="S221" s="490">
        <v>477275.9</v>
      </c>
      <c r="T221" s="490">
        <v>333391.25</v>
      </c>
      <c r="U221" s="490">
        <v>533426</v>
      </c>
    </row>
    <row r="222" spans="1:21" ht="15">
      <c r="A222" s="489">
        <v>10</v>
      </c>
      <c r="B222" s="489" t="s">
        <v>169</v>
      </c>
      <c r="C222" s="489" t="s">
        <v>191</v>
      </c>
      <c r="D222" s="489" t="s">
        <v>192</v>
      </c>
      <c r="E222" s="489" t="s">
        <v>199</v>
      </c>
      <c r="F222" s="489">
        <v>1</v>
      </c>
      <c r="G222" s="489" t="s">
        <v>87</v>
      </c>
      <c r="H222" s="490">
        <v>99330.15</v>
      </c>
      <c r="I222" s="490">
        <v>173827.76</v>
      </c>
      <c r="J222" s="490">
        <v>128712.52</v>
      </c>
      <c r="K222" s="490">
        <v>225246.9</v>
      </c>
      <c r="L222" s="490">
        <v>154095.07</v>
      </c>
      <c r="M222" s="490">
        <v>269666.37</v>
      </c>
      <c r="N222" s="490">
        <v>183925.99</v>
      </c>
      <c r="O222" s="490">
        <v>321870.48</v>
      </c>
      <c r="P222" s="490">
        <v>216346</v>
      </c>
      <c r="Q222" s="490">
        <v>378605.51</v>
      </c>
      <c r="R222" s="490">
        <v>237082.58</v>
      </c>
      <c r="S222" s="490">
        <v>414894.52</v>
      </c>
      <c r="T222" s="490">
        <v>256746.92</v>
      </c>
      <c r="U222" s="490">
        <v>449307.11</v>
      </c>
    </row>
    <row r="223" spans="1:21" ht="15">
      <c r="A223" s="489">
        <v>10</v>
      </c>
      <c r="B223" s="489" t="s">
        <v>169</v>
      </c>
      <c r="C223" s="489" t="s">
        <v>191</v>
      </c>
      <c r="D223" s="489" t="s">
        <v>192</v>
      </c>
      <c r="E223" s="489" t="s">
        <v>199</v>
      </c>
      <c r="F223" s="489">
        <v>2</v>
      </c>
      <c r="G223" s="489" t="s">
        <v>106</v>
      </c>
      <c r="H223" s="490">
        <v>86597.73</v>
      </c>
      <c r="I223" s="490">
        <v>151546.03</v>
      </c>
      <c r="J223" s="490">
        <v>113524.05</v>
      </c>
      <c r="K223" s="490">
        <v>198667.08</v>
      </c>
      <c r="L223" s="490">
        <v>137959.32999999999</v>
      </c>
      <c r="M223" s="490">
        <v>241428.83</v>
      </c>
      <c r="N223" s="490">
        <v>169196.28</v>
      </c>
      <c r="O223" s="490">
        <v>296093.48</v>
      </c>
      <c r="P223" s="490">
        <v>200697.54</v>
      </c>
      <c r="Q223" s="490">
        <v>351220.69</v>
      </c>
      <c r="R223" s="490">
        <v>221136.75</v>
      </c>
      <c r="S223" s="490">
        <v>386989.31</v>
      </c>
      <c r="T223" s="490">
        <v>240079.43</v>
      </c>
      <c r="U223" s="490">
        <v>420139</v>
      </c>
    </row>
    <row r="224" spans="1:21" ht="15">
      <c r="A224" s="489">
        <v>10</v>
      </c>
      <c r="B224" s="489" t="s">
        <v>169</v>
      </c>
      <c r="C224" s="489" t="s">
        <v>191</v>
      </c>
      <c r="D224" s="489" t="s">
        <v>192</v>
      </c>
      <c r="E224" s="489" t="s">
        <v>199</v>
      </c>
      <c r="F224" s="489">
        <v>3</v>
      </c>
      <c r="G224" s="489" t="s">
        <v>107</v>
      </c>
      <c r="H224" s="490">
        <v>75064.38</v>
      </c>
      <c r="I224" s="490">
        <v>131362.67000000001</v>
      </c>
      <c r="J224" s="490">
        <v>102132.98</v>
      </c>
      <c r="K224" s="490">
        <v>178732.72</v>
      </c>
      <c r="L224" s="490">
        <v>129024.03</v>
      </c>
      <c r="M224" s="490">
        <v>225792.06</v>
      </c>
      <c r="N224" s="490">
        <v>169770.51</v>
      </c>
      <c r="O224" s="490">
        <v>297098.40000000002</v>
      </c>
      <c r="P224" s="490">
        <v>210204.54</v>
      </c>
      <c r="Q224" s="490">
        <v>367857.95</v>
      </c>
      <c r="R224" s="490">
        <v>236714.21</v>
      </c>
      <c r="S224" s="490">
        <v>414249.87</v>
      </c>
      <c r="T224" s="490">
        <v>262866.78999999998</v>
      </c>
      <c r="U224" s="490">
        <v>460016.89</v>
      </c>
    </row>
    <row r="225" spans="1:21" ht="15">
      <c r="A225" s="489">
        <v>10</v>
      </c>
      <c r="B225" s="489" t="s">
        <v>169</v>
      </c>
      <c r="C225" s="489" t="s">
        <v>191</v>
      </c>
      <c r="D225" s="489" t="s">
        <v>192</v>
      </c>
      <c r="E225" s="489" t="s">
        <v>199</v>
      </c>
      <c r="F225" s="489">
        <v>4</v>
      </c>
      <c r="G225" s="489" t="s">
        <v>104</v>
      </c>
      <c r="H225" s="490">
        <v>84252.26</v>
      </c>
      <c r="I225" s="490">
        <v>134803.63</v>
      </c>
      <c r="J225" s="490">
        <v>117953.17</v>
      </c>
      <c r="K225" s="490">
        <v>188725.08</v>
      </c>
      <c r="L225" s="490">
        <v>151654.07999999999</v>
      </c>
      <c r="M225" s="490">
        <v>242646.53</v>
      </c>
      <c r="N225" s="490">
        <v>202205.44</v>
      </c>
      <c r="O225" s="490">
        <v>323528.7</v>
      </c>
      <c r="P225" s="490">
        <v>252756.79</v>
      </c>
      <c r="Q225" s="490">
        <v>404410.88</v>
      </c>
      <c r="R225" s="490">
        <v>286457.7</v>
      </c>
      <c r="S225" s="490">
        <v>458332.33</v>
      </c>
      <c r="T225" s="490">
        <v>320158.61</v>
      </c>
      <c r="U225" s="490">
        <v>512253.78</v>
      </c>
    </row>
    <row r="226" spans="1:21" ht="15">
      <c r="A226" s="489">
        <v>10</v>
      </c>
      <c r="B226" s="489" t="s">
        <v>169</v>
      </c>
      <c r="C226" s="489" t="s">
        <v>191</v>
      </c>
      <c r="D226" s="489" t="s">
        <v>192</v>
      </c>
      <c r="E226" s="489" t="s">
        <v>200</v>
      </c>
      <c r="F226" s="489">
        <v>1</v>
      </c>
      <c r="G226" s="489" t="s">
        <v>87</v>
      </c>
      <c r="H226" s="490">
        <v>105021.69</v>
      </c>
      <c r="I226" s="490">
        <v>183787.96</v>
      </c>
      <c r="J226" s="490">
        <v>135975.91</v>
      </c>
      <c r="K226" s="490">
        <v>237957.84</v>
      </c>
      <c r="L226" s="490">
        <v>162710.85999999999</v>
      </c>
      <c r="M226" s="490">
        <v>284744.01</v>
      </c>
      <c r="N226" s="490">
        <v>194087.78</v>
      </c>
      <c r="O226" s="490">
        <v>339653.61</v>
      </c>
      <c r="P226" s="490">
        <v>228209.84</v>
      </c>
      <c r="Q226" s="490">
        <v>399367.22</v>
      </c>
      <c r="R226" s="490">
        <v>250033.84</v>
      </c>
      <c r="S226" s="490">
        <v>437559.22</v>
      </c>
      <c r="T226" s="490">
        <v>270676.59000000003</v>
      </c>
      <c r="U226" s="490">
        <v>473684.04</v>
      </c>
    </row>
    <row r="227" spans="1:21" ht="15">
      <c r="A227" s="489">
        <v>10</v>
      </c>
      <c r="B227" s="489" t="s">
        <v>169</v>
      </c>
      <c r="C227" s="489" t="s">
        <v>191</v>
      </c>
      <c r="D227" s="489" t="s">
        <v>192</v>
      </c>
      <c r="E227" s="489" t="s">
        <v>200</v>
      </c>
      <c r="F227" s="489">
        <v>2</v>
      </c>
      <c r="G227" s="489" t="s">
        <v>106</v>
      </c>
      <c r="H227" s="490">
        <v>92055.74</v>
      </c>
      <c r="I227" s="490">
        <v>161097.54999999999</v>
      </c>
      <c r="J227" s="490">
        <v>120508.75</v>
      </c>
      <c r="K227" s="490">
        <v>210890.32</v>
      </c>
      <c r="L227" s="490">
        <v>146279.06</v>
      </c>
      <c r="M227" s="490">
        <v>255988.36</v>
      </c>
      <c r="N227" s="490">
        <v>179087.79</v>
      </c>
      <c r="O227" s="490">
        <v>313403.64</v>
      </c>
      <c r="P227" s="490">
        <v>212274.25</v>
      </c>
      <c r="Q227" s="490">
        <v>371479.93</v>
      </c>
      <c r="R227" s="490">
        <v>233795.42</v>
      </c>
      <c r="S227" s="490">
        <v>409141.99</v>
      </c>
      <c r="T227" s="490">
        <v>253703.27</v>
      </c>
      <c r="U227" s="490">
        <v>443980.73</v>
      </c>
    </row>
    <row r="228" spans="1:21" ht="15">
      <c r="A228" s="489">
        <v>10</v>
      </c>
      <c r="B228" s="489" t="s">
        <v>169</v>
      </c>
      <c r="C228" s="489" t="s">
        <v>191</v>
      </c>
      <c r="D228" s="489" t="s">
        <v>192</v>
      </c>
      <c r="E228" s="489" t="s">
        <v>200</v>
      </c>
      <c r="F228" s="489">
        <v>3</v>
      </c>
      <c r="G228" s="489" t="s">
        <v>107</v>
      </c>
      <c r="H228" s="490">
        <v>80175.789999999994</v>
      </c>
      <c r="I228" s="490">
        <v>140307.63</v>
      </c>
      <c r="J228" s="490">
        <v>109234.69</v>
      </c>
      <c r="K228" s="490">
        <v>191160.71</v>
      </c>
      <c r="L228" s="490">
        <v>138112.79</v>
      </c>
      <c r="M228" s="490">
        <v>241697.38</v>
      </c>
      <c r="N228" s="490">
        <v>181847.36</v>
      </c>
      <c r="O228" s="490">
        <v>318232.87</v>
      </c>
      <c r="P228" s="490">
        <v>225263.74</v>
      </c>
      <c r="Q228" s="490">
        <v>394211.55</v>
      </c>
      <c r="R228" s="490">
        <v>253753.45</v>
      </c>
      <c r="S228" s="490">
        <v>444068.55</v>
      </c>
      <c r="T228" s="490">
        <v>281879.53000000003</v>
      </c>
      <c r="U228" s="490">
        <v>493289.18</v>
      </c>
    </row>
    <row r="229" spans="1:21" ht="15">
      <c r="A229" s="489">
        <v>10</v>
      </c>
      <c r="B229" s="489" t="s">
        <v>169</v>
      </c>
      <c r="C229" s="489" t="s">
        <v>191</v>
      </c>
      <c r="D229" s="489" t="s">
        <v>192</v>
      </c>
      <c r="E229" s="489" t="s">
        <v>200</v>
      </c>
      <c r="F229" s="489">
        <v>4</v>
      </c>
      <c r="G229" s="489" t="s">
        <v>104</v>
      </c>
      <c r="H229" s="490">
        <v>89009.67</v>
      </c>
      <c r="I229" s="490">
        <v>142415.47</v>
      </c>
      <c r="J229" s="490">
        <v>124613.54</v>
      </c>
      <c r="K229" s="490">
        <v>199381.66</v>
      </c>
      <c r="L229" s="490">
        <v>160217.41</v>
      </c>
      <c r="M229" s="490">
        <v>256347.85</v>
      </c>
      <c r="N229" s="490">
        <v>213623.21</v>
      </c>
      <c r="O229" s="490">
        <v>341797.14</v>
      </c>
      <c r="P229" s="490">
        <v>267029.01</v>
      </c>
      <c r="Q229" s="490">
        <v>427246.42</v>
      </c>
      <c r="R229" s="490">
        <v>302632.88</v>
      </c>
      <c r="S229" s="490">
        <v>484212.61</v>
      </c>
      <c r="T229" s="490">
        <v>338236.74</v>
      </c>
      <c r="U229" s="490">
        <v>541178.80000000005</v>
      </c>
    </row>
    <row r="230" spans="1:21" ht="15">
      <c r="A230" s="489">
        <v>2</v>
      </c>
      <c r="B230" s="489" t="s">
        <v>201</v>
      </c>
      <c r="C230" s="489" t="s">
        <v>202</v>
      </c>
      <c r="D230" s="489" t="s">
        <v>203</v>
      </c>
      <c r="E230" s="489" t="s">
        <v>202</v>
      </c>
      <c r="F230" s="489">
        <v>1</v>
      </c>
      <c r="G230" s="489" t="s">
        <v>87</v>
      </c>
      <c r="H230" s="490">
        <v>113096.93</v>
      </c>
      <c r="I230" s="490">
        <v>197919.63</v>
      </c>
      <c r="J230" s="490">
        <v>146799.81</v>
      </c>
      <c r="K230" s="490">
        <v>256899.68</v>
      </c>
      <c r="L230" s="490">
        <v>175926.87</v>
      </c>
      <c r="M230" s="490">
        <v>307872.03000000003</v>
      </c>
      <c r="N230" s="490">
        <v>210255.02</v>
      </c>
      <c r="O230" s="490">
        <v>367946.28</v>
      </c>
      <c r="P230" s="490">
        <v>247513.97</v>
      </c>
      <c r="Q230" s="490">
        <v>433149.45</v>
      </c>
      <c r="R230" s="490">
        <v>271348.40999999997</v>
      </c>
      <c r="S230" s="490">
        <v>474859.72</v>
      </c>
      <c r="T230" s="490">
        <v>294067.69</v>
      </c>
      <c r="U230" s="490">
        <v>514618.45</v>
      </c>
    </row>
    <row r="231" spans="1:21" ht="15">
      <c r="A231" s="489">
        <v>2</v>
      </c>
      <c r="B231" s="489" t="s">
        <v>201</v>
      </c>
      <c r="C231" s="489" t="s">
        <v>202</v>
      </c>
      <c r="D231" s="489" t="s">
        <v>203</v>
      </c>
      <c r="E231" s="489" t="s">
        <v>202</v>
      </c>
      <c r="F231" s="489">
        <v>2</v>
      </c>
      <c r="G231" s="489" t="s">
        <v>106</v>
      </c>
      <c r="H231" s="490">
        <v>97497.96</v>
      </c>
      <c r="I231" s="490">
        <v>170621.44</v>
      </c>
      <c r="J231" s="490">
        <v>128192.06</v>
      </c>
      <c r="K231" s="490">
        <v>224336.11</v>
      </c>
      <c r="L231" s="490">
        <v>156158.60999999999</v>
      </c>
      <c r="M231" s="490">
        <v>273277.56</v>
      </c>
      <c r="N231" s="490">
        <v>192209.3</v>
      </c>
      <c r="O231" s="490">
        <v>336366.27</v>
      </c>
      <c r="P231" s="490">
        <v>228342.67</v>
      </c>
      <c r="Q231" s="490">
        <v>399599.68</v>
      </c>
      <c r="R231" s="490">
        <v>251812.79</v>
      </c>
      <c r="S231" s="490">
        <v>440672.39</v>
      </c>
      <c r="T231" s="490">
        <v>273647.95</v>
      </c>
      <c r="U231" s="490">
        <v>478883.92</v>
      </c>
    </row>
    <row r="232" spans="1:21" ht="15">
      <c r="A232" s="489">
        <v>2</v>
      </c>
      <c r="B232" s="489" t="s">
        <v>201</v>
      </c>
      <c r="C232" s="489" t="s">
        <v>202</v>
      </c>
      <c r="D232" s="489" t="s">
        <v>203</v>
      </c>
      <c r="E232" s="489" t="s">
        <v>202</v>
      </c>
      <c r="F232" s="489">
        <v>3</v>
      </c>
      <c r="G232" s="489" t="s">
        <v>107</v>
      </c>
      <c r="H232" s="490">
        <v>83668.039999999994</v>
      </c>
      <c r="I232" s="490">
        <v>146419.07</v>
      </c>
      <c r="J232" s="490">
        <v>113512.38</v>
      </c>
      <c r="K232" s="490">
        <v>198646.67</v>
      </c>
      <c r="L232" s="490">
        <v>143139.20000000001</v>
      </c>
      <c r="M232" s="490">
        <v>250493.6</v>
      </c>
      <c r="N232" s="490">
        <v>188081.61</v>
      </c>
      <c r="O232" s="490">
        <v>329142.82</v>
      </c>
      <c r="P232" s="490">
        <v>232641.24</v>
      </c>
      <c r="Q232" s="490">
        <v>407122.16</v>
      </c>
      <c r="R232" s="490">
        <v>261800.81</v>
      </c>
      <c r="S232" s="490">
        <v>458151.42</v>
      </c>
      <c r="T232" s="490">
        <v>290522.90999999997</v>
      </c>
      <c r="U232" s="490">
        <v>508415.1</v>
      </c>
    </row>
    <row r="233" spans="1:21" ht="15">
      <c r="A233" s="489">
        <v>2</v>
      </c>
      <c r="B233" s="489" t="s">
        <v>201</v>
      </c>
      <c r="C233" s="489" t="s">
        <v>202</v>
      </c>
      <c r="D233" s="489" t="s">
        <v>203</v>
      </c>
      <c r="E233" s="489" t="s">
        <v>202</v>
      </c>
      <c r="F233" s="489">
        <v>4</v>
      </c>
      <c r="G233" s="489" t="s">
        <v>104</v>
      </c>
      <c r="H233" s="490">
        <v>96085.23</v>
      </c>
      <c r="I233" s="490">
        <v>153736.38</v>
      </c>
      <c r="J233" s="490">
        <v>134519.32999999999</v>
      </c>
      <c r="K233" s="490">
        <v>215230.93</v>
      </c>
      <c r="L233" s="490">
        <v>172953.42</v>
      </c>
      <c r="M233" s="490">
        <v>276725.48</v>
      </c>
      <c r="N233" s="490">
        <v>230604.56</v>
      </c>
      <c r="O233" s="490">
        <v>368967.3</v>
      </c>
      <c r="P233" s="490">
        <v>288255.7</v>
      </c>
      <c r="Q233" s="490">
        <v>461209.13</v>
      </c>
      <c r="R233" s="490">
        <v>326689.78999999998</v>
      </c>
      <c r="S233" s="490">
        <v>522703.68</v>
      </c>
      <c r="T233" s="490">
        <v>365123.89</v>
      </c>
      <c r="U233" s="490">
        <v>584198.23</v>
      </c>
    </row>
    <row r="234" spans="1:21" ht="15">
      <c r="A234" s="489">
        <v>2</v>
      </c>
      <c r="B234" s="489" t="s">
        <v>201</v>
      </c>
      <c r="C234" s="489" t="s">
        <v>204</v>
      </c>
      <c r="D234" s="489" t="s">
        <v>205</v>
      </c>
      <c r="E234" s="489" t="s">
        <v>206</v>
      </c>
      <c r="F234" s="489">
        <v>1</v>
      </c>
      <c r="G234" s="489" t="s">
        <v>87</v>
      </c>
      <c r="H234" s="490">
        <v>128740.78</v>
      </c>
      <c r="I234" s="490">
        <v>225296.36</v>
      </c>
      <c r="J234" s="490">
        <v>166817.79</v>
      </c>
      <c r="K234" s="490">
        <v>291931.12</v>
      </c>
      <c r="L234" s="490">
        <v>199711.12</v>
      </c>
      <c r="M234" s="490">
        <v>349494.46</v>
      </c>
      <c r="N234" s="490">
        <v>238367.1</v>
      </c>
      <c r="O234" s="490">
        <v>417142.42</v>
      </c>
      <c r="P234" s="490">
        <v>280379.13</v>
      </c>
      <c r="Q234" s="490">
        <v>490663.47</v>
      </c>
      <c r="R234" s="490">
        <v>307250.92</v>
      </c>
      <c r="S234" s="490">
        <v>537689.11</v>
      </c>
      <c r="T234" s="490">
        <v>332730.78999999998</v>
      </c>
      <c r="U234" s="490">
        <v>582278.88</v>
      </c>
    </row>
    <row r="235" spans="1:21" ht="15">
      <c r="A235" s="489">
        <v>2</v>
      </c>
      <c r="B235" s="489" t="s">
        <v>201</v>
      </c>
      <c r="C235" s="489" t="s">
        <v>204</v>
      </c>
      <c r="D235" s="489" t="s">
        <v>205</v>
      </c>
      <c r="E235" s="489" t="s">
        <v>206</v>
      </c>
      <c r="F235" s="489">
        <v>2</v>
      </c>
      <c r="G235" s="489" t="s">
        <v>106</v>
      </c>
      <c r="H235" s="490">
        <v>112261.43</v>
      </c>
      <c r="I235" s="490">
        <v>196457.5</v>
      </c>
      <c r="J235" s="490">
        <v>147159.6</v>
      </c>
      <c r="K235" s="490">
        <v>257529.3</v>
      </c>
      <c r="L235" s="490">
        <v>178826.9</v>
      </c>
      <c r="M235" s="490">
        <v>312947.08</v>
      </c>
      <c r="N235" s="490">
        <v>219302.67</v>
      </c>
      <c r="O235" s="490">
        <v>383779.67</v>
      </c>
      <c r="P235" s="490">
        <v>260125.58</v>
      </c>
      <c r="Q235" s="490">
        <v>455219.76</v>
      </c>
      <c r="R235" s="490">
        <v>286612.49</v>
      </c>
      <c r="S235" s="490">
        <v>501571.86</v>
      </c>
      <c r="T235" s="490">
        <v>311158.33</v>
      </c>
      <c r="U235" s="490">
        <v>544527.07999999996</v>
      </c>
    </row>
    <row r="236" spans="1:21" ht="15">
      <c r="A236" s="489">
        <v>2</v>
      </c>
      <c r="B236" s="489" t="s">
        <v>201</v>
      </c>
      <c r="C236" s="489" t="s">
        <v>204</v>
      </c>
      <c r="D236" s="489" t="s">
        <v>205</v>
      </c>
      <c r="E236" s="489" t="s">
        <v>206</v>
      </c>
      <c r="F236" s="489">
        <v>3</v>
      </c>
      <c r="G236" s="489" t="s">
        <v>107</v>
      </c>
      <c r="H236" s="490">
        <v>97327.74</v>
      </c>
      <c r="I236" s="490">
        <v>170323.55</v>
      </c>
      <c r="J236" s="490">
        <v>132431.45000000001</v>
      </c>
      <c r="K236" s="490">
        <v>231755.03</v>
      </c>
      <c r="L236" s="490">
        <v>167305.35</v>
      </c>
      <c r="M236" s="490">
        <v>292784.37</v>
      </c>
      <c r="N236" s="490">
        <v>220146.74</v>
      </c>
      <c r="O236" s="490">
        <v>385256.79</v>
      </c>
      <c r="P236" s="490">
        <v>272583.73</v>
      </c>
      <c r="Q236" s="490">
        <v>477021.53</v>
      </c>
      <c r="R236" s="490">
        <v>306964.01</v>
      </c>
      <c r="S236" s="490">
        <v>537187.02</v>
      </c>
      <c r="T236" s="490">
        <v>340882.13</v>
      </c>
      <c r="U236" s="490">
        <v>596543.73</v>
      </c>
    </row>
    <row r="237" spans="1:21" ht="15">
      <c r="A237" s="489">
        <v>2</v>
      </c>
      <c r="B237" s="489" t="s">
        <v>201</v>
      </c>
      <c r="C237" s="489" t="s">
        <v>204</v>
      </c>
      <c r="D237" s="489" t="s">
        <v>205</v>
      </c>
      <c r="E237" s="489" t="s">
        <v>206</v>
      </c>
      <c r="F237" s="489">
        <v>4</v>
      </c>
      <c r="G237" s="489" t="s">
        <v>104</v>
      </c>
      <c r="H237" s="490">
        <v>109195.24</v>
      </c>
      <c r="I237" s="490">
        <v>174712.38</v>
      </c>
      <c r="J237" s="490">
        <v>152873.32999999999</v>
      </c>
      <c r="K237" s="490">
        <v>244597.34</v>
      </c>
      <c r="L237" s="490">
        <v>196551.43</v>
      </c>
      <c r="M237" s="490">
        <v>314482.28999999998</v>
      </c>
      <c r="N237" s="490">
        <v>262068.57</v>
      </c>
      <c r="O237" s="490">
        <v>419309.72</v>
      </c>
      <c r="P237" s="490">
        <v>327585.71000000002</v>
      </c>
      <c r="Q237" s="490">
        <v>524137.15</v>
      </c>
      <c r="R237" s="490">
        <v>371263.81</v>
      </c>
      <c r="S237" s="490">
        <v>594022.1</v>
      </c>
      <c r="T237" s="490">
        <v>414941.9</v>
      </c>
      <c r="U237" s="490">
        <v>663907.05000000005</v>
      </c>
    </row>
    <row r="238" spans="1:21" ht="15">
      <c r="A238" s="489">
        <v>2</v>
      </c>
      <c r="B238" s="489" t="s">
        <v>201</v>
      </c>
      <c r="C238" s="489" t="s">
        <v>204</v>
      </c>
      <c r="D238" s="489" t="s">
        <v>205</v>
      </c>
      <c r="E238" s="489" t="s">
        <v>207</v>
      </c>
      <c r="F238" s="489">
        <v>1</v>
      </c>
      <c r="G238" s="489" t="s">
        <v>87</v>
      </c>
      <c r="H238" s="490">
        <v>121295.52</v>
      </c>
      <c r="I238" s="490">
        <v>212267.15</v>
      </c>
      <c r="J238" s="490">
        <v>157045.07999999999</v>
      </c>
      <c r="K238" s="490">
        <v>274828.89</v>
      </c>
      <c r="L238" s="490">
        <v>187921.69</v>
      </c>
      <c r="M238" s="490">
        <v>328862.95</v>
      </c>
      <c r="N238" s="490">
        <v>224158.88</v>
      </c>
      <c r="O238" s="490">
        <v>392278.05</v>
      </c>
      <c r="P238" s="490">
        <v>263566.69</v>
      </c>
      <c r="Q238" s="490">
        <v>461241.71</v>
      </c>
      <c r="R238" s="490">
        <v>288771.37</v>
      </c>
      <c r="S238" s="490">
        <v>505349.9</v>
      </c>
      <c r="T238" s="490">
        <v>312611.24</v>
      </c>
      <c r="U238" s="490">
        <v>547069.66</v>
      </c>
    </row>
    <row r="239" spans="1:21" ht="15">
      <c r="A239" s="489">
        <v>2</v>
      </c>
      <c r="B239" s="489" t="s">
        <v>201</v>
      </c>
      <c r="C239" s="489" t="s">
        <v>204</v>
      </c>
      <c r="D239" s="489" t="s">
        <v>205</v>
      </c>
      <c r="E239" s="489" t="s">
        <v>207</v>
      </c>
      <c r="F239" s="489">
        <v>2</v>
      </c>
      <c r="G239" s="489" t="s">
        <v>106</v>
      </c>
      <c r="H239" s="490">
        <v>106325.82</v>
      </c>
      <c r="I239" s="490">
        <v>186070.19</v>
      </c>
      <c r="J239" s="490">
        <v>139187.64000000001</v>
      </c>
      <c r="K239" s="490">
        <v>243578.38</v>
      </c>
      <c r="L239" s="490">
        <v>168950.53</v>
      </c>
      <c r="M239" s="490">
        <v>295663.42</v>
      </c>
      <c r="N239" s="490">
        <v>206840.81</v>
      </c>
      <c r="O239" s="490">
        <v>361971.42</v>
      </c>
      <c r="P239" s="490">
        <v>245168.43</v>
      </c>
      <c r="Q239" s="490">
        <v>429044.74</v>
      </c>
      <c r="R239" s="490">
        <v>270023.48</v>
      </c>
      <c r="S239" s="490">
        <v>472541.09</v>
      </c>
      <c r="T239" s="490">
        <v>293014.88</v>
      </c>
      <c r="U239" s="490">
        <v>512776.03</v>
      </c>
    </row>
    <row r="240" spans="1:21" ht="15">
      <c r="A240" s="489">
        <v>2</v>
      </c>
      <c r="B240" s="489" t="s">
        <v>201</v>
      </c>
      <c r="C240" s="489" t="s">
        <v>204</v>
      </c>
      <c r="D240" s="489" t="s">
        <v>205</v>
      </c>
      <c r="E240" s="489" t="s">
        <v>207</v>
      </c>
      <c r="F240" s="489">
        <v>3</v>
      </c>
      <c r="G240" s="489" t="s">
        <v>107</v>
      </c>
      <c r="H240" s="490">
        <v>92608.42</v>
      </c>
      <c r="I240" s="490">
        <v>162064.73000000001</v>
      </c>
      <c r="J240" s="490">
        <v>126174.99</v>
      </c>
      <c r="K240" s="490">
        <v>220806.24</v>
      </c>
      <c r="L240" s="490">
        <v>159532.82</v>
      </c>
      <c r="M240" s="490">
        <v>279182.43</v>
      </c>
      <c r="N240" s="490">
        <v>210051.49</v>
      </c>
      <c r="O240" s="490">
        <v>367590.11</v>
      </c>
      <c r="P240" s="490">
        <v>260202.81</v>
      </c>
      <c r="Q240" s="490">
        <v>455354.91</v>
      </c>
      <c r="R240" s="490">
        <v>293112.23</v>
      </c>
      <c r="S240" s="490">
        <v>512946.4</v>
      </c>
      <c r="T240" s="490">
        <v>325601.82</v>
      </c>
      <c r="U240" s="490">
        <v>569803.18000000005</v>
      </c>
    </row>
    <row r="241" spans="1:21" ht="15">
      <c r="A241" s="489">
        <v>2</v>
      </c>
      <c r="B241" s="489" t="s">
        <v>201</v>
      </c>
      <c r="C241" s="489" t="s">
        <v>204</v>
      </c>
      <c r="D241" s="489" t="s">
        <v>205</v>
      </c>
      <c r="E241" s="489" t="s">
        <v>207</v>
      </c>
      <c r="F241" s="489">
        <v>4</v>
      </c>
      <c r="G241" s="489" t="s">
        <v>104</v>
      </c>
      <c r="H241" s="490">
        <v>102801.56</v>
      </c>
      <c r="I241" s="490">
        <v>164482.49</v>
      </c>
      <c r="J241" s="490">
        <v>143922.18</v>
      </c>
      <c r="K241" s="490">
        <v>230275.49</v>
      </c>
      <c r="L241" s="490">
        <v>185042.8</v>
      </c>
      <c r="M241" s="490">
        <v>296068.49</v>
      </c>
      <c r="N241" s="490">
        <v>246723.74</v>
      </c>
      <c r="O241" s="490">
        <v>394757.99</v>
      </c>
      <c r="P241" s="490">
        <v>308404.67</v>
      </c>
      <c r="Q241" s="490">
        <v>493447.48</v>
      </c>
      <c r="R241" s="490">
        <v>349525.29</v>
      </c>
      <c r="S241" s="490">
        <v>559240.48</v>
      </c>
      <c r="T241" s="490">
        <v>390645.92</v>
      </c>
      <c r="U241" s="490">
        <v>625033.48</v>
      </c>
    </row>
    <row r="242" spans="1:21" ht="15">
      <c r="A242" s="489">
        <v>2</v>
      </c>
      <c r="B242" s="489" t="s">
        <v>201</v>
      </c>
      <c r="C242" s="489" t="s">
        <v>204</v>
      </c>
      <c r="D242" s="489" t="s">
        <v>205</v>
      </c>
      <c r="E242" s="489" t="s">
        <v>208</v>
      </c>
      <c r="F242" s="489">
        <v>1</v>
      </c>
      <c r="G242" s="489" t="s">
        <v>87</v>
      </c>
      <c r="H242" s="490">
        <v>127278.31</v>
      </c>
      <c r="I242" s="490">
        <v>222737.05</v>
      </c>
      <c r="J242" s="490">
        <v>164879.92000000001</v>
      </c>
      <c r="K242" s="490">
        <v>288539.87</v>
      </c>
      <c r="L242" s="490">
        <v>197360.48</v>
      </c>
      <c r="M242" s="490">
        <v>345380.84</v>
      </c>
      <c r="N242" s="490">
        <v>235514.71</v>
      </c>
      <c r="O242" s="490">
        <v>412150.75</v>
      </c>
      <c r="P242" s="490">
        <v>276989.83</v>
      </c>
      <c r="Q242" s="490">
        <v>484732.19</v>
      </c>
      <c r="R242" s="490">
        <v>303517.71999999997</v>
      </c>
      <c r="S242" s="490">
        <v>531156.01</v>
      </c>
      <c r="T242" s="490">
        <v>328651.26</v>
      </c>
      <c r="U242" s="490">
        <v>575139.69999999995</v>
      </c>
    </row>
    <row r="243" spans="1:21" ht="15">
      <c r="A243" s="489">
        <v>2</v>
      </c>
      <c r="B243" s="489" t="s">
        <v>201</v>
      </c>
      <c r="C243" s="489" t="s">
        <v>204</v>
      </c>
      <c r="D243" s="489" t="s">
        <v>205</v>
      </c>
      <c r="E243" s="489" t="s">
        <v>208</v>
      </c>
      <c r="F243" s="489">
        <v>2</v>
      </c>
      <c r="G243" s="489" t="s">
        <v>106</v>
      </c>
      <c r="H243" s="490">
        <v>111176.39</v>
      </c>
      <c r="I243" s="490">
        <v>194558.68</v>
      </c>
      <c r="J243" s="490">
        <v>145671.92000000001</v>
      </c>
      <c r="K243" s="490">
        <v>254925.87</v>
      </c>
      <c r="L243" s="490">
        <v>176954.53</v>
      </c>
      <c r="M243" s="490">
        <v>309670.42</v>
      </c>
      <c r="N243" s="490">
        <v>216886.87</v>
      </c>
      <c r="O243" s="490">
        <v>379552.03</v>
      </c>
      <c r="P243" s="490">
        <v>257200.1</v>
      </c>
      <c r="Q243" s="490">
        <v>450100.17</v>
      </c>
      <c r="R243" s="490">
        <v>283351.92</v>
      </c>
      <c r="S243" s="490">
        <v>495865.86</v>
      </c>
      <c r="T243" s="490">
        <v>307572.82</v>
      </c>
      <c r="U243" s="490">
        <v>538252.43000000005</v>
      </c>
    </row>
    <row r="244" spans="1:21" ht="15">
      <c r="A244" s="489">
        <v>2</v>
      </c>
      <c r="B244" s="489" t="s">
        <v>201</v>
      </c>
      <c r="C244" s="489" t="s">
        <v>204</v>
      </c>
      <c r="D244" s="489" t="s">
        <v>205</v>
      </c>
      <c r="E244" s="489" t="s">
        <v>208</v>
      </c>
      <c r="F244" s="489">
        <v>3</v>
      </c>
      <c r="G244" s="489" t="s">
        <v>107</v>
      </c>
      <c r="H244" s="490">
        <v>96532.86</v>
      </c>
      <c r="I244" s="490">
        <v>168932.5</v>
      </c>
      <c r="J244" s="490">
        <v>131406.26</v>
      </c>
      <c r="K244" s="490">
        <v>229960.95</v>
      </c>
      <c r="L244" s="490">
        <v>166055.12</v>
      </c>
      <c r="M244" s="490">
        <v>290596.46000000002</v>
      </c>
      <c r="N244" s="490">
        <v>218546.79</v>
      </c>
      <c r="O244" s="490">
        <v>382456.89</v>
      </c>
      <c r="P244" s="490">
        <v>270643.33</v>
      </c>
      <c r="Q244" s="490">
        <v>473625.83</v>
      </c>
      <c r="R244" s="490">
        <v>304809.88</v>
      </c>
      <c r="S244" s="490">
        <v>533417.29</v>
      </c>
      <c r="T244" s="490">
        <v>338524.84</v>
      </c>
      <c r="U244" s="490">
        <v>592418.47</v>
      </c>
    </row>
    <row r="245" spans="1:21" ht="15">
      <c r="A245" s="489">
        <v>2</v>
      </c>
      <c r="B245" s="489" t="s">
        <v>201</v>
      </c>
      <c r="C245" s="489" t="s">
        <v>204</v>
      </c>
      <c r="D245" s="489" t="s">
        <v>205</v>
      </c>
      <c r="E245" s="489" t="s">
        <v>208</v>
      </c>
      <c r="F245" s="489">
        <v>4</v>
      </c>
      <c r="G245" s="489" t="s">
        <v>104</v>
      </c>
      <c r="H245" s="490">
        <v>107927.89</v>
      </c>
      <c r="I245" s="490">
        <v>172684.62</v>
      </c>
      <c r="J245" s="490">
        <v>151099.04</v>
      </c>
      <c r="K245" s="490">
        <v>241758.47</v>
      </c>
      <c r="L245" s="490">
        <v>194270.2</v>
      </c>
      <c r="M245" s="490">
        <v>310832.32</v>
      </c>
      <c r="N245" s="490">
        <v>259026.93</v>
      </c>
      <c r="O245" s="490">
        <v>414443.1</v>
      </c>
      <c r="P245" s="490">
        <v>323783.67</v>
      </c>
      <c r="Q245" s="490">
        <v>518053.87</v>
      </c>
      <c r="R245" s="490">
        <v>366954.82</v>
      </c>
      <c r="S245" s="490">
        <v>587127.72</v>
      </c>
      <c r="T245" s="490">
        <v>410125.98</v>
      </c>
      <c r="U245" s="490">
        <v>656201.56999999995</v>
      </c>
    </row>
    <row r="246" spans="1:21" ht="15">
      <c r="A246" s="489">
        <v>2</v>
      </c>
      <c r="B246" s="489" t="s">
        <v>201</v>
      </c>
      <c r="C246" s="489" t="s">
        <v>204</v>
      </c>
      <c r="D246" s="489" t="s">
        <v>205</v>
      </c>
      <c r="E246" s="489" t="s">
        <v>209</v>
      </c>
      <c r="F246" s="489">
        <v>1</v>
      </c>
      <c r="G246" s="489" t="s">
        <v>87</v>
      </c>
      <c r="H246" s="490">
        <v>126126.08</v>
      </c>
      <c r="I246" s="490">
        <v>220720.64000000001</v>
      </c>
      <c r="J246" s="490">
        <v>163476.82</v>
      </c>
      <c r="K246" s="490">
        <v>286084.43</v>
      </c>
      <c r="L246" s="490">
        <v>195745.06</v>
      </c>
      <c r="M246" s="490">
        <v>342553.85</v>
      </c>
      <c r="N246" s="490">
        <v>233684.73</v>
      </c>
      <c r="O246" s="490">
        <v>408948.28</v>
      </c>
      <c r="P246" s="490">
        <v>274909.03999999998</v>
      </c>
      <c r="Q246" s="490">
        <v>481090.82</v>
      </c>
      <c r="R246" s="490">
        <v>301277.52</v>
      </c>
      <c r="S246" s="490">
        <v>527235.66</v>
      </c>
      <c r="T246" s="490">
        <v>326302.38</v>
      </c>
      <c r="U246" s="490">
        <v>571029.17000000004</v>
      </c>
    </row>
    <row r="247" spans="1:21" ht="15">
      <c r="A247" s="489">
        <v>2</v>
      </c>
      <c r="B247" s="489" t="s">
        <v>201</v>
      </c>
      <c r="C247" s="489" t="s">
        <v>204</v>
      </c>
      <c r="D247" s="489" t="s">
        <v>205</v>
      </c>
      <c r="E247" s="489" t="s">
        <v>209</v>
      </c>
      <c r="F247" s="489">
        <v>2</v>
      </c>
      <c r="G247" s="489" t="s">
        <v>106</v>
      </c>
      <c r="H247" s="490">
        <v>109772.49</v>
      </c>
      <c r="I247" s="490">
        <v>192101.86</v>
      </c>
      <c r="J247" s="490">
        <v>143968.69</v>
      </c>
      <c r="K247" s="490">
        <v>251945.21</v>
      </c>
      <c r="L247" s="490">
        <v>175020.26</v>
      </c>
      <c r="M247" s="490">
        <v>306285.46000000002</v>
      </c>
      <c r="N247" s="490">
        <v>214765.83</v>
      </c>
      <c r="O247" s="490">
        <v>375840.2</v>
      </c>
      <c r="P247" s="490">
        <v>254810.1</v>
      </c>
      <c r="Q247" s="490">
        <v>445917.67</v>
      </c>
      <c r="R247" s="490">
        <v>280796.63</v>
      </c>
      <c r="S247" s="490">
        <v>491394.11</v>
      </c>
      <c r="T247" s="490">
        <v>304894.59999999998</v>
      </c>
      <c r="U247" s="490">
        <v>533565.54</v>
      </c>
    </row>
    <row r="248" spans="1:21" ht="15">
      <c r="A248" s="489">
        <v>2</v>
      </c>
      <c r="B248" s="489" t="s">
        <v>201</v>
      </c>
      <c r="C248" s="489" t="s">
        <v>204</v>
      </c>
      <c r="D248" s="489" t="s">
        <v>205</v>
      </c>
      <c r="E248" s="489" t="s">
        <v>209</v>
      </c>
      <c r="F248" s="489">
        <v>3</v>
      </c>
      <c r="G248" s="489" t="s">
        <v>107</v>
      </c>
      <c r="H248" s="490">
        <v>95009.74</v>
      </c>
      <c r="I248" s="490">
        <v>166267.04</v>
      </c>
      <c r="J248" s="490">
        <v>129215.46</v>
      </c>
      <c r="K248" s="490">
        <v>226127.05</v>
      </c>
      <c r="L248" s="490">
        <v>163193.13</v>
      </c>
      <c r="M248" s="490">
        <v>285587.98</v>
      </c>
      <c r="N248" s="490">
        <v>214686.12</v>
      </c>
      <c r="O248" s="490">
        <v>375700.72</v>
      </c>
      <c r="P248" s="490">
        <v>265777.81</v>
      </c>
      <c r="Q248" s="490">
        <v>465111.16</v>
      </c>
      <c r="R248" s="490">
        <v>299265.63</v>
      </c>
      <c r="S248" s="490">
        <v>523714.85</v>
      </c>
      <c r="T248" s="490">
        <v>332294.81</v>
      </c>
      <c r="U248" s="490">
        <v>581515.91</v>
      </c>
    </row>
    <row r="249" spans="1:21" ht="15">
      <c r="A249" s="489">
        <v>2</v>
      </c>
      <c r="B249" s="489" t="s">
        <v>201</v>
      </c>
      <c r="C249" s="489" t="s">
        <v>204</v>
      </c>
      <c r="D249" s="489" t="s">
        <v>205</v>
      </c>
      <c r="E249" s="489" t="s">
        <v>209</v>
      </c>
      <c r="F249" s="489">
        <v>4</v>
      </c>
      <c r="G249" s="489" t="s">
        <v>104</v>
      </c>
      <c r="H249" s="490">
        <v>107007.07</v>
      </c>
      <c r="I249" s="490">
        <v>171211.32</v>
      </c>
      <c r="J249" s="490">
        <v>149809.9</v>
      </c>
      <c r="K249" s="490">
        <v>239695.84</v>
      </c>
      <c r="L249" s="490">
        <v>192612.73</v>
      </c>
      <c r="M249" s="490">
        <v>308180.37</v>
      </c>
      <c r="N249" s="490">
        <v>256816.97</v>
      </c>
      <c r="O249" s="490">
        <v>410907.16</v>
      </c>
      <c r="P249" s="490">
        <v>321021.21000000002</v>
      </c>
      <c r="Q249" s="490">
        <v>513633.94</v>
      </c>
      <c r="R249" s="490">
        <v>363824.04</v>
      </c>
      <c r="S249" s="490">
        <v>582118.47</v>
      </c>
      <c r="T249" s="490">
        <v>406626.87</v>
      </c>
      <c r="U249" s="490">
        <v>650603</v>
      </c>
    </row>
    <row r="250" spans="1:21" ht="15">
      <c r="A250" s="489">
        <v>2</v>
      </c>
      <c r="B250" s="489" t="s">
        <v>201</v>
      </c>
      <c r="C250" s="489" t="s">
        <v>204</v>
      </c>
      <c r="D250" s="489" t="s">
        <v>205</v>
      </c>
      <c r="E250" s="489" t="s">
        <v>210</v>
      </c>
      <c r="F250" s="489">
        <v>1</v>
      </c>
      <c r="G250" s="489" t="s">
        <v>87</v>
      </c>
      <c r="H250" s="490">
        <v>126613.57</v>
      </c>
      <c r="I250" s="490">
        <v>221573.75</v>
      </c>
      <c r="J250" s="490">
        <v>164122.76999999999</v>
      </c>
      <c r="K250" s="490">
        <v>287214.84999999998</v>
      </c>
      <c r="L250" s="490">
        <v>196528.6</v>
      </c>
      <c r="M250" s="490">
        <v>343925.06</v>
      </c>
      <c r="N250" s="490">
        <v>234635.51999999999</v>
      </c>
      <c r="O250" s="490">
        <v>410612.17</v>
      </c>
      <c r="P250" s="490">
        <v>276038.81</v>
      </c>
      <c r="Q250" s="490">
        <v>483067.92</v>
      </c>
      <c r="R250" s="490">
        <v>302521.92</v>
      </c>
      <c r="S250" s="490">
        <v>529413.36</v>
      </c>
      <c r="T250" s="490">
        <v>327662.23</v>
      </c>
      <c r="U250" s="490">
        <v>573408.9</v>
      </c>
    </row>
    <row r="251" spans="1:21" ht="15">
      <c r="A251" s="489">
        <v>2</v>
      </c>
      <c r="B251" s="489" t="s">
        <v>201</v>
      </c>
      <c r="C251" s="489" t="s">
        <v>204</v>
      </c>
      <c r="D251" s="489" t="s">
        <v>205</v>
      </c>
      <c r="E251" s="489" t="s">
        <v>210</v>
      </c>
      <c r="F251" s="489">
        <v>2</v>
      </c>
      <c r="G251" s="489" t="s">
        <v>106</v>
      </c>
      <c r="H251" s="490">
        <v>110134.17</v>
      </c>
      <c r="I251" s="490">
        <v>192734.8</v>
      </c>
      <c r="J251" s="490">
        <v>144464.59</v>
      </c>
      <c r="K251" s="490">
        <v>252813.03</v>
      </c>
      <c r="L251" s="490">
        <v>175644.39</v>
      </c>
      <c r="M251" s="490">
        <v>307377.68</v>
      </c>
      <c r="N251" s="490">
        <v>215571.09</v>
      </c>
      <c r="O251" s="490">
        <v>377249.42</v>
      </c>
      <c r="P251" s="490">
        <v>255785.26</v>
      </c>
      <c r="Q251" s="490">
        <v>447624.2</v>
      </c>
      <c r="R251" s="490">
        <v>281883.49</v>
      </c>
      <c r="S251" s="490">
        <v>493296.1</v>
      </c>
      <c r="T251" s="490">
        <v>306089.77</v>
      </c>
      <c r="U251" s="490">
        <v>535657.09</v>
      </c>
    </row>
    <row r="252" spans="1:21" ht="15">
      <c r="A252" s="489">
        <v>2</v>
      </c>
      <c r="B252" s="489" t="s">
        <v>201</v>
      </c>
      <c r="C252" s="489" t="s">
        <v>204</v>
      </c>
      <c r="D252" s="489" t="s">
        <v>205</v>
      </c>
      <c r="E252" s="489" t="s">
        <v>210</v>
      </c>
      <c r="F252" s="489">
        <v>3</v>
      </c>
      <c r="G252" s="489" t="s">
        <v>107</v>
      </c>
      <c r="H252" s="490">
        <v>95274.7</v>
      </c>
      <c r="I252" s="490">
        <v>166730.73000000001</v>
      </c>
      <c r="J252" s="490">
        <v>129557.19</v>
      </c>
      <c r="K252" s="490">
        <v>226725.08</v>
      </c>
      <c r="L252" s="490">
        <v>163609.88</v>
      </c>
      <c r="M252" s="490">
        <v>286317.28999999998</v>
      </c>
      <c r="N252" s="490">
        <v>215219.44</v>
      </c>
      <c r="O252" s="490">
        <v>376634.02</v>
      </c>
      <c r="P252" s="490">
        <v>266424.61</v>
      </c>
      <c r="Q252" s="490">
        <v>466243.06</v>
      </c>
      <c r="R252" s="490">
        <v>299983.67</v>
      </c>
      <c r="S252" s="490">
        <v>524971.43000000005</v>
      </c>
      <c r="T252" s="490">
        <v>333080.57</v>
      </c>
      <c r="U252" s="490">
        <v>582891</v>
      </c>
    </row>
    <row r="253" spans="1:21" ht="15">
      <c r="A253" s="489">
        <v>2</v>
      </c>
      <c r="B253" s="489" t="s">
        <v>201</v>
      </c>
      <c r="C253" s="489" t="s">
        <v>204</v>
      </c>
      <c r="D253" s="489" t="s">
        <v>205</v>
      </c>
      <c r="E253" s="489" t="s">
        <v>210</v>
      </c>
      <c r="F253" s="489">
        <v>4</v>
      </c>
      <c r="G253" s="489" t="s">
        <v>104</v>
      </c>
      <c r="H253" s="490">
        <v>107429.52</v>
      </c>
      <c r="I253" s="490">
        <v>171887.23</v>
      </c>
      <c r="J253" s="490">
        <v>150401.32999999999</v>
      </c>
      <c r="K253" s="490">
        <v>240642.13</v>
      </c>
      <c r="L253" s="490">
        <v>193373.14</v>
      </c>
      <c r="M253" s="490">
        <v>309397.02</v>
      </c>
      <c r="N253" s="490">
        <v>257830.85</v>
      </c>
      <c r="O253" s="490">
        <v>412529.36</v>
      </c>
      <c r="P253" s="490">
        <v>322288.56</v>
      </c>
      <c r="Q253" s="490">
        <v>515661.7</v>
      </c>
      <c r="R253" s="490">
        <v>365260.37</v>
      </c>
      <c r="S253" s="490">
        <v>584416.6</v>
      </c>
      <c r="T253" s="490">
        <v>408232.18</v>
      </c>
      <c r="U253" s="490">
        <v>653171.49</v>
      </c>
    </row>
    <row r="254" spans="1:21" ht="15">
      <c r="A254" s="489">
        <v>2</v>
      </c>
      <c r="B254" s="489" t="s">
        <v>201</v>
      </c>
      <c r="C254" s="489" t="s">
        <v>204</v>
      </c>
      <c r="D254" s="489" t="s">
        <v>205</v>
      </c>
      <c r="E254" s="489" t="s">
        <v>211</v>
      </c>
      <c r="F254" s="489">
        <v>1</v>
      </c>
      <c r="G254" s="489" t="s">
        <v>87</v>
      </c>
      <c r="H254" s="490">
        <v>127234</v>
      </c>
      <c r="I254" s="490">
        <v>222659.5</v>
      </c>
      <c r="J254" s="490">
        <v>164852.13</v>
      </c>
      <c r="K254" s="490">
        <v>288491.21999999997</v>
      </c>
      <c r="L254" s="490">
        <v>197348.4</v>
      </c>
      <c r="M254" s="490">
        <v>345359.7</v>
      </c>
      <c r="N254" s="490">
        <v>235532.62</v>
      </c>
      <c r="O254" s="490">
        <v>412182.08</v>
      </c>
      <c r="P254" s="490">
        <v>277034.52</v>
      </c>
      <c r="Q254" s="490">
        <v>484810.4</v>
      </c>
      <c r="R254" s="490">
        <v>303579.87</v>
      </c>
      <c r="S254" s="490">
        <v>531264.78</v>
      </c>
      <c r="T254" s="490">
        <v>328743.96000000002</v>
      </c>
      <c r="U254" s="490">
        <v>575301.93999999994</v>
      </c>
    </row>
    <row r="255" spans="1:21" ht="15">
      <c r="A255" s="489">
        <v>2</v>
      </c>
      <c r="B255" s="489" t="s">
        <v>201</v>
      </c>
      <c r="C255" s="489" t="s">
        <v>204</v>
      </c>
      <c r="D255" s="489" t="s">
        <v>205</v>
      </c>
      <c r="E255" s="489" t="s">
        <v>211</v>
      </c>
      <c r="F255" s="489">
        <v>2</v>
      </c>
      <c r="G255" s="489" t="s">
        <v>106</v>
      </c>
      <c r="H255" s="490">
        <v>111006.26</v>
      </c>
      <c r="I255" s="490">
        <v>194260.95</v>
      </c>
      <c r="J255" s="490">
        <v>145494.06</v>
      </c>
      <c r="K255" s="490">
        <v>254614.61</v>
      </c>
      <c r="L255" s="490">
        <v>176783.03</v>
      </c>
      <c r="M255" s="490">
        <v>309370.3</v>
      </c>
      <c r="N255" s="490">
        <v>216759.25</v>
      </c>
      <c r="O255" s="490">
        <v>379328.68</v>
      </c>
      <c r="P255" s="490">
        <v>257090.18</v>
      </c>
      <c r="Q255" s="490">
        <v>449907.82</v>
      </c>
      <c r="R255" s="490">
        <v>283256.53000000003</v>
      </c>
      <c r="S255" s="490">
        <v>495698.93</v>
      </c>
      <c r="T255" s="490">
        <v>307500.84999999998</v>
      </c>
      <c r="U255" s="490">
        <v>538126.49</v>
      </c>
    </row>
    <row r="256" spans="1:21" ht="15">
      <c r="A256" s="489">
        <v>2</v>
      </c>
      <c r="B256" s="489" t="s">
        <v>201</v>
      </c>
      <c r="C256" s="489" t="s">
        <v>204</v>
      </c>
      <c r="D256" s="489" t="s">
        <v>205</v>
      </c>
      <c r="E256" s="489" t="s">
        <v>211</v>
      </c>
      <c r="F256" s="489">
        <v>3</v>
      </c>
      <c r="G256" s="489" t="s">
        <v>107</v>
      </c>
      <c r="H256" s="490">
        <v>96284.56</v>
      </c>
      <c r="I256" s="490">
        <v>168497.98</v>
      </c>
      <c r="J256" s="490">
        <v>131029.42</v>
      </c>
      <c r="K256" s="490">
        <v>229301.49</v>
      </c>
      <c r="L256" s="490">
        <v>165548</v>
      </c>
      <c r="M256" s="490">
        <v>289709</v>
      </c>
      <c r="N256" s="490">
        <v>217848.29</v>
      </c>
      <c r="O256" s="490">
        <v>381234.5</v>
      </c>
      <c r="P256" s="490">
        <v>269750.34999999998</v>
      </c>
      <c r="Q256" s="490">
        <v>472063.12</v>
      </c>
      <c r="R256" s="490">
        <v>303782.84000000003</v>
      </c>
      <c r="S256" s="490">
        <v>531619.97</v>
      </c>
      <c r="T256" s="490">
        <v>337360.22</v>
      </c>
      <c r="U256" s="490">
        <v>590380.38</v>
      </c>
    </row>
    <row r="257" spans="1:21" ht="15">
      <c r="A257" s="489">
        <v>2</v>
      </c>
      <c r="B257" s="489" t="s">
        <v>201</v>
      </c>
      <c r="C257" s="489" t="s">
        <v>204</v>
      </c>
      <c r="D257" s="489" t="s">
        <v>205</v>
      </c>
      <c r="E257" s="489" t="s">
        <v>211</v>
      </c>
      <c r="F257" s="489">
        <v>4</v>
      </c>
      <c r="G257" s="489" t="s">
        <v>104</v>
      </c>
      <c r="H257" s="490">
        <v>107908.91</v>
      </c>
      <c r="I257" s="490">
        <v>172654.26</v>
      </c>
      <c r="J257" s="490">
        <v>151072.47</v>
      </c>
      <c r="K257" s="490">
        <v>241715.96</v>
      </c>
      <c r="L257" s="490">
        <v>194236.04</v>
      </c>
      <c r="M257" s="490">
        <v>310777.67</v>
      </c>
      <c r="N257" s="490">
        <v>258981.38</v>
      </c>
      <c r="O257" s="490">
        <v>414370.22</v>
      </c>
      <c r="P257" s="490">
        <v>323726.73</v>
      </c>
      <c r="Q257" s="490">
        <v>517962.78</v>
      </c>
      <c r="R257" s="490">
        <v>366890.29</v>
      </c>
      <c r="S257" s="490">
        <v>587024.48</v>
      </c>
      <c r="T257" s="490">
        <v>410053.86</v>
      </c>
      <c r="U257" s="490">
        <v>656086.18000000005</v>
      </c>
    </row>
    <row r="258" spans="1:21" ht="15">
      <c r="A258" s="489">
        <v>2</v>
      </c>
      <c r="B258" s="489" t="s">
        <v>201</v>
      </c>
      <c r="C258" s="489" t="s">
        <v>204</v>
      </c>
      <c r="D258" s="489" t="s">
        <v>205</v>
      </c>
      <c r="E258" s="489" t="s">
        <v>212</v>
      </c>
      <c r="F258" s="489">
        <v>1</v>
      </c>
      <c r="G258" s="489" t="s">
        <v>87</v>
      </c>
      <c r="H258" s="490">
        <v>128164.67</v>
      </c>
      <c r="I258" s="490">
        <v>224288.17</v>
      </c>
      <c r="J258" s="490">
        <v>166116.25</v>
      </c>
      <c r="K258" s="490">
        <v>290703.43</v>
      </c>
      <c r="L258" s="490">
        <v>198903.42</v>
      </c>
      <c r="M258" s="490">
        <v>348080.99</v>
      </c>
      <c r="N258" s="490">
        <v>237452.12</v>
      </c>
      <c r="O258" s="490">
        <v>415541.22</v>
      </c>
      <c r="P258" s="490">
        <v>279338.76</v>
      </c>
      <c r="Q258" s="490">
        <v>488842.82</v>
      </c>
      <c r="R258" s="490">
        <v>306130.84000000003</v>
      </c>
      <c r="S258" s="490">
        <v>535728.98</v>
      </c>
      <c r="T258" s="490">
        <v>331556.38</v>
      </c>
      <c r="U258" s="490">
        <v>580223.66</v>
      </c>
    </row>
    <row r="259" spans="1:21" ht="15">
      <c r="A259" s="489">
        <v>2</v>
      </c>
      <c r="B259" s="489" t="s">
        <v>201</v>
      </c>
      <c r="C259" s="489" t="s">
        <v>204</v>
      </c>
      <c r="D259" s="489" t="s">
        <v>205</v>
      </c>
      <c r="E259" s="489" t="s">
        <v>212</v>
      </c>
      <c r="F259" s="489">
        <v>2</v>
      </c>
      <c r="G259" s="489" t="s">
        <v>106</v>
      </c>
      <c r="H259" s="490">
        <v>111559.49</v>
      </c>
      <c r="I259" s="490">
        <v>195229.11</v>
      </c>
      <c r="J259" s="490">
        <v>146307.99</v>
      </c>
      <c r="K259" s="490">
        <v>256038.99</v>
      </c>
      <c r="L259" s="490">
        <v>177859.78</v>
      </c>
      <c r="M259" s="490">
        <v>311254.62</v>
      </c>
      <c r="N259" s="490">
        <v>218242.16</v>
      </c>
      <c r="O259" s="490">
        <v>381923.78</v>
      </c>
      <c r="P259" s="490">
        <v>258930.6</v>
      </c>
      <c r="Q259" s="490">
        <v>453128.55</v>
      </c>
      <c r="R259" s="490">
        <v>285334.86</v>
      </c>
      <c r="S259" s="490">
        <v>499336.01</v>
      </c>
      <c r="T259" s="490">
        <v>309819.24</v>
      </c>
      <c r="U259" s="490">
        <v>542183.67000000004</v>
      </c>
    </row>
    <row r="260" spans="1:21" ht="15">
      <c r="A260" s="489">
        <v>2</v>
      </c>
      <c r="B260" s="489" t="s">
        <v>201</v>
      </c>
      <c r="C260" s="489" t="s">
        <v>204</v>
      </c>
      <c r="D260" s="489" t="s">
        <v>205</v>
      </c>
      <c r="E260" s="489" t="s">
        <v>212</v>
      </c>
      <c r="F260" s="489">
        <v>3</v>
      </c>
      <c r="G260" s="489" t="s">
        <v>107</v>
      </c>
      <c r="H260" s="490">
        <v>96566.19</v>
      </c>
      <c r="I260" s="490">
        <v>168990.84</v>
      </c>
      <c r="J260" s="490">
        <v>131336.06</v>
      </c>
      <c r="K260" s="490">
        <v>229838.1</v>
      </c>
      <c r="L260" s="490">
        <v>165874.37</v>
      </c>
      <c r="M260" s="490">
        <v>290280.15000000002</v>
      </c>
      <c r="N260" s="490">
        <v>218216.42</v>
      </c>
      <c r="O260" s="490">
        <v>381878.73</v>
      </c>
      <c r="P260" s="490">
        <v>270150.98</v>
      </c>
      <c r="Q260" s="490">
        <v>472764.22</v>
      </c>
      <c r="R260" s="490">
        <v>304191.90999999997</v>
      </c>
      <c r="S260" s="490">
        <v>532335.84</v>
      </c>
      <c r="T260" s="490">
        <v>337767.13</v>
      </c>
      <c r="U260" s="490">
        <v>591092.47999999998</v>
      </c>
    </row>
    <row r="261" spans="1:21" ht="15">
      <c r="A261" s="489">
        <v>2</v>
      </c>
      <c r="B261" s="489" t="s">
        <v>201</v>
      </c>
      <c r="C261" s="489" t="s">
        <v>204</v>
      </c>
      <c r="D261" s="489" t="s">
        <v>205</v>
      </c>
      <c r="E261" s="489" t="s">
        <v>212</v>
      </c>
      <c r="F261" s="489">
        <v>4</v>
      </c>
      <c r="G261" s="489" t="s">
        <v>104</v>
      </c>
      <c r="H261" s="490">
        <v>108734.84</v>
      </c>
      <c r="I261" s="490">
        <v>173975.74</v>
      </c>
      <c r="J261" s="490">
        <v>152228.76999999999</v>
      </c>
      <c r="K261" s="490">
        <v>243566.04</v>
      </c>
      <c r="L261" s="490">
        <v>195722.7</v>
      </c>
      <c r="M261" s="490">
        <v>313156.33</v>
      </c>
      <c r="N261" s="490">
        <v>260963.61</v>
      </c>
      <c r="O261" s="490">
        <v>417541.78</v>
      </c>
      <c r="P261" s="490">
        <v>326204.51</v>
      </c>
      <c r="Q261" s="490">
        <v>521927.22</v>
      </c>
      <c r="R261" s="490">
        <v>369698.44</v>
      </c>
      <c r="S261" s="490">
        <v>591517.52</v>
      </c>
      <c r="T261" s="490">
        <v>413192.38</v>
      </c>
      <c r="U261" s="490">
        <v>661107.81000000006</v>
      </c>
    </row>
    <row r="262" spans="1:21" ht="15">
      <c r="A262" s="489">
        <v>2</v>
      </c>
      <c r="B262" s="489" t="s">
        <v>201</v>
      </c>
      <c r="C262" s="489" t="s">
        <v>204</v>
      </c>
      <c r="D262" s="489" t="s">
        <v>205</v>
      </c>
      <c r="E262" s="489" t="s">
        <v>213</v>
      </c>
      <c r="F262" s="489">
        <v>1</v>
      </c>
      <c r="G262" s="489" t="s">
        <v>87</v>
      </c>
      <c r="H262" s="490">
        <v>126170.4</v>
      </c>
      <c r="I262" s="490">
        <v>220798.2</v>
      </c>
      <c r="J262" s="490">
        <v>163504.62</v>
      </c>
      <c r="K262" s="490">
        <v>286133.09000000003</v>
      </c>
      <c r="L262" s="490">
        <v>195757.15</v>
      </c>
      <c r="M262" s="490">
        <v>342575.01</v>
      </c>
      <c r="N262" s="490">
        <v>233666.84</v>
      </c>
      <c r="O262" s="490">
        <v>408916.96</v>
      </c>
      <c r="P262" s="490">
        <v>274864.36</v>
      </c>
      <c r="Q262" s="490">
        <v>481012.64</v>
      </c>
      <c r="R262" s="490">
        <v>301215.38</v>
      </c>
      <c r="S262" s="490">
        <v>527126.92000000004</v>
      </c>
      <c r="T262" s="490">
        <v>326209.69</v>
      </c>
      <c r="U262" s="490">
        <v>570866.96</v>
      </c>
    </row>
    <row r="263" spans="1:21" ht="15">
      <c r="A263" s="489">
        <v>2</v>
      </c>
      <c r="B263" s="489" t="s">
        <v>201</v>
      </c>
      <c r="C263" s="489" t="s">
        <v>204</v>
      </c>
      <c r="D263" s="489" t="s">
        <v>205</v>
      </c>
      <c r="E263" s="489" t="s">
        <v>213</v>
      </c>
      <c r="F263" s="489">
        <v>2</v>
      </c>
      <c r="G263" s="489" t="s">
        <v>106</v>
      </c>
      <c r="H263" s="490">
        <v>109942.63</v>
      </c>
      <c r="I263" s="490">
        <v>192399.6</v>
      </c>
      <c r="J263" s="490">
        <v>144146.56</v>
      </c>
      <c r="K263" s="490">
        <v>252256.48</v>
      </c>
      <c r="L263" s="490">
        <v>175191.77</v>
      </c>
      <c r="M263" s="490">
        <v>306585.59999999998</v>
      </c>
      <c r="N263" s="490">
        <v>214893.47</v>
      </c>
      <c r="O263" s="490">
        <v>376063.57</v>
      </c>
      <c r="P263" s="490">
        <v>254920.03</v>
      </c>
      <c r="Q263" s="490">
        <v>446110.05</v>
      </c>
      <c r="R263" s="490">
        <v>280892.03999999998</v>
      </c>
      <c r="S263" s="490">
        <v>491561.07</v>
      </c>
      <c r="T263" s="490">
        <v>304966.58</v>
      </c>
      <c r="U263" s="490">
        <v>533691.51</v>
      </c>
    </row>
    <row r="264" spans="1:21" ht="15">
      <c r="A264" s="489">
        <v>2</v>
      </c>
      <c r="B264" s="489" t="s">
        <v>201</v>
      </c>
      <c r="C264" s="489" t="s">
        <v>204</v>
      </c>
      <c r="D264" s="489" t="s">
        <v>205</v>
      </c>
      <c r="E264" s="489" t="s">
        <v>213</v>
      </c>
      <c r="F264" s="489">
        <v>3</v>
      </c>
      <c r="G264" s="489" t="s">
        <v>107</v>
      </c>
      <c r="H264" s="490">
        <v>95258.04</v>
      </c>
      <c r="I264" s="490">
        <v>166701.57</v>
      </c>
      <c r="J264" s="490">
        <v>129592.3</v>
      </c>
      <c r="K264" s="490">
        <v>226786.53</v>
      </c>
      <c r="L264" s="490">
        <v>163700.26999999999</v>
      </c>
      <c r="M264" s="490">
        <v>286475.46999999997</v>
      </c>
      <c r="N264" s="490">
        <v>215384.65</v>
      </c>
      <c r="O264" s="490">
        <v>376923.13</v>
      </c>
      <c r="P264" s="490">
        <v>266670.8</v>
      </c>
      <c r="Q264" s="490">
        <v>466673.9</v>
      </c>
      <c r="R264" s="490">
        <v>300292.68</v>
      </c>
      <c r="S264" s="490">
        <v>525512.18999999994</v>
      </c>
      <c r="T264" s="490">
        <v>333459.45</v>
      </c>
      <c r="U264" s="490">
        <v>583554.04</v>
      </c>
    </row>
    <row r="265" spans="1:21" ht="15">
      <c r="A265" s="489">
        <v>2</v>
      </c>
      <c r="B265" s="489" t="s">
        <v>201</v>
      </c>
      <c r="C265" s="489" t="s">
        <v>204</v>
      </c>
      <c r="D265" s="489" t="s">
        <v>205</v>
      </c>
      <c r="E265" s="489" t="s">
        <v>213</v>
      </c>
      <c r="F265" s="489">
        <v>4</v>
      </c>
      <c r="G265" s="489" t="s">
        <v>104</v>
      </c>
      <c r="H265" s="490">
        <v>107026.05</v>
      </c>
      <c r="I265" s="490">
        <v>171241.69</v>
      </c>
      <c r="J265" s="490">
        <v>149836.48000000001</v>
      </c>
      <c r="K265" s="490">
        <v>239738.36</v>
      </c>
      <c r="L265" s="490">
        <v>192646.9</v>
      </c>
      <c r="M265" s="490">
        <v>308235.03999999998</v>
      </c>
      <c r="N265" s="490">
        <v>256862.53</v>
      </c>
      <c r="O265" s="490">
        <v>410980.05</v>
      </c>
      <c r="P265" s="490">
        <v>321078.15999999997</v>
      </c>
      <c r="Q265" s="490">
        <v>513725.07</v>
      </c>
      <c r="R265" s="490">
        <v>363888.58</v>
      </c>
      <c r="S265" s="490">
        <v>582221.74</v>
      </c>
      <c r="T265" s="490">
        <v>406699</v>
      </c>
      <c r="U265" s="490">
        <v>650718.42000000004</v>
      </c>
    </row>
    <row r="266" spans="1:21" ht="15">
      <c r="A266" s="489">
        <v>2</v>
      </c>
      <c r="B266" s="489" t="s">
        <v>201</v>
      </c>
      <c r="C266" s="489" t="s">
        <v>204</v>
      </c>
      <c r="D266" s="489" t="s">
        <v>205</v>
      </c>
      <c r="E266" s="489" t="s">
        <v>214</v>
      </c>
      <c r="F266" s="489">
        <v>1</v>
      </c>
      <c r="G266" s="489" t="s">
        <v>87</v>
      </c>
      <c r="H266" s="490">
        <v>122093.24</v>
      </c>
      <c r="I266" s="490">
        <v>213663.17</v>
      </c>
      <c r="J266" s="490">
        <v>158225.79</v>
      </c>
      <c r="K266" s="490">
        <v>276895.14</v>
      </c>
      <c r="L266" s="490">
        <v>189440.45</v>
      </c>
      <c r="M266" s="490">
        <v>331520.78999999998</v>
      </c>
      <c r="N266" s="490">
        <v>226132.08</v>
      </c>
      <c r="O266" s="490">
        <v>395731.14</v>
      </c>
      <c r="P266" s="490">
        <v>266004.96999999997</v>
      </c>
      <c r="Q266" s="490">
        <v>465508.71</v>
      </c>
      <c r="R266" s="490">
        <v>291508.77</v>
      </c>
      <c r="S266" s="490">
        <v>510140.36</v>
      </c>
      <c r="T266" s="490">
        <v>315701.74</v>
      </c>
      <c r="U266" s="490">
        <v>552478.05000000005</v>
      </c>
    </row>
    <row r="267" spans="1:21" ht="15">
      <c r="A267" s="489">
        <v>2</v>
      </c>
      <c r="B267" s="489" t="s">
        <v>201</v>
      </c>
      <c r="C267" s="489" t="s">
        <v>204</v>
      </c>
      <c r="D267" s="489" t="s">
        <v>205</v>
      </c>
      <c r="E267" s="489" t="s">
        <v>214</v>
      </c>
      <c r="F267" s="489">
        <v>2</v>
      </c>
      <c r="G267" s="489" t="s">
        <v>106</v>
      </c>
      <c r="H267" s="490">
        <v>106368.65</v>
      </c>
      <c r="I267" s="490">
        <v>186145.14</v>
      </c>
      <c r="J267" s="490">
        <v>139467.98000000001</v>
      </c>
      <c r="K267" s="490">
        <v>244068.97</v>
      </c>
      <c r="L267" s="490">
        <v>169512.76</v>
      </c>
      <c r="M267" s="490">
        <v>296647.33</v>
      </c>
      <c r="N267" s="490">
        <v>207940.83</v>
      </c>
      <c r="O267" s="490">
        <v>363896.45</v>
      </c>
      <c r="P267" s="490">
        <v>246679.07</v>
      </c>
      <c r="Q267" s="490">
        <v>431688.37</v>
      </c>
      <c r="R267" s="490">
        <v>271815.61</v>
      </c>
      <c r="S267" s="490">
        <v>475677.32</v>
      </c>
      <c r="T267" s="490">
        <v>295117.33</v>
      </c>
      <c r="U267" s="490">
        <v>516455.33</v>
      </c>
    </row>
    <row r="268" spans="1:21" ht="15">
      <c r="A268" s="489">
        <v>2</v>
      </c>
      <c r="B268" s="489" t="s">
        <v>201</v>
      </c>
      <c r="C268" s="489" t="s">
        <v>204</v>
      </c>
      <c r="D268" s="489" t="s">
        <v>205</v>
      </c>
      <c r="E268" s="489" t="s">
        <v>214</v>
      </c>
      <c r="F268" s="489">
        <v>3</v>
      </c>
      <c r="G268" s="489" t="s">
        <v>107</v>
      </c>
      <c r="H268" s="490">
        <v>92145.15</v>
      </c>
      <c r="I268" s="490">
        <v>161254.01999999999</v>
      </c>
      <c r="J268" s="490">
        <v>125351.12</v>
      </c>
      <c r="K268" s="490">
        <v>219364.46</v>
      </c>
      <c r="L268" s="490">
        <v>158337.81</v>
      </c>
      <c r="M268" s="490">
        <v>277091.17</v>
      </c>
      <c r="N268" s="490">
        <v>208324.08</v>
      </c>
      <c r="O268" s="490">
        <v>364567.15</v>
      </c>
      <c r="P268" s="490">
        <v>257924.48000000001</v>
      </c>
      <c r="Q268" s="490">
        <v>451367.84</v>
      </c>
      <c r="R268" s="490">
        <v>290440.15999999997</v>
      </c>
      <c r="S268" s="490">
        <v>508270.28</v>
      </c>
      <c r="T268" s="490">
        <v>322514.84000000003</v>
      </c>
      <c r="U268" s="490">
        <v>564400.97</v>
      </c>
    </row>
    <row r="269" spans="1:21" ht="15">
      <c r="A269" s="489">
        <v>2</v>
      </c>
      <c r="B269" s="489" t="s">
        <v>201</v>
      </c>
      <c r="C269" s="489" t="s">
        <v>204</v>
      </c>
      <c r="D269" s="489" t="s">
        <v>205</v>
      </c>
      <c r="E269" s="489" t="s">
        <v>214</v>
      </c>
      <c r="F269" s="489">
        <v>4</v>
      </c>
      <c r="G269" s="489" t="s">
        <v>104</v>
      </c>
      <c r="H269" s="490">
        <v>103570.54</v>
      </c>
      <c r="I269" s="490">
        <v>165712.85999999999</v>
      </c>
      <c r="J269" s="490">
        <v>144998.75</v>
      </c>
      <c r="K269" s="490">
        <v>231998.01</v>
      </c>
      <c r="L269" s="490">
        <v>186426.97</v>
      </c>
      <c r="M269" s="490">
        <v>298283.15000000002</v>
      </c>
      <c r="N269" s="490">
        <v>248569.29</v>
      </c>
      <c r="O269" s="490">
        <v>397710.87</v>
      </c>
      <c r="P269" s="490">
        <v>310711.61</v>
      </c>
      <c r="Q269" s="490">
        <v>497138.59</v>
      </c>
      <c r="R269" s="490">
        <v>352139.83</v>
      </c>
      <c r="S269" s="490">
        <v>563423.73</v>
      </c>
      <c r="T269" s="490">
        <v>393568.04</v>
      </c>
      <c r="U269" s="490">
        <v>629708.88</v>
      </c>
    </row>
    <row r="270" spans="1:21" ht="15">
      <c r="A270" s="489">
        <v>2</v>
      </c>
      <c r="B270" s="489" t="s">
        <v>201</v>
      </c>
      <c r="C270" s="489" t="s">
        <v>204</v>
      </c>
      <c r="D270" s="489" t="s">
        <v>205</v>
      </c>
      <c r="E270" s="489" t="s">
        <v>215</v>
      </c>
      <c r="F270" s="489">
        <v>1</v>
      </c>
      <c r="G270" s="489" t="s">
        <v>87</v>
      </c>
      <c r="H270" s="490">
        <v>117617.21</v>
      </c>
      <c r="I270" s="490">
        <v>205830.12</v>
      </c>
      <c r="J270" s="490">
        <v>152356.60999999999</v>
      </c>
      <c r="K270" s="490">
        <v>266624.06</v>
      </c>
      <c r="L270" s="490">
        <v>182364.36</v>
      </c>
      <c r="M270" s="490">
        <v>319137.64</v>
      </c>
      <c r="N270" s="490">
        <v>217610.72</v>
      </c>
      <c r="O270" s="490">
        <v>380818.76</v>
      </c>
      <c r="P270" s="490">
        <v>255926.44</v>
      </c>
      <c r="Q270" s="490">
        <v>447871.26</v>
      </c>
      <c r="R270" s="490">
        <v>280433.46000000002</v>
      </c>
      <c r="S270" s="490">
        <v>490758.56</v>
      </c>
      <c r="T270" s="490">
        <v>303648.53999999998</v>
      </c>
      <c r="U270" s="490">
        <v>531384.93999999994</v>
      </c>
    </row>
    <row r="271" spans="1:21" ht="15">
      <c r="A271" s="489">
        <v>2</v>
      </c>
      <c r="B271" s="489" t="s">
        <v>201</v>
      </c>
      <c r="C271" s="489" t="s">
        <v>204</v>
      </c>
      <c r="D271" s="489" t="s">
        <v>205</v>
      </c>
      <c r="E271" s="489" t="s">
        <v>215</v>
      </c>
      <c r="F271" s="489">
        <v>2</v>
      </c>
      <c r="G271" s="489" t="s">
        <v>106</v>
      </c>
      <c r="H271" s="490">
        <v>102773.26</v>
      </c>
      <c r="I271" s="490">
        <v>179853.2</v>
      </c>
      <c r="J271" s="490">
        <v>134649.23000000001</v>
      </c>
      <c r="K271" s="490">
        <v>235636.15</v>
      </c>
      <c r="L271" s="490">
        <v>163552.63</v>
      </c>
      <c r="M271" s="490">
        <v>286217.09999999998</v>
      </c>
      <c r="N271" s="490">
        <v>200438.18</v>
      </c>
      <c r="O271" s="490">
        <v>350766.82</v>
      </c>
      <c r="P271" s="490">
        <v>237682.78</v>
      </c>
      <c r="Q271" s="490">
        <v>415944.87</v>
      </c>
      <c r="R271" s="490">
        <v>261843.12</v>
      </c>
      <c r="S271" s="490">
        <v>458225.45</v>
      </c>
      <c r="T271" s="490">
        <v>284216.84999999998</v>
      </c>
      <c r="U271" s="490">
        <v>497379.49</v>
      </c>
    </row>
    <row r="272" spans="1:21" ht="15">
      <c r="A272" s="489">
        <v>2</v>
      </c>
      <c r="B272" s="489" t="s">
        <v>201</v>
      </c>
      <c r="C272" s="489" t="s">
        <v>204</v>
      </c>
      <c r="D272" s="489" t="s">
        <v>205</v>
      </c>
      <c r="E272" s="489" t="s">
        <v>215</v>
      </c>
      <c r="F272" s="489">
        <v>3</v>
      </c>
      <c r="G272" s="489" t="s">
        <v>107</v>
      </c>
      <c r="H272" s="490">
        <v>89263.89</v>
      </c>
      <c r="I272" s="490">
        <v>156211.81</v>
      </c>
      <c r="J272" s="490">
        <v>121521.88</v>
      </c>
      <c r="K272" s="490">
        <v>212663.28</v>
      </c>
      <c r="L272" s="490">
        <v>153572.85999999999</v>
      </c>
      <c r="M272" s="490">
        <v>268752.51</v>
      </c>
      <c r="N272" s="490">
        <v>202127.23</v>
      </c>
      <c r="O272" s="490">
        <v>353722.64</v>
      </c>
      <c r="P272" s="490">
        <v>250317.32</v>
      </c>
      <c r="Q272" s="490">
        <v>438055.31</v>
      </c>
      <c r="R272" s="490">
        <v>281923.67</v>
      </c>
      <c r="S272" s="490">
        <v>493366.43</v>
      </c>
      <c r="T272" s="490">
        <v>313113.71999999997</v>
      </c>
      <c r="U272" s="490">
        <v>547949.01</v>
      </c>
    </row>
    <row r="273" spans="1:21" ht="15">
      <c r="A273" s="489">
        <v>2</v>
      </c>
      <c r="B273" s="489" t="s">
        <v>201</v>
      </c>
      <c r="C273" s="489" t="s">
        <v>204</v>
      </c>
      <c r="D273" s="489" t="s">
        <v>205</v>
      </c>
      <c r="E273" s="489" t="s">
        <v>215</v>
      </c>
      <c r="F273" s="489">
        <v>4</v>
      </c>
      <c r="G273" s="489" t="s">
        <v>104</v>
      </c>
      <c r="H273" s="490">
        <v>99730.53</v>
      </c>
      <c r="I273" s="490">
        <v>159568.85</v>
      </c>
      <c r="J273" s="490">
        <v>139622.74</v>
      </c>
      <c r="K273" s="490">
        <v>223396.39</v>
      </c>
      <c r="L273" s="490">
        <v>179514.95</v>
      </c>
      <c r="M273" s="490">
        <v>287223.93</v>
      </c>
      <c r="N273" s="490">
        <v>239353.27</v>
      </c>
      <c r="O273" s="490">
        <v>382965.24</v>
      </c>
      <c r="P273" s="490">
        <v>299191.59000000003</v>
      </c>
      <c r="Q273" s="490">
        <v>478706.54</v>
      </c>
      <c r="R273" s="490">
        <v>339083.8</v>
      </c>
      <c r="S273" s="490">
        <v>542534.07999999996</v>
      </c>
      <c r="T273" s="490">
        <v>378976.01</v>
      </c>
      <c r="U273" s="490">
        <v>606361.62</v>
      </c>
    </row>
    <row r="274" spans="1:21" ht="15">
      <c r="A274" s="489">
        <v>2</v>
      </c>
      <c r="B274" s="489" t="s">
        <v>201</v>
      </c>
      <c r="C274" s="489" t="s">
        <v>216</v>
      </c>
      <c r="D274" s="489" t="s">
        <v>217</v>
      </c>
      <c r="E274" s="489" t="s">
        <v>218</v>
      </c>
      <c r="F274" s="489">
        <v>1</v>
      </c>
      <c r="G274" s="489" t="s">
        <v>87</v>
      </c>
      <c r="H274" s="490">
        <v>108354.98</v>
      </c>
      <c r="I274" s="490">
        <v>189621.21</v>
      </c>
      <c r="J274" s="490">
        <v>140423.66</v>
      </c>
      <c r="K274" s="490">
        <v>245741.4</v>
      </c>
      <c r="L274" s="490">
        <v>168127.64</v>
      </c>
      <c r="M274" s="490">
        <v>294223.38</v>
      </c>
      <c r="N274" s="490">
        <v>200693.34</v>
      </c>
      <c r="O274" s="490">
        <v>351213.35</v>
      </c>
      <c r="P274" s="490">
        <v>236082.21</v>
      </c>
      <c r="Q274" s="490">
        <v>413143.87</v>
      </c>
      <c r="R274" s="490">
        <v>258717.92</v>
      </c>
      <c r="S274" s="490">
        <v>452756.37</v>
      </c>
      <c r="T274" s="490">
        <v>280191.09000000003</v>
      </c>
      <c r="U274" s="490">
        <v>490334.41</v>
      </c>
    </row>
    <row r="275" spans="1:21" ht="15">
      <c r="A275" s="489">
        <v>2</v>
      </c>
      <c r="B275" s="489" t="s">
        <v>201</v>
      </c>
      <c r="C275" s="489" t="s">
        <v>216</v>
      </c>
      <c r="D275" s="489" t="s">
        <v>217</v>
      </c>
      <c r="E275" s="489" t="s">
        <v>218</v>
      </c>
      <c r="F275" s="489">
        <v>2</v>
      </c>
      <c r="G275" s="489" t="s">
        <v>106</v>
      </c>
      <c r="H275" s="490">
        <v>94391.54</v>
      </c>
      <c r="I275" s="490">
        <v>165185.20000000001</v>
      </c>
      <c r="J275" s="490">
        <v>123766.72</v>
      </c>
      <c r="K275" s="490">
        <v>216591.76</v>
      </c>
      <c r="L275" s="490">
        <v>150431.85999999999</v>
      </c>
      <c r="M275" s="490">
        <v>263255.75</v>
      </c>
      <c r="N275" s="490">
        <v>184539.51</v>
      </c>
      <c r="O275" s="490">
        <v>322944.14</v>
      </c>
      <c r="P275" s="490">
        <v>218920.8</v>
      </c>
      <c r="Q275" s="490">
        <v>383111.41</v>
      </c>
      <c r="R275" s="490">
        <v>241230.4</v>
      </c>
      <c r="S275" s="490">
        <v>422153.19</v>
      </c>
      <c r="T275" s="490">
        <v>261912.14</v>
      </c>
      <c r="U275" s="490">
        <v>458346.23999999999</v>
      </c>
    </row>
    <row r="276" spans="1:21" ht="15">
      <c r="A276" s="489">
        <v>2</v>
      </c>
      <c r="B276" s="489" t="s">
        <v>201</v>
      </c>
      <c r="C276" s="489" t="s">
        <v>216</v>
      </c>
      <c r="D276" s="489" t="s">
        <v>217</v>
      </c>
      <c r="E276" s="489" t="s">
        <v>218</v>
      </c>
      <c r="F276" s="489">
        <v>3</v>
      </c>
      <c r="G276" s="489" t="s">
        <v>107</v>
      </c>
      <c r="H276" s="490">
        <v>81763.3</v>
      </c>
      <c r="I276" s="490">
        <v>143085.78</v>
      </c>
      <c r="J276" s="490">
        <v>111225.57</v>
      </c>
      <c r="K276" s="490">
        <v>194644.74</v>
      </c>
      <c r="L276" s="490">
        <v>140493.10999999999</v>
      </c>
      <c r="M276" s="490">
        <v>245862.95</v>
      </c>
      <c r="N276" s="490">
        <v>184843.97</v>
      </c>
      <c r="O276" s="490">
        <v>323476.94</v>
      </c>
      <c r="P276" s="490">
        <v>228852.17</v>
      </c>
      <c r="Q276" s="490">
        <v>400491.29</v>
      </c>
      <c r="R276" s="490">
        <v>257701.45</v>
      </c>
      <c r="S276" s="490">
        <v>450977.54</v>
      </c>
      <c r="T276" s="490">
        <v>286159.13</v>
      </c>
      <c r="U276" s="490">
        <v>500778.48</v>
      </c>
    </row>
    <row r="277" spans="1:21" ht="15">
      <c r="A277" s="489">
        <v>2</v>
      </c>
      <c r="B277" s="489" t="s">
        <v>201</v>
      </c>
      <c r="C277" s="489" t="s">
        <v>216</v>
      </c>
      <c r="D277" s="489" t="s">
        <v>217</v>
      </c>
      <c r="E277" s="489" t="s">
        <v>218</v>
      </c>
      <c r="F277" s="489">
        <v>4</v>
      </c>
      <c r="G277" s="489" t="s">
        <v>104</v>
      </c>
      <c r="H277" s="490">
        <v>91917.67</v>
      </c>
      <c r="I277" s="490">
        <v>147068.26999999999</v>
      </c>
      <c r="J277" s="490">
        <v>128684.73</v>
      </c>
      <c r="K277" s="490">
        <v>205895.58</v>
      </c>
      <c r="L277" s="490">
        <v>165451.79999999999</v>
      </c>
      <c r="M277" s="490">
        <v>264722.88</v>
      </c>
      <c r="N277" s="490">
        <v>220602.4</v>
      </c>
      <c r="O277" s="490">
        <v>352963.85</v>
      </c>
      <c r="P277" s="490">
        <v>275753</v>
      </c>
      <c r="Q277" s="490">
        <v>441204.81</v>
      </c>
      <c r="R277" s="490">
        <v>312520.07</v>
      </c>
      <c r="S277" s="490">
        <v>500032.11</v>
      </c>
      <c r="T277" s="490">
        <v>349287.13</v>
      </c>
      <c r="U277" s="490">
        <v>558859.42000000004</v>
      </c>
    </row>
    <row r="278" spans="1:21" ht="15">
      <c r="A278" s="489">
        <v>2</v>
      </c>
      <c r="B278" s="489" t="s">
        <v>201</v>
      </c>
      <c r="C278" s="489" t="s">
        <v>216</v>
      </c>
      <c r="D278" s="489" t="s">
        <v>217</v>
      </c>
      <c r="E278" s="489" t="s">
        <v>219</v>
      </c>
      <c r="F278" s="489">
        <v>1</v>
      </c>
      <c r="G278" s="489" t="s">
        <v>87</v>
      </c>
      <c r="H278" s="490">
        <v>102372.18</v>
      </c>
      <c r="I278" s="490">
        <v>179151.31</v>
      </c>
      <c r="J278" s="490">
        <v>132588.81</v>
      </c>
      <c r="K278" s="490">
        <v>232030.41</v>
      </c>
      <c r="L278" s="490">
        <v>158688.84</v>
      </c>
      <c r="M278" s="490">
        <v>277705.46999999997</v>
      </c>
      <c r="N278" s="490">
        <v>189337.5</v>
      </c>
      <c r="O278" s="490">
        <v>331340.63</v>
      </c>
      <c r="P278" s="490">
        <v>222659.06</v>
      </c>
      <c r="Q278" s="490">
        <v>389653.36</v>
      </c>
      <c r="R278" s="490">
        <v>243971.56</v>
      </c>
      <c r="S278" s="490">
        <v>426950.23</v>
      </c>
      <c r="T278" s="490">
        <v>264151.06</v>
      </c>
      <c r="U278" s="490">
        <v>462264.35</v>
      </c>
    </row>
    <row r="279" spans="1:21" ht="15">
      <c r="A279" s="489">
        <v>2</v>
      </c>
      <c r="B279" s="489" t="s">
        <v>201</v>
      </c>
      <c r="C279" s="489" t="s">
        <v>216</v>
      </c>
      <c r="D279" s="489" t="s">
        <v>217</v>
      </c>
      <c r="E279" s="489" t="s">
        <v>219</v>
      </c>
      <c r="F279" s="489">
        <v>2</v>
      </c>
      <c r="G279" s="489" t="s">
        <v>106</v>
      </c>
      <c r="H279" s="490">
        <v>89540.98</v>
      </c>
      <c r="I279" s="490">
        <v>156696.71</v>
      </c>
      <c r="J279" s="490">
        <v>117282.43</v>
      </c>
      <c r="K279" s="490">
        <v>205244.26</v>
      </c>
      <c r="L279" s="490">
        <v>142427.85</v>
      </c>
      <c r="M279" s="490">
        <v>249248.74</v>
      </c>
      <c r="N279" s="490">
        <v>174493.44</v>
      </c>
      <c r="O279" s="490">
        <v>305363.52</v>
      </c>
      <c r="P279" s="490">
        <v>206889.12</v>
      </c>
      <c r="Q279" s="490">
        <v>362055.96</v>
      </c>
      <c r="R279" s="490">
        <v>227901.94</v>
      </c>
      <c r="S279" s="490">
        <v>398828.4</v>
      </c>
      <c r="T279" s="490">
        <v>247354.18</v>
      </c>
      <c r="U279" s="490">
        <v>432869.82</v>
      </c>
    </row>
    <row r="280" spans="1:21" ht="15">
      <c r="A280" s="489">
        <v>2</v>
      </c>
      <c r="B280" s="489" t="s">
        <v>201</v>
      </c>
      <c r="C280" s="489" t="s">
        <v>216</v>
      </c>
      <c r="D280" s="489" t="s">
        <v>217</v>
      </c>
      <c r="E280" s="489" t="s">
        <v>219</v>
      </c>
      <c r="F280" s="489">
        <v>3</v>
      </c>
      <c r="G280" s="489" t="s">
        <v>107</v>
      </c>
      <c r="H280" s="490">
        <v>77838.86</v>
      </c>
      <c r="I280" s="490">
        <v>136218.01</v>
      </c>
      <c r="J280" s="490">
        <v>105994.3</v>
      </c>
      <c r="K280" s="490">
        <v>185490.03</v>
      </c>
      <c r="L280" s="490">
        <v>133970.81</v>
      </c>
      <c r="M280" s="490">
        <v>234448.92</v>
      </c>
      <c r="N280" s="490">
        <v>176348.66</v>
      </c>
      <c r="O280" s="490">
        <v>308610.15000000002</v>
      </c>
      <c r="P280" s="490">
        <v>218411.63</v>
      </c>
      <c r="Q280" s="490">
        <v>382220.36</v>
      </c>
      <c r="R280" s="490">
        <v>246003.8</v>
      </c>
      <c r="S280" s="490">
        <v>430506.64</v>
      </c>
      <c r="T280" s="490">
        <v>273236.09999999998</v>
      </c>
      <c r="U280" s="490">
        <v>478163.18</v>
      </c>
    </row>
    <row r="281" spans="1:21" ht="15">
      <c r="A281" s="489">
        <v>2</v>
      </c>
      <c r="B281" s="489" t="s">
        <v>201</v>
      </c>
      <c r="C281" s="489" t="s">
        <v>216</v>
      </c>
      <c r="D281" s="489" t="s">
        <v>217</v>
      </c>
      <c r="E281" s="489" t="s">
        <v>219</v>
      </c>
      <c r="F281" s="489">
        <v>4</v>
      </c>
      <c r="G281" s="489" t="s">
        <v>104</v>
      </c>
      <c r="H281" s="490">
        <v>86791.33</v>
      </c>
      <c r="I281" s="490">
        <v>138866.13</v>
      </c>
      <c r="J281" s="490">
        <v>121507.86</v>
      </c>
      <c r="K281" s="490">
        <v>194412.58</v>
      </c>
      <c r="L281" s="490">
        <v>156224.39000000001</v>
      </c>
      <c r="M281" s="490">
        <v>249959.04000000001</v>
      </c>
      <c r="N281" s="490">
        <v>208299.19</v>
      </c>
      <c r="O281" s="490">
        <v>333278.71000000002</v>
      </c>
      <c r="P281" s="490">
        <v>260373.99</v>
      </c>
      <c r="Q281" s="490">
        <v>416598.39</v>
      </c>
      <c r="R281" s="490">
        <v>295090.52</v>
      </c>
      <c r="S281" s="490">
        <v>472144.84</v>
      </c>
      <c r="T281" s="490">
        <v>329807.06</v>
      </c>
      <c r="U281" s="490">
        <v>527691.30000000005</v>
      </c>
    </row>
    <row r="282" spans="1:21" ht="15">
      <c r="A282" s="489">
        <v>2</v>
      </c>
      <c r="B282" s="489" t="s">
        <v>201</v>
      </c>
      <c r="C282" s="489" t="s">
        <v>216</v>
      </c>
      <c r="D282" s="489" t="s">
        <v>217</v>
      </c>
      <c r="E282" s="489" t="s">
        <v>220</v>
      </c>
      <c r="F282" s="489">
        <v>1</v>
      </c>
      <c r="G282" s="489" t="s">
        <v>87</v>
      </c>
      <c r="H282" s="490">
        <v>141858.62</v>
      </c>
      <c r="I282" s="490">
        <v>248252.58</v>
      </c>
      <c r="J282" s="490">
        <v>183890.59</v>
      </c>
      <c r="K282" s="490">
        <v>321808.53000000003</v>
      </c>
      <c r="L282" s="490">
        <v>220204.14</v>
      </c>
      <c r="M282" s="490">
        <v>385357.25</v>
      </c>
      <c r="N282" s="490">
        <v>262908.77</v>
      </c>
      <c r="O282" s="490">
        <v>460090.34</v>
      </c>
      <c r="P282" s="490">
        <v>309306.21000000002</v>
      </c>
      <c r="Q282" s="490">
        <v>541285.87</v>
      </c>
      <c r="R282" s="490">
        <v>338983.85</v>
      </c>
      <c r="S282" s="490">
        <v>593221.74</v>
      </c>
      <c r="T282" s="490">
        <v>367159.74</v>
      </c>
      <c r="U282" s="490">
        <v>642529.54</v>
      </c>
    </row>
    <row r="283" spans="1:21" ht="15">
      <c r="A283" s="489">
        <v>2</v>
      </c>
      <c r="B283" s="489" t="s">
        <v>201</v>
      </c>
      <c r="C283" s="489" t="s">
        <v>216</v>
      </c>
      <c r="D283" s="489" t="s">
        <v>217</v>
      </c>
      <c r="E283" s="489" t="s">
        <v>220</v>
      </c>
      <c r="F283" s="489">
        <v>2</v>
      </c>
      <c r="G283" s="489" t="s">
        <v>106</v>
      </c>
      <c r="H283" s="490">
        <v>123366.46</v>
      </c>
      <c r="I283" s="490">
        <v>215891.31</v>
      </c>
      <c r="J283" s="490">
        <v>161831.4</v>
      </c>
      <c r="K283" s="490">
        <v>283204.95</v>
      </c>
      <c r="L283" s="490">
        <v>196769.18</v>
      </c>
      <c r="M283" s="490">
        <v>344346.07</v>
      </c>
      <c r="N283" s="490">
        <v>241515.86</v>
      </c>
      <c r="O283" s="490">
        <v>422652.75</v>
      </c>
      <c r="P283" s="490">
        <v>286578.94</v>
      </c>
      <c r="Q283" s="490">
        <v>501513.15</v>
      </c>
      <c r="R283" s="490">
        <v>315824.69</v>
      </c>
      <c r="S283" s="490">
        <v>552693.21</v>
      </c>
      <c r="T283" s="490">
        <v>342952.47</v>
      </c>
      <c r="U283" s="490">
        <v>600166.81999999995</v>
      </c>
    </row>
    <row r="284" spans="1:21" ht="15">
      <c r="A284" s="489">
        <v>2</v>
      </c>
      <c r="B284" s="489" t="s">
        <v>201</v>
      </c>
      <c r="C284" s="489" t="s">
        <v>216</v>
      </c>
      <c r="D284" s="489" t="s">
        <v>217</v>
      </c>
      <c r="E284" s="489" t="s">
        <v>220</v>
      </c>
      <c r="F284" s="489">
        <v>3</v>
      </c>
      <c r="G284" s="489" t="s">
        <v>107</v>
      </c>
      <c r="H284" s="490">
        <v>106699.74</v>
      </c>
      <c r="I284" s="490">
        <v>186724.55</v>
      </c>
      <c r="J284" s="490">
        <v>145084.78</v>
      </c>
      <c r="K284" s="490">
        <v>253898.36</v>
      </c>
      <c r="L284" s="490">
        <v>183211.95</v>
      </c>
      <c r="M284" s="490">
        <v>320620.90999999997</v>
      </c>
      <c r="N284" s="490">
        <v>240998.03</v>
      </c>
      <c r="O284" s="490">
        <v>421746.55</v>
      </c>
      <c r="P284" s="490">
        <v>298330.32</v>
      </c>
      <c r="Q284" s="490">
        <v>522078.06</v>
      </c>
      <c r="R284" s="490">
        <v>335903.58</v>
      </c>
      <c r="S284" s="490">
        <v>587831.26</v>
      </c>
      <c r="T284" s="490">
        <v>372958.22</v>
      </c>
      <c r="U284" s="490">
        <v>652676.89</v>
      </c>
    </row>
    <row r="285" spans="1:21" ht="15">
      <c r="A285" s="489">
        <v>2</v>
      </c>
      <c r="B285" s="489" t="s">
        <v>201</v>
      </c>
      <c r="C285" s="489" t="s">
        <v>216</v>
      </c>
      <c r="D285" s="489" t="s">
        <v>217</v>
      </c>
      <c r="E285" s="489" t="s">
        <v>220</v>
      </c>
      <c r="F285" s="489">
        <v>4</v>
      </c>
      <c r="G285" s="489" t="s">
        <v>104</v>
      </c>
      <c r="H285" s="490">
        <v>120368.73</v>
      </c>
      <c r="I285" s="490">
        <v>192589.97</v>
      </c>
      <c r="J285" s="490">
        <v>168516.22</v>
      </c>
      <c r="K285" s="490">
        <v>269625.96000000002</v>
      </c>
      <c r="L285" s="490">
        <v>216663.71</v>
      </c>
      <c r="M285" s="490">
        <v>346661.94</v>
      </c>
      <c r="N285" s="490">
        <v>288884.95</v>
      </c>
      <c r="O285" s="490">
        <v>462215.92</v>
      </c>
      <c r="P285" s="490">
        <v>361106.19</v>
      </c>
      <c r="Q285" s="490">
        <v>577769.91</v>
      </c>
      <c r="R285" s="490">
        <v>409253.68</v>
      </c>
      <c r="S285" s="490">
        <v>654805.89</v>
      </c>
      <c r="T285" s="490">
        <v>457401.17</v>
      </c>
      <c r="U285" s="490">
        <v>731841.88</v>
      </c>
    </row>
    <row r="286" spans="1:21" ht="15">
      <c r="A286" s="489">
        <v>2</v>
      </c>
      <c r="B286" s="489" t="s">
        <v>201</v>
      </c>
      <c r="C286" s="489" t="s">
        <v>216</v>
      </c>
      <c r="D286" s="489" t="s">
        <v>217</v>
      </c>
      <c r="E286" s="489" t="s">
        <v>221</v>
      </c>
      <c r="F286" s="489">
        <v>1</v>
      </c>
      <c r="G286" s="489" t="s">
        <v>87</v>
      </c>
      <c r="H286" s="490">
        <v>143542.64000000001</v>
      </c>
      <c r="I286" s="490">
        <v>251199.63</v>
      </c>
      <c r="J286" s="490">
        <v>185967.43</v>
      </c>
      <c r="K286" s="490">
        <v>325443.01</v>
      </c>
      <c r="L286" s="490">
        <v>222615.18</v>
      </c>
      <c r="M286" s="490">
        <v>389576.57</v>
      </c>
      <c r="N286" s="490">
        <v>265671.63</v>
      </c>
      <c r="O286" s="490">
        <v>464925.36</v>
      </c>
      <c r="P286" s="490">
        <v>312472.06</v>
      </c>
      <c r="Q286" s="490">
        <v>546826.1</v>
      </c>
      <c r="R286" s="490">
        <v>342406.28</v>
      </c>
      <c r="S286" s="490">
        <v>599210.99</v>
      </c>
      <c r="T286" s="490">
        <v>370775.73</v>
      </c>
      <c r="U286" s="490">
        <v>648857.53</v>
      </c>
    </row>
    <row r="287" spans="1:21" ht="15">
      <c r="A287" s="489">
        <v>2</v>
      </c>
      <c r="B287" s="489" t="s">
        <v>201</v>
      </c>
      <c r="C287" s="489" t="s">
        <v>216</v>
      </c>
      <c r="D287" s="489" t="s">
        <v>217</v>
      </c>
      <c r="E287" s="489" t="s">
        <v>221</v>
      </c>
      <c r="F287" s="489">
        <v>2</v>
      </c>
      <c r="G287" s="489" t="s">
        <v>106</v>
      </c>
      <c r="H287" s="490">
        <v>125302.17</v>
      </c>
      <c r="I287" s="490">
        <v>219278.79</v>
      </c>
      <c r="J287" s="490">
        <v>164208.37</v>
      </c>
      <c r="K287" s="490">
        <v>287364.65000000002</v>
      </c>
      <c r="L287" s="490">
        <v>199499.07</v>
      </c>
      <c r="M287" s="490">
        <v>349123.36</v>
      </c>
      <c r="N287" s="490">
        <v>244569.78</v>
      </c>
      <c r="O287" s="490">
        <v>427997.12</v>
      </c>
      <c r="P287" s="490">
        <v>290054.01</v>
      </c>
      <c r="Q287" s="490">
        <v>507594.51</v>
      </c>
      <c r="R287" s="490">
        <v>319562.21000000002</v>
      </c>
      <c r="S287" s="490">
        <v>559233.87</v>
      </c>
      <c r="T287" s="490">
        <v>346897.82</v>
      </c>
      <c r="U287" s="490">
        <v>607071.18000000005</v>
      </c>
    </row>
    <row r="288" spans="1:21" ht="15">
      <c r="A288" s="489">
        <v>2</v>
      </c>
      <c r="B288" s="489" t="s">
        <v>201</v>
      </c>
      <c r="C288" s="489" t="s">
        <v>216</v>
      </c>
      <c r="D288" s="489" t="s">
        <v>217</v>
      </c>
      <c r="E288" s="489" t="s">
        <v>221</v>
      </c>
      <c r="F288" s="489">
        <v>3</v>
      </c>
      <c r="G288" s="489" t="s">
        <v>107</v>
      </c>
      <c r="H288" s="490">
        <v>108736.11</v>
      </c>
      <c r="I288" s="490">
        <v>190288.2</v>
      </c>
      <c r="J288" s="490">
        <v>147994.13</v>
      </c>
      <c r="K288" s="490">
        <v>258989.73</v>
      </c>
      <c r="L288" s="490">
        <v>186997.79</v>
      </c>
      <c r="M288" s="490">
        <v>327246.13</v>
      </c>
      <c r="N288" s="490">
        <v>246090.5</v>
      </c>
      <c r="O288" s="490">
        <v>430658.38</v>
      </c>
      <c r="P288" s="490">
        <v>304735.59999999998</v>
      </c>
      <c r="Q288" s="490">
        <v>533287.31000000006</v>
      </c>
      <c r="R288" s="490">
        <v>343192.89</v>
      </c>
      <c r="S288" s="490">
        <v>600587.56000000006</v>
      </c>
      <c r="T288" s="490">
        <v>381138.61</v>
      </c>
      <c r="U288" s="490">
        <v>666992.56999999995</v>
      </c>
    </row>
    <row r="289" spans="1:21" ht="15">
      <c r="A289" s="489">
        <v>2</v>
      </c>
      <c r="B289" s="489" t="s">
        <v>201</v>
      </c>
      <c r="C289" s="489" t="s">
        <v>216</v>
      </c>
      <c r="D289" s="489" t="s">
        <v>217</v>
      </c>
      <c r="E289" s="489" t="s">
        <v>221</v>
      </c>
      <c r="F289" s="489">
        <v>4</v>
      </c>
      <c r="G289" s="489" t="s">
        <v>104</v>
      </c>
      <c r="H289" s="490">
        <v>121730.97</v>
      </c>
      <c r="I289" s="490">
        <v>194769.55</v>
      </c>
      <c r="J289" s="490">
        <v>170423.36</v>
      </c>
      <c r="K289" s="490">
        <v>272677.38</v>
      </c>
      <c r="L289" s="490">
        <v>219115.75</v>
      </c>
      <c r="M289" s="490">
        <v>350585.2</v>
      </c>
      <c r="N289" s="490">
        <v>292154.33</v>
      </c>
      <c r="O289" s="490">
        <v>467446.93</v>
      </c>
      <c r="P289" s="490">
        <v>365192.91</v>
      </c>
      <c r="Q289" s="490">
        <v>584308.66</v>
      </c>
      <c r="R289" s="490">
        <v>413885.3</v>
      </c>
      <c r="S289" s="490">
        <v>662216.49</v>
      </c>
      <c r="T289" s="490">
        <v>462577.68</v>
      </c>
      <c r="U289" s="490">
        <v>740124.31</v>
      </c>
    </row>
    <row r="290" spans="1:21" ht="15">
      <c r="A290" s="489">
        <v>2</v>
      </c>
      <c r="B290" s="489" t="s">
        <v>201</v>
      </c>
      <c r="C290" s="489" t="s">
        <v>216</v>
      </c>
      <c r="D290" s="489" t="s">
        <v>217</v>
      </c>
      <c r="E290" s="489" t="s">
        <v>222</v>
      </c>
      <c r="F290" s="489">
        <v>1</v>
      </c>
      <c r="G290" s="489" t="s">
        <v>87</v>
      </c>
      <c r="H290" s="490">
        <v>113983.23</v>
      </c>
      <c r="I290" s="490">
        <v>199470.66</v>
      </c>
      <c r="J290" s="490">
        <v>147695.94</v>
      </c>
      <c r="K290" s="490">
        <v>258467.9</v>
      </c>
      <c r="L290" s="490">
        <v>176819.14</v>
      </c>
      <c r="M290" s="490">
        <v>309433.5</v>
      </c>
      <c r="N290" s="490">
        <v>211044.67</v>
      </c>
      <c r="O290" s="490">
        <v>369328.18</v>
      </c>
      <c r="P290" s="490">
        <v>248241.52</v>
      </c>
      <c r="Q290" s="490">
        <v>434422.66</v>
      </c>
      <c r="R290" s="490">
        <v>272033.42</v>
      </c>
      <c r="S290" s="490">
        <v>476058.49</v>
      </c>
      <c r="T290" s="490">
        <v>294593.15999999997</v>
      </c>
      <c r="U290" s="490">
        <v>515538.03</v>
      </c>
    </row>
    <row r="291" spans="1:21" ht="15">
      <c r="A291" s="489">
        <v>2</v>
      </c>
      <c r="B291" s="489" t="s">
        <v>201</v>
      </c>
      <c r="C291" s="489" t="s">
        <v>216</v>
      </c>
      <c r="D291" s="489" t="s">
        <v>217</v>
      </c>
      <c r="E291" s="489" t="s">
        <v>222</v>
      </c>
      <c r="F291" s="489">
        <v>2</v>
      </c>
      <c r="G291" s="489" t="s">
        <v>106</v>
      </c>
      <c r="H291" s="490">
        <v>99390.83</v>
      </c>
      <c r="I291" s="490">
        <v>173933.95</v>
      </c>
      <c r="J291" s="490">
        <v>130288.69</v>
      </c>
      <c r="K291" s="490">
        <v>228005.21</v>
      </c>
      <c r="L291" s="490">
        <v>158326.25</v>
      </c>
      <c r="M291" s="490">
        <v>277070.93</v>
      </c>
      <c r="N291" s="490">
        <v>194163.20000000001</v>
      </c>
      <c r="O291" s="490">
        <v>339785.59</v>
      </c>
      <c r="P291" s="490">
        <v>230307.08</v>
      </c>
      <c r="Q291" s="490">
        <v>403037.39</v>
      </c>
      <c r="R291" s="490">
        <v>253758.17</v>
      </c>
      <c r="S291" s="490">
        <v>444076.79999999999</v>
      </c>
      <c r="T291" s="490">
        <v>275490.83</v>
      </c>
      <c r="U291" s="490">
        <v>482108.95</v>
      </c>
    </row>
    <row r="292" spans="1:21" ht="15">
      <c r="A292" s="489">
        <v>2</v>
      </c>
      <c r="B292" s="489" t="s">
        <v>201</v>
      </c>
      <c r="C292" s="489" t="s">
        <v>216</v>
      </c>
      <c r="D292" s="489" t="s">
        <v>217</v>
      </c>
      <c r="E292" s="489" t="s">
        <v>222</v>
      </c>
      <c r="F292" s="489">
        <v>3</v>
      </c>
      <c r="G292" s="489" t="s">
        <v>107</v>
      </c>
      <c r="H292" s="490">
        <v>86167.67</v>
      </c>
      <c r="I292" s="490">
        <v>150793.43</v>
      </c>
      <c r="J292" s="490">
        <v>117245.6</v>
      </c>
      <c r="K292" s="490">
        <v>205179.81</v>
      </c>
      <c r="L292" s="490">
        <v>148120.04</v>
      </c>
      <c r="M292" s="490">
        <v>259210.08</v>
      </c>
      <c r="N292" s="490">
        <v>194901.49</v>
      </c>
      <c r="O292" s="490">
        <v>341077.6</v>
      </c>
      <c r="P292" s="490">
        <v>241324.84</v>
      </c>
      <c r="Q292" s="490">
        <v>422318.47</v>
      </c>
      <c r="R292" s="490">
        <v>271762.18</v>
      </c>
      <c r="S292" s="490">
        <v>475583.82</v>
      </c>
      <c r="T292" s="490">
        <v>301790.27</v>
      </c>
      <c r="U292" s="490">
        <v>528132.98</v>
      </c>
    </row>
    <row r="293" spans="1:21" ht="15">
      <c r="A293" s="489">
        <v>2</v>
      </c>
      <c r="B293" s="489" t="s">
        <v>201</v>
      </c>
      <c r="C293" s="489" t="s">
        <v>216</v>
      </c>
      <c r="D293" s="489" t="s">
        <v>217</v>
      </c>
      <c r="E293" s="489" t="s">
        <v>222</v>
      </c>
      <c r="F293" s="489">
        <v>4</v>
      </c>
      <c r="G293" s="489" t="s">
        <v>104</v>
      </c>
      <c r="H293" s="490">
        <v>96678.49</v>
      </c>
      <c r="I293" s="490">
        <v>154685.57999999999</v>
      </c>
      <c r="J293" s="490">
        <v>135349.88</v>
      </c>
      <c r="K293" s="490">
        <v>216559.82</v>
      </c>
      <c r="L293" s="490">
        <v>174021.28</v>
      </c>
      <c r="M293" s="490">
        <v>278434.05</v>
      </c>
      <c r="N293" s="490">
        <v>232028.37</v>
      </c>
      <c r="O293" s="490">
        <v>371245.4</v>
      </c>
      <c r="P293" s="490">
        <v>290035.46999999997</v>
      </c>
      <c r="Q293" s="490">
        <v>464056.75</v>
      </c>
      <c r="R293" s="490">
        <v>328706.86</v>
      </c>
      <c r="S293" s="490">
        <v>525930.99</v>
      </c>
      <c r="T293" s="490">
        <v>367378.26</v>
      </c>
      <c r="U293" s="490">
        <v>587805.22</v>
      </c>
    </row>
    <row r="294" spans="1:21" ht="15">
      <c r="A294" s="489">
        <v>2</v>
      </c>
      <c r="B294" s="489" t="s">
        <v>201</v>
      </c>
      <c r="C294" s="489" t="s">
        <v>216</v>
      </c>
      <c r="D294" s="489" t="s">
        <v>217</v>
      </c>
      <c r="E294" s="489" t="s">
        <v>223</v>
      </c>
      <c r="F294" s="489">
        <v>1</v>
      </c>
      <c r="G294" s="489" t="s">
        <v>87</v>
      </c>
      <c r="H294" s="490">
        <v>101707.44</v>
      </c>
      <c r="I294" s="490">
        <v>177988.01</v>
      </c>
      <c r="J294" s="490">
        <v>131831.66</v>
      </c>
      <c r="K294" s="490">
        <v>230705.41</v>
      </c>
      <c r="L294" s="490">
        <v>157856.97</v>
      </c>
      <c r="M294" s="490">
        <v>276249.7</v>
      </c>
      <c r="N294" s="490">
        <v>188458.32</v>
      </c>
      <c r="O294" s="490">
        <v>329802.05</v>
      </c>
      <c r="P294" s="490">
        <v>221708.05</v>
      </c>
      <c r="Q294" s="490">
        <v>387989.09</v>
      </c>
      <c r="R294" s="490">
        <v>242975.77</v>
      </c>
      <c r="S294" s="490">
        <v>425207.6</v>
      </c>
      <c r="T294" s="490">
        <v>263162.03999999998</v>
      </c>
      <c r="U294" s="490">
        <v>460533.57</v>
      </c>
    </row>
    <row r="295" spans="1:21" ht="15">
      <c r="A295" s="489">
        <v>2</v>
      </c>
      <c r="B295" s="489" t="s">
        <v>201</v>
      </c>
      <c r="C295" s="489" t="s">
        <v>216</v>
      </c>
      <c r="D295" s="489" t="s">
        <v>217</v>
      </c>
      <c r="E295" s="489" t="s">
        <v>223</v>
      </c>
      <c r="F295" s="489">
        <v>2</v>
      </c>
      <c r="G295" s="489" t="s">
        <v>106</v>
      </c>
      <c r="H295" s="490">
        <v>88498.76</v>
      </c>
      <c r="I295" s="490">
        <v>154872.84</v>
      </c>
      <c r="J295" s="490">
        <v>116075.1</v>
      </c>
      <c r="K295" s="490">
        <v>203131.43</v>
      </c>
      <c r="L295" s="490">
        <v>141117.71</v>
      </c>
      <c r="M295" s="490">
        <v>246956</v>
      </c>
      <c r="N295" s="490">
        <v>173177.67</v>
      </c>
      <c r="O295" s="490">
        <v>303060.92</v>
      </c>
      <c r="P295" s="490">
        <v>205474.29</v>
      </c>
      <c r="Q295" s="490">
        <v>359580.01</v>
      </c>
      <c r="R295" s="490">
        <v>226433.51</v>
      </c>
      <c r="S295" s="490">
        <v>396258.65</v>
      </c>
      <c r="T295" s="490">
        <v>245871.13</v>
      </c>
      <c r="U295" s="490">
        <v>430274.48</v>
      </c>
    </row>
    <row r="296" spans="1:21" ht="15">
      <c r="A296" s="489">
        <v>2</v>
      </c>
      <c r="B296" s="489" t="s">
        <v>201</v>
      </c>
      <c r="C296" s="489" t="s">
        <v>216</v>
      </c>
      <c r="D296" s="489" t="s">
        <v>217</v>
      </c>
      <c r="E296" s="489" t="s">
        <v>223</v>
      </c>
      <c r="F296" s="489">
        <v>3</v>
      </c>
      <c r="G296" s="489" t="s">
        <v>107</v>
      </c>
      <c r="H296" s="490">
        <v>76580.710000000006</v>
      </c>
      <c r="I296" s="490">
        <v>134016.24</v>
      </c>
      <c r="J296" s="490">
        <v>104145.24</v>
      </c>
      <c r="K296" s="490">
        <v>182254.17</v>
      </c>
      <c r="L296" s="490">
        <v>131525.57</v>
      </c>
      <c r="M296" s="490">
        <v>230169.75</v>
      </c>
      <c r="N296" s="490">
        <v>173021.31</v>
      </c>
      <c r="O296" s="490">
        <v>302787.3</v>
      </c>
      <c r="P296" s="490">
        <v>214192.92</v>
      </c>
      <c r="Q296" s="490">
        <v>374837.6</v>
      </c>
      <c r="R296" s="490">
        <v>241177.60000000001</v>
      </c>
      <c r="S296" s="490">
        <v>422060.79999999999</v>
      </c>
      <c r="T296" s="490">
        <v>267791.84999999998</v>
      </c>
      <c r="U296" s="490">
        <v>468635.73</v>
      </c>
    </row>
    <row r="297" spans="1:21" ht="15">
      <c r="A297" s="489">
        <v>2</v>
      </c>
      <c r="B297" s="489" t="s">
        <v>201</v>
      </c>
      <c r="C297" s="489" t="s">
        <v>216</v>
      </c>
      <c r="D297" s="489" t="s">
        <v>217</v>
      </c>
      <c r="E297" s="489" t="s">
        <v>223</v>
      </c>
      <c r="F297" s="489">
        <v>4</v>
      </c>
      <c r="G297" s="489" t="s">
        <v>104</v>
      </c>
      <c r="H297" s="490">
        <v>86292.96</v>
      </c>
      <c r="I297" s="490">
        <v>138068.74</v>
      </c>
      <c r="J297" s="490">
        <v>120810.15</v>
      </c>
      <c r="K297" s="490">
        <v>193296.24</v>
      </c>
      <c r="L297" s="490">
        <v>155327.34</v>
      </c>
      <c r="M297" s="490">
        <v>248523.74</v>
      </c>
      <c r="N297" s="490">
        <v>207103.11</v>
      </c>
      <c r="O297" s="490">
        <v>331364.99</v>
      </c>
      <c r="P297" s="490">
        <v>258878.89</v>
      </c>
      <c r="Q297" s="490">
        <v>414206.23</v>
      </c>
      <c r="R297" s="490">
        <v>293396.08</v>
      </c>
      <c r="S297" s="490">
        <v>469433.73</v>
      </c>
      <c r="T297" s="490">
        <v>327913.26</v>
      </c>
      <c r="U297" s="490">
        <v>524661.23</v>
      </c>
    </row>
    <row r="298" spans="1:21" ht="15">
      <c r="A298" s="489">
        <v>2</v>
      </c>
      <c r="B298" s="489" t="s">
        <v>201</v>
      </c>
      <c r="C298" s="489" t="s">
        <v>216</v>
      </c>
      <c r="D298" s="489" t="s">
        <v>217</v>
      </c>
      <c r="E298" s="489" t="s">
        <v>224</v>
      </c>
      <c r="F298" s="489">
        <v>1</v>
      </c>
      <c r="G298" s="489" t="s">
        <v>87</v>
      </c>
      <c r="H298" s="490">
        <v>101131.32</v>
      </c>
      <c r="I298" s="490">
        <v>176979.81</v>
      </c>
      <c r="J298" s="490">
        <v>131130.10999999999</v>
      </c>
      <c r="K298" s="490">
        <v>229477.7</v>
      </c>
      <c r="L298" s="490">
        <v>157049.26</v>
      </c>
      <c r="M298" s="490">
        <v>274836.21000000002</v>
      </c>
      <c r="N298" s="490">
        <v>187543.33</v>
      </c>
      <c r="O298" s="490">
        <v>328200.83</v>
      </c>
      <c r="P298" s="490">
        <v>220667.66</v>
      </c>
      <c r="Q298" s="490">
        <v>386168.41</v>
      </c>
      <c r="R298" s="490">
        <v>241855.68</v>
      </c>
      <c r="S298" s="490">
        <v>423247.43</v>
      </c>
      <c r="T298" s="490">
        <v>261987.61</v>
      </c>
      <c r="U298" s="490">
        <v>458478.31</v>
      </c>
    </row>
    <row r="299" spans="1:21" ht="15">
      <c r="A299" s="489">
        <v>2</v>
      </c>
      <c r="B299" s="489" t="s">
        <v>201</v>
      </c>
      <c r="C299" s="489" t="s">
        <v>216</v>
      </c>
      <c r="D299" s="489" t="s">
        <v>217</v>
      </c>
      <c r="E299" s="489" t="s">
        <v>224</v>
      </c>
      <c r="F299" s="489">
        <v>2</v>
      </c>
      <c r="G299" s="489" t="s">
        <v>106</v>
      </c>
      <c r="H299" s="490">
        <v>87796.82</v>
      </c>
      <c r="I299" s="490">
        <v>153644.44</v>
      </c>
      <c r="J299" s="490">
        <v>115223.49</v>
      </c>
      <c r="K299" s="490">
        <v>201641.11</v>
      </c>
      <c r="L299" s="490">
        <v>140150.59</v>
      </c>
      <c r="M299" s="490">
        <v>245263.52</v>
      </c>
      <c r="N299" s="490">
        <v>172117.15</v>
      </c>
      <c r="O299" s="490">
        <v>301205.01</v>
      </c>
      <c r="P299" s="490">
        <v>204279.3</v>
      </c>
      <c r="Q299" s="490">
        <v>357488.77</v>
      </c>
      <c r="R299" s="490">
        <v>225155.88</v>
      </c>
      <c r="S299" s="490">
        <v>394022.78</v>
      </c>
      <c r="T299" s="490">
        <v>244532.03</v>
      </c>
      <c r="U299" s="490">
        <v>427931.05</v>
      </c>
    </row>
    <row r="300" spans="1:21" ht="15">
      <c r="A300" s="489">
        <v>2</v>
      </c>
      <c r="B300" s="489" t="s">
        <v>201</v>
      </c>
      <c r="C300" s="489" t="s">
        <v>216</v>
      </c>
      <c r="D300" s="489" t="s">
        <v>217</v>
      </c>
      <c r="E300" s="489" t="s">
        <v>224</v>
      </c>
      <c r="F300" s="489">
        <v>3</v>
      </c>
      <c r="G300" s="489" t="s">
        <v>107</v>
      </c>
      <c r="H300" s="490">
        <v>75819.16</v>
      </c>
      <c r="I300" s="490">
        <v>132683.51999999999</v>
      </c>
      <c r="J300" s="490">
        <v>103049.84</v>
      </c>
      <c r="K300" s="490">
        <v>180337.23</v>
      </c>
      <c r="L300" s="490">
        <v>130094.59</v>
      </c>
      <c r="M300" s="490">
        <v>227665.53</v>
      </c>
      <c r="N300" s="490">
        <v>171090.99</v>
      </c>
      <c r="O300" s="490">
        <v>299409.21999999997</v>
      </c>
      <c r="P300" s="490">
        <v>211760.16</v>
      </c>
      <c r="Q300" s="490">
        <v>370580.28</v>
      </c>
      <c r="R300" s="490">
        <v>238405.49</v>
      </c>
      <c r="S300" s="490">
        <v>417209.59999999998</v>
      </c>
      <c r="T300" s="490">
        <v>264676.84000000003</v>
      </c>
      <c r="U300" s="490">
        <v>463184.47</v>
      </c>
    </row>
    <row r="301" spans="1:21" ht="15">
      <c r="A301" s="489">
        <v>2</v>
      </c>
      <c r="B301" s="489" t="s">
        <v>201</v>
      </c>
      <c r="C301" s="489" t="s">
        <v>216</v>
      </c>
      <c r="D301" s="489" t="s">
        <v>217</v>
      </c>
      <c r="E301" s="489" t="s">
        <v>224</v>
      </c>
      <c r="F301" s="489">
        <v>4</v>
      </c>
      <c r="G301" s="489" t="s">
        <v>104</v>
      </c>
      <c r="H301" s="490">
        <v>85832.56</v>
      </c>
      <c r="I301" s="490">
        <v>137332.09</v>
      </c>
      <c r="J301" s="490">
        <v>120165.58</v>
      </c>
      <c r="K301" s="490">
        <v>192264.93</v>
      </c>
      <c r="L301" s="490">
        <v>154498.6</v>
      </c>
      <c r="M301" s="490">
        <v>247197.77</v>
      </c>
      <c r="N301" s="490">
        <v>205998.14</v>
      </c>
      <c r="O301" s="490">
        <v>329597.03000000003</v>
      </c>
      <c r="P301" s="490">
        <v>257497.67</v>
      </c>
      <c r="Q301" s="490">
        <v>411996.28</v>
      </c>
      <c r="R301" s="490">
        <v>291830.7</v>
      </c>
      <c r="S301" s="490">
        <v>466929.12</v>
      </c>
      <c r="T301" s="490">
        <v>326163.71999999997</v>
      </c>
      <c r="U301" s="490">
        <v>521861.96</v>
      </c>
    </row>
    <row r="302" spans="1:21" ht="15">
      <c r="A302" s="489">
        <v>2</v>
      </c>
      <c r="B302" s="489" t="s">
        <v>201</v>
      </c>
      <c r="C302" s="489" t="s">
        <v>216</v>
      </c>
      <c r="D302" s="489" t="s">
        <v>217</v>
      </c>
      <c r="E302" s="489" t="s">
        <v>225</v>
      </c>
      <c r="F302" s="489">
        <v>1</v>
      </c>
      <c r="G302" s="489" t="s">
        <v>87</v>
      </c>
      <c r="H302" s="490">
        <v>118060.39</v>
      </c>
      <c r="I302" s="490">
        <v>206605.69</v>
      </c>
      <c r="J302" s="490">
        <v>152974.76999999999</v>
      </c>
      <c r="K302" s="490">
        <v>267705.84999999998</v>
      </c>
      <c r="L302" s="490">
        <v>183135.84</v>
      </c>
      <c r="M302" s="490">
        <v>320487.71999999997</v>
      </c>
      <c r="N302" s="490">
        <v>218579.43</v>
      </c>
      <c r="O302" s="490">
        <v>382514</v>
      </c>
      <c r="P302" s="490">
        <v>257100.91</v>
      </c>
      <c r="Q302" s="490">
        <v>449926.59</v>
      </c>
      <c r="R302" s="490">
        <v>281740.03000000003</v>
      </c>
      <c r="S302" s="490">
        <v>493045.05</v>
      </c>
      <c r="T302" s="490">
        <v>305101.11</v>
      </c>
      <c r="U302" s="490">
        <v>533926.93000000005</v>
      </c>
    </row>
    <row r="303" spans="1:21" ht="15">
      <c r="A303" s="489">
        <v>2</v>
      </c>
      <c r="B303" s="489" t="s">
        <v>201</v>
      </c>
      <c r="C303" s="489" t="s">
        <v>216</v>
      </c>
      <c r="D303" s="489" t="s">
        <v>217</v>
      </c>
      <c r="E303" s="489" t="s">
        <v>225</v>
      </c>
      <c r="F303" s="489">
        <v>2</v>
      </c>
      <c r="G303" s="489" t="s">
        <v>106</v>
      </c>
      <c r="H303" s="490">
        <v>102964.81</v>
      </c>
      <c r="I303" s="490">
        <v>180188.42</v>
      </c>
      <c r="J303" s="490">
        <v>134967.26999999999</v>
      </c>
      <c r="K303" s="490">
        <v>236192.72</v>
      </c>
      <c r="L303" s="490">
        <v>164005.26</v>
      </c>
      <c r="M303" s="490">
        <v>287009.2</v>
      </c>
      <c r="N303" s="490">
        <v>201115.83</v>
      </c>
      <c r="O303" s="490">
        <v>351952.7</v>
      </c>
      <c r="P303" s="490">
        <v>238548.04</v>
      </c>
      <c r="Q303" s="490">
        <v>417459.07</v>
      </c>
      <c r="R303" s="490">
        <v>262834.59000000003</v>
      </c>
      <c r="S303" s="490">
        <v>459960.54</v>
      </c>
      <c r="T303" s="490">
        <v>285340.07</v>
      </c>
      <c r="U303" s="490">
        <v>499345.12</v>
      </c>
    </row>
    <row r="304" spans="1:21" ht="15">
      <c r="A304" s="489">
        <v>2</v>
      </c>
      <c r="B304" s="489" t="s">
        <v>201</v>
      </c>
      <c r="C304" s="489" t="s">
        <v>216</v>
      </c>
      <c r="D304" s="489" t="s">
        <v>217</v>
      </c>
      <c r="E304" s="489" t="s">
        <v>225</v>
      </c>
      <c r="F304" s="489">
        <v>3</v>
      </c>
      <c r="G304" s="489" t="s">
        <v>107</v>
      </c>
      <c r="H304" s="490">
        <v>89280.56</v>
      </c>
      <c r="I304" s="490">
        <v>156240.99</v>
      </c>
      <c r="J304" s="490">
        <v>121486.78</v>
      </c>
      <c r="K304" s="490">
        <v>212601.86</v>
      </c>
      <c r="L304" s="490">
        <v>153482.49</v>
      </c>
      <c r="M304" s="490">
        <v>268594.36</v>
      </c>
      <c r="N304" s="490">
        <v>201962.04</v>
      </c>
      <c r="O304" s="490">
        <v>353433.57</v>
      </c>
      <c r="P304" s="490">
        <v>250071.15</v>
      </c>
      <c r="Q304" s="490">
        <v>437624.52</v>
      </c>
      <c r="R304" s="490">
        <v>281614.69</v>
      </c>
      <c r="S304" s="490">
        <v>492825.71</v>
      </c>
      <c r="T304" s="490">
        <v>312734.87</v>
      </c>
      <c r="U304" s="490">
        <v>547286.03</v>
      </c>
    </row>
    <row r="305" spans="1:21" ht="15">
      <c r="A305" s="489">
        <v>2</v>
      </c>
      <c r="B305" s="489" t="s">
        <v>201</v>
      </c>
      <c r="C305" s="489" t="s">
        <v>216</v>
      </c>
      <c r="D305" s="489" t="s">
        <v>217</v>
      </c>
      <c r="E305" s="489" t="s">
        <v>225</v>
      </c>
      <c r="F305" s="489">
        <v>4</v>
      </c>
      <c r="G305" s="489" t="s">
        <v>104</v>
      </c>
      <c r="H305" s="490">
        <v>100134.01</v>
      </c>
      <c r="I305" s="490">
        <v>160214.41</v>
      </c>
      <c r="J305" s="490">
        <v>140187.60999999999</v>
      </c>
      <c r="K305" s="490">
        <v>224300.17</v>
      </c>
      <c r="L305" s="490">
        <v>180241.21</v>
      </c>
      <c r="M305" s="490">
        <v>288385.94</v>
      </c>
      <c r="N305" s="490">
        <v>240321.61</v>
      </c>
      <c r="O305" s="490">
        <v>384514.58</v>
      </c>
      <c r="P305" s="490">
        <v>300402.01</v>
      </c>
      <c r="Q305" s="490">
        <v>480643.23</v>
      </c>
      <c r="R305" s="490">
        <v>340455.62</v>
      </c>
      <c r="S305" s="490">
        <v>544729</v>
      </c>
      <c r="T305" s="490">
        <v>380509.22</v>
      </c>
      <c r="U305" s="490">
        <v>608814.76</v>
      </c>
    </row>
    <row r="306" spans="1:21" ht="15">
      <c r="A306" s="489">
        <v>2</v>
      </c>
      <c r="B306" s="489" t="s">
        <v>201</v>
      </c>
      <c r="C306" s="489" t="s">
        <v>216</v>
      </c>
      <c r="D306" s="489" t="s">
        <v>217</v>
      </c>
      <c r="E306" s="489" t="s">
        <v>216</v>
      </c>
      <c r="F306" s="489">
        <v>1</v>
      </c>
      <c r="G306" s="489" t="s">
        <v>87</v>
      </c>
      <c r="H306" s="490">
        <v>143985.82</v>
      </c>
      <c r="I306" s="490">
        <v>251975.18</v>
      </c>
      <c r="J306" s="490">
        <v>186585.59</v>
      </c>
      <c r="K306" s="490">
        <v>326524.78000000003</v>
      </c>
      <c r="L306" s="490">
        <v>223386.65</v>
      </c>
      <c r="M306" s="490">
        <v>390926.64</v>
      </c>
      <c r="N306" s="490">
        <v>266640.33</v>
      </c>
      <c r="O306" s="490">
        <v>466620.58</v>
      </c>
      <c r="P306" s="490">
        <v>313646.52</v>
      </c>
      <c r="Q306" s="490">
        <v>548881.41</v>
      </c>
      <c r="R306" s="490">
        <v>343712.84</v>
      </c>
      <c r="S306" s="490">
        <v>601497.46</v>
      </c>
      <c r="T306" s="490">
        <v>372228.29</v>
      </c>
      <c r="U306" s="490">
        <v>651399.5</v>
      </c>
    </row>
    <row r="307" spans="1:21" ht="15">
      <c r="A307" s="489">
        <v>2</v>
      </c>
      <c r="B307" s="489" t="s">
        <v>201</v>
      </c>
      <c r="C307" s="489" t="s">
        <v>216</v>
      </c>
      <c r="D307" s="489" t="s">
        <v>217</v>
      </c>
      <c r="E307" s="489" t="s">
        <v>216</v>
      </c>
      <c r="F307" s="489">
        <v>2</v>
      </c>
      <c r="G307" s="489" t="s">
        <v>106</v>
      </c>
      <c r="H307" s="490">
        <v>125493.71</v>
      </c>
      <c r="I307" s="490">
        <v>219614</v>
      </c>
      <c r="J307" s="490">
        <v>164526.39999999999</v>
      </c>
      <c r="K307" s="490">
        <v>287921.2</v>
      </c>
      <c r="L307" s="490">
        <v>199951.69</v>
      </c>
      <c r="M307" s="490">
        <v>349915.45</v>
      </c>
      <c r="N307" s="490">
        <v>245247.42</v>
      </c>
      <c r="O307" s="490">
        <v>429182.98</v>
      </c>
      <c r="P307" s="490">
        <v>290919.25</v>
      </c>
      <c r="Q307" s="490">
        <v>509108.69</v>
      </c>
      <c r="R307" s="490">
        <v>320553.68</v>
      </c>
      <c r="S307" s="490">
        <v>560968.93999999994</v>
      </c>
      <c r="T307" s="490">
        <v>348021.02</v>
      </c>
      <c r="U307" s="490">
        <v>609036.78</v>
      </c>
    </row>
    <row r="308" spans="1:21" ht="15">
      <c r="A308" s="489">
        <v>2</v>
      </c>
      <c r="B308" s="489" t="s">
        <v>201</v>
      </c>
      <c r="C308" s="489" t="s">
        <v>216</v>
      </c>
      <c r="D308" s="489" t="s">
        <v>217</v>
      </c>
      <c r="E308" s="489" t="s">
        <v>216</v>
      </c>
      <c r="F308" s="489">
        <v>3</v>
      </c>
      <c r="G308" s="489" t="s">
        <v>107</v>
      </c>
      <c r="H308" s="490">
        <v>108752.78</v>
      </c>
      <c r="I308" s="490">
        <v>190317.36</v>
      </c>
      <c r="J308" s="490">
        <v>147959.03</v>
      </c>
      <c r="K308" s="490">
        <v>258928.3</v>
      </c>
      <c r="L308" s="490">
        <v>186907.41</v>
      </c>
      <c r="M308" s="490">
        <v>327087.96999999997</v>
      </c>
      <c r="N308" s="490">
        <v>245925.31</v>
      </c>
      <c r="O308" s="490">
        <v>430369.3</v>
      </c>
      <c r="P308" s="490">
        <v>304489.43</v>
      </c>
      <c r="Q308" s="490">
        <v>532856.5</v>
      </c>
      <c r="R308" s="490">
        <v>342883.9</v>
      </c>
      <c r="S308" s="490">
        <v>600046.81999999995</v>
      </c>
      <c r="T308" s="490">
        <v>380759.76</v>
      </c>
      <c r="U308" s="490">
        <v>666329.56999999995</v>
      </c>
    </row>
    <row r="309" spans="1:21" ht="15">
      <c r="A309" s="489">
        <v>2</v>
      </c>
      <c r="B309" s="489" t="s">
        <v>201</v>
      </c>
      <c r="C309" s="489" t="s">
        <v>216</v>
      </c>
      <c r="D309" s="489" t="s">
        <v>217</v>
      </c>
      <c r="E309" s="489" t="s">
        <v>216</v>
      </c>
      <c r="F309" s="489">
        <v>4</v>
      </c>
      <c r="G309" s="489" t="s">
        <v>104</v>
      </c>
      <c r="H309" s="490">
        <v>122134.44</v>
      </c>
      <c r="I309" s="490">
        <v>195415.11</v>
      </c>
      <c r="J309" s="490">
        <v>170988.22</v>
      </c>
      <c r="K309" s="490">
        <v>273581.15000000002</v>
      </c>
      <c r="L309" s="490">
        <v>219841.99</v>
      </c>
      <c r="M309" s="490">
        <v>351747.2</v>
      </c>
      <c r="N309" s="490">
        <v>293122.65999999997</v>
      </c>
      <c r="O309" s="490">
        <v>468996.26</v>
      </c>
      <c r="P309" s="490">
        <v>366403.32</v>
      </c>
      <c r="Q309" s="490">
        <v>586245.32999999996</v>
      </c>
      <c r="R309" s="490">
        <v>415257.1</v>
      </c>
      <c r="S309" s="490">
        <v>664411.37</v>
      </c>
      <c r="T309" s="490">
        <v>464110.88</v>
      </c>
      <c r="U309" s="490">
        <v>742577.41</v>
      </c>
    </row>
    <row r="310" spans="1:21" ht="15">
      <c r="A310" s="489">
        <v>2</v>
      </c>
      <c r="B310" s="489" t="s">
        <v>201</v>
      </c>
      <c r="C310" s="489" t="s">
        <v>216</v>
      </c>
      <c r="D310" s="489" t="s">
        <v>217</v>
      </c>
      <c r="E310" s="489" t="s">
        <v>226</v>
      </c>
      <c r="F310" s="489">
        <v>1</v>
      </c>
      <c r="G310" s="489" t="s">
        <v>87</v>
      </c>
      <c r="H310" s="490">
        <v>109285.64</v>
      </c>
      <c r="I310" s="490">
        <v>191249.88</v>
      </c>
      <c r="J310" s="490">
        <v>141687.76999999999</v>
      </c>
      <c r="K310" s="490">
        <v>247953.59</v>
      </c>
      <c r="L310" s="490">
        <v>169682.66</v>
      </c>
      <c r="M310" s="490">
        <v>296944.65000000002</v>
      </c>
      <c r="N310" s="490">
        <v>202612.84</v>
      </c>
      <c r="O310" s="490">
        <v>354572.46</v>
      </c>
      <c r="P310" s="490">
        <v>238386.44</v>
      </c>
      <c r="Q310" s="490">
        <v>417176.26</v>
      </c>
      <c r="R310" s="490">
        <v>261268.88</v>
      </c>
      <c r="S310" s="490">
        <v>457220.54</v>
      </c>
      <c r="T310" s="490">
        <v>283003.49</v>
      </c>
      <c r="U310" s="490">
        <v>495256.11</v>
      </c>
    </row>
    <row r="311" spans="1:21" ht="15">
      <c r="A311" s="489">
        <v>2</v>
      </c>
      <c r="B311" s="489" t="s">
        <v>201</v>
      </c>
      <c r="C311" s="489" t="s">
        <v>216</v>
      </c>
      <c r="D311" s="489" t="s">
        <v>217</v>
      </c>
      <c r="E311" s="489" t="s">
        <v>226</v>
      </c>
      <c r="F311" s="489">
        <v>2</v>
      </c>
      <c r="G311" s="489" t="s">
        <v>106</v>
      </c>
      <c r="H311" s="490">
        <v>94944.78</v>
      </c>
      <c r="I311" s="490">
        <v>166153.35999999999</v>
      </c>
      <c r="J311" s="490">
        <v>124580.64</v>
      </c>
      <c r="K311" s="490">
        <v>218016.13</v>
      </c>
      <c r="L311" s="490">
        <v>151508.60999999999</v>
      </c>
      <c r="M311" s="490">
        <v>265140.06</v>
      </c>
      <c r="N311" s="490">
        <v>186022.42</v>
      </c>
      <c r="O311" s="490">
        <v>325539.23</v>
      </c>
      <c r="P311" s="490">
        <v>220761.21</v>
      </c>
      <c r="Q311" s="490">
        <v>386332.12</v>
      </c>
      <c r="R311" s="490">
        <v>243308.72</v>
      </c>
      <c r="S311" s="490">
        <v>425790.25</v>
      </c>
      <c r="T311" s="490">
        <v>264230.51</v>
      </c>
      <c r="U311" s="490">
        <v>462403.39</v>
      </c>
    </row>
    <row r="312" spans="1:21" ht="15">
      <c r="A312" s="489">
        <v>2</v>
      </c>
      <c r="B312" s="489" t="s">
        <v>201</v>
      </c>
      <c r="C312" s="489" t="s">
        <v>216</v>
      </c>
      <c r="D312" s="489" t="s">
        <v>217</v>
      </c>
      <c r="E312" s="489" t="s">
        <v>226</v>
      </c>
      <c r="F312" s="489">
        <v>3</v>
      </c>
      <c r="G312" s="489" t="s">
        <v>107</v>
      </c>
      <c r="H312" s="490">
        <v>82044.929999999993</v>
      </c>
      <c r="I312" s="490">
        <v>143578.63</v>
      </c>
      <c r="J312" s="490">
        <v>111532.2</v>
      </c>
      <c r="K312" s="490">
        <v>195181.34</v>
      </c>
      <c r="L312" s="490">
        <v>140819.48000000001</v>
      </c>
      <c r="M312" s="490">
        <v>246434.09</v>
      </c>
      <c r="N312" s="490">
        <v>185212.09</v>
      </c>
      <c r="O312" s="490">
        <v>324121.15999999997</v>
      </c>
      <c r="P312" s="490">
        <v>229252.79</v>
      </c>
      <c r="Q312" s="490">
        <v>401192.38</v>
      </c>
      <c r="R312" s="490">
        <v>258110.51</v>
      </c>
      <c r="S312" s="490">
        <v>451693.39</v>
      </c>
      <c r="T312" s="490">
        <v>286566.03999999998</v>
      </c>
      <c r="U312" s="490">
        <v>501490.57</v>
      </c>
    </row>
    <row r="313" spans="1:21" ht="15">
      <c r="A313" s="489">
        <v>2</v>
      </c>
      <c r="B313" s="489" t="s">
        <v>201</v>
      </c>
      <c r="C313" s="489" t="s">
        <v>216</v>
      </c>
      <c r="D313" s="489" t="s">
        <v>217</v>
      </c>
      <c r="E313" s="489" t="s">
        <v>226</v>
      </c>
      <c r="F313" s="489">
        <v>4</v>
      </c>
      <c r="G313" s="489" t="s">
        <v>104</v>
      </c>
      <c r="H313" s="490">
        <v>92743.59</v>
      </c>
      <c r="I313" s="490">
        <v>148389.74</v>
      </c>
      <c r="J313" s="490">
        <v>129841.02</v>
      </c>
      <c r="K313" s="490">
        <v>207745.64</v>
      </c>
      <c r="L313" s="490">
        <v>166938.46</v>
      </c>
      <c r="M313" s="490">
        <v>267101.53999999998</v>
      </c>
      <c r="N313" s="490">
        <v>222584.61</v>
      </c>
      <c r="O313" s="490">
        <v>356135.38</v>
      </c>
      <c r="P313" s="490">
        <v>278230.76</v>
      </c>
      <c r="Q313" s="490">
        <v>445169.23</v>
      </c>
      <c r="R313" s="490">
        <v>315328.2</v>
      </c>
      <c r="S313" s="490">
        <v>504525.12</v>
      </c>
      <c r="T313" s="490">
        <v>352425.63</v>
      </c>
      <c r="U313" s="490">
        <v>563881.02</v>
      </c>
    </row>
    <row r="314" spans="1:21" ht="15">
      <c r="A314" s="489">
        <v>2</v>
      </c>
      <c r="B314" s="489" t="s">
        <v>201</v>
      </c>
      <c r="C314" s="489" t="s">
        <v>216</v>
      </c>
      <c r="D314" s="489" t="s">
        <v>217</v>
      </c>
      <c r="E314" s="489" t="s">
        <v>227</v>
      </c>
      <c r="F314" s="489">
        <v>1</v>
      </c>
      <c r="G314" s="489" t="s">
        <v>87</v>
      </c>
      <c r="H314" s="490">
        <v>102771.04</v>
      </c>
      <c r="I314" s="490">
        <v>179849.32</v>
      </c>
      <c r="J314" s="490">
        <v>133179.17000000001</v>
      </c>
      <c r="K314" s="490">
        <v>233063.55</v>
      </c>
      <c r="L314" s="490">
        <v>159448.23000000001</v>
      </c>
      <c r="M314" s="490">
        <v>279034.40000000002</v>
      </c>
      <c r="N314" s="490">
        <v>190324.1</v>
      </c>
      <c r="O314" s="490">
        <v>333067.18</v>
      </c>
      <c r="P314" s="490">
        <v>223878.21</v>
      </c>
      <c r="Q314" s="490">
        <v>391786.87</v>
      </c>
      <c r="R314" s="490">
        <v>245340.27</v>
      </c>
      <c r="S314" s="490">
        <v>429345.47</v>
      </c>
      <c r="T314" s="490">
        <v>265696.32</v>
      </c>
      <c r="U314" s="490">
        <v>464968.56</v>
      </c>
    </row>
    <row r="315" spans="1:21" ht="15">
      <c r="A315" s="489">
        <v>2</v>
      </c>
      <c r="B315" s="489" t="s">
        <v>201</v>
      </c>
      <c r="C315" s="489" t="s">
        <v>216</v>
      </c>
      <c r="D315" s="489" t="s">
        <v>217</v>
      </c>
      <c r="E315" s="489" t="s">
        <v>227</v>
      </c>
      <c r="F315" s="489">
        <v>2</v>
      </c>
      <c r="G315" s="489" t="s">
        <v>106</v>
      </c>
      <c r="H315" s="490">
        <v>89562.39</v>
      </c>
      <c r="I315" s="490">
        <v>156734.19</v>
      </c>
      <c r="J315" s="490">
        <v>117422.61</v>
      </c>
      <c r="K315" s="490">
        <v>205489.56</v>
      </c>
      <c r="L315" s="490">
        <v>142708.97</v>
      </c>
      <c r="M315" s="490">
        <v>249740.7</v>
      </c>
      <c r="N315" s="490">
        <v>175043.45</v>
      </c>
      <c r="O315" s="490">
        <v>306326.05</v>
      </c>
      <c r="P315" s="490">
        <v>207644.45</v>
      </c>
      <c r="Q315" s="490">
        <v>363377.79</v>
      </c>
      <c r="R315" s="490">
        <v>228798.01</v>
      </c>
      <c r="S315" s="490">
        <v>400396.53</v>
      </c>
      <c r="T315" s="490">
        <v>248405.42</v>
      </c>
      <c r="U315" s="490">
        <v>434709.48</v>
      </c>
    </row>
    <row r="316" spans="1:21" ht="15">
      <c r="A316" s="489">
        <v>2</v>
      </c>
      <c r="B316" s="489" t="s">
        <v>201</v>
      </c>
      <c r="C316" s="489" t="s">
        <v>216</v>
      </c>
      <c r="D316" s="489" t="s">
        <v>217</v>
      </c>
      <c r="E316" s="489" t="s">
        <v>227</v>
      </c>
      <c r="F316" s="489">
        <v>3</v>
      </c>
      <c r="G316" s="489" t="s">
        <v>107</v>
      </c>
      <c r="H316" s="490">
        <v>77607.23</v>
      </c>
      <c r="I316" s="490">
        <v>135812.66</v>
      </c>
      <c r="J316" s="490">
        <v>105582.37</v>
      </c>
      <c r="K316" s="490">
        <v>184769.14</v>
      </c>
      <c r="L316" s="490">
        <v>133373.31</v>
      </c>
      <c r="M316" s="490">
        <v>233403.3</v>
      </c>
      <c r="N316" s="490">
        <v>175484.96</v>
      </c>
      <c r="O316" s="490">
        <v>307098.68</v>
      </c>
      <c r="P316" s="490">
        <v>217272.48</v>
      </c>
      <c r="Q316" s="490">
        <v>380226.84</v>
      </c>
      <c r="R316" s="490">
        <v>244667.77</v>
      </c>
      <c r="S316" s="490">
        <v>428168.6</v>
      </c>
      <c r="T316" s="490">
        <v>271692.63</v>
      </c>
      <c r="U316" s="490">
        <v>475462.09</v>
      </c>
    </row>
    <row r="317" spans="1:21" ht="15">
      <c r="A317" s="489">
        <v>2</v>
      </c>
      <c r="B317" s="489" t="s">
        <v>201</v>
      </c>
      <c r="C317" s="489" t="s">
        <v>216</v>
      </c>
      <c r="D317" s="489" t="s">
        <v>217</v>
      </c>
      <c r="E317" s="489" t="s">
        <v>227</v>
      </c>
      <c r="F317" s="489">
        <v>4</v>
      </c>
      <c r="G317" s="489" t="s">
        <v>104</v>
      </c>
      <c r="H317" s="490">
        <v>87175.82</v>
      </c>
      <c r="I317" s="490">
        <v>139481.32</v>
      </c>
      <c r="J317" s="490">
        <v>122046.15</v>
      </c>
      <c r="K317" s="490">
        <v>195273.85</v>
      </c>
      <c r="L317" s="490">
        <v>156916.48000000001</v>
      </c>
      <c r="M317" s="490">
        <v>251066.37</v>
      </c>
      <c r="N317" s="490">
        <v>209221.98</v>
      </c>
      <c r="O317" s="490">
        <v>334755.17</v>
      </c>
      <c r="P317" s="490">
        <v>261527.47</v>
      </c>
      <c r="Q317" s="490">
        <v>418443.96</v>
      </c>
      <c r="R317" s="490">
        <v>296397.8</v>
      </c>
      <c r="S317" s="490">
        <v>474236.48</v>
      </c>
      <c r="T317" s="490">
        <v>331268.13</v>
      </c>
      <c r="U317" s="490">
        <v>530029.01</v>
      </c>
    </row>
    <row r="318" spans="1:21" ht="15">
      <c r="A318" s="489">
        <v>2</v>
      </c>
      <c r="B318" s="489" t="s">
        <v>201</v>
      </c>
      <c r="C318" s="489" t="s">
        <v>216</v>
      </c>
      <c r="D318" s="489" t="s">
        <v>217</v>
      </c>
      <c r="E318" s="489" t="s">
        <v>228</v>
      </c>
      <c r="F318" s="489">
        <v>1</v>
      </c>
      <c r="G318" s="489" t="s">
        <v>87</v>
      </c>
      <c r="H318" s="490">
        <v>122270.49</v>
      </c>
      <c r="I318" s="490">
        <v>213973.36</v>
      </c>
      <c r="J318" s="490">
        <v>158336.99</v>
      </c>
      <c r="K318" s="490">
        <v>277089.73</v>
      </c>
      <c r="L318" s="490">
        <v>189488.78</v>
      </c>
      <c r="M318" s="490">
        <v>331605.36</v>
      </c>
      <c r="N318" s="490">
        <v>226060.48</v>
      </c>
      <c r="O318" s="490">
        <v>395605.83</v>
      </c>
      <c r="P318" s="490">
        <v>265826.21999999997</v>
      </c>
      <c r="Q318" s="490">
        <v>465195.89</v>
      </c>
      <c r="R318" s="490">
        <v>291260.17</v>
      </c>
      <c r="S318" s="490">
        <v>509705.3</v>
      </c>
      <c r="T318" s="490">
        <v>315330.93</v>
      </c>
      <c r="U318" s="490">
        <v>551829.12</v>
      </c>
    </row>
    <row r="319" spans="1:21" ht="15">
      <c r="A319" s="489">
        <v>2</v>
      </c>
      <c r="B319" s="489" t="s">
        <v>201</v>
      </c>
      <c r="C319" s="489" t="s">
        <v>216</v>
      </c>
      <c r="D319" s="489" t="s">
        <v>217</v>
      </c>
      <c r="E319" s="489" t="s">
        <v>228</v>
      </c>
      <c r="F319" s="489">
        <v>2</v>
      </c>
      <c r="G319" s="489" t="s">
        <v>106</v>
      </c>
      <c r="H319" s="490">
        <v>107049.18</v>
      </c>
      <c r="I319" s="490">
        <v>187336.07</v>
      </c>
      <c r="J319" s="490">
        <v>140179.43</v>
      </c>
      <c r="K319" s="490">
        <v>245314</v>
      </c>
      <c r="L319" s="490">
        <v>170198.78</v>
      </c>
      <c r="M319" s="490">
        <v>297847.86</v>
      </c>
      <c r="N319" s="490">
        <v>208451.34</v>
      </c>
      <c r="O319" s="490">
        <v>364789.85</v>
      </c>
      <c r="P319" s="490">
        <v>247118.75</v>
      </c>
      <c r="Q319" s="490">
        <v>432457.8</v>
      </c>
      <c r="R319" s="490">
        <v>272197.19</v>
      </c>
      <c r="S319" s="490">
        <v>476345.09</v>
      </c>
      <c r="T319" s="490">
        <v>295405.21999999997</v>
      </c>
      <c r="U319" s="490">
        <v>516959.13</v>
      </c>
    </row>
    <row r="320" spans="1:21" ht="15">
      <c r="A320" s="489">
        <v>2</v>
      </c>
      <c r="B320" s="489" t="s">
        <v>201</v>
      </c>
      <c r="C320" s="489" t="s">
        <v>216</v>
      </c>
      <c r="D320" s="489" t="s">
        <v>217</v>
      </c>
      <c r="E320" s="489" t="s">
        <v>228</v>
      </c>
      <c r="F320" s="489">
        <v>3</v>
      </c>
      <c r="G320" s="489" t="s">
        <v>107</v>
      </c>
      <c r="H320" s="490">
        <v>93138.34</v>
      </c>
      <c r="I320" s="490">
        <v>162992.1</v>
      </c>
      <c r="J320" s="490">
        <v>126858.46</v>
      </c>
      <c r="K320" s="490">
        <v>222002.3</v>
      </c>
      <c r="L320" s="490">
        <v>160366.31</v>
      </c>
      <c r="M320" s="490">
        <v>280641.03999999998</v>
      </c>
      <c r="N320" s="490">
        <v>211118.12</v>
      </c>
      <c r="O320" s="490">
        <v>369456.71</v>
      </c>
      <c r="P320" s="490">
        <v>261496.41</v>
      </c>
      <c r="Q320" s="490">
        <v>457618.71</v>
      </c>
      <c r="R320" s="490">
        <v>294548.32</v>
      </c>
      <c r="S320" s="490">
        <v>515459.56</v>
      </c>
      <c r="T320" s="490">
        <v>327173.34000000003</v>
      </c>
      <c r="U320" s="490">
        <v>572553.35</v>
      </c>
    </row>
    <row r="321" spans="1:21" ht="15">
      <c r="A321" s="489">
        <v>2</v>
      </c>
      <c r="B321" s="489" t="s">
        <v>201</v>
      </c>
      <c r="C321" s="489" t="s">
        <v>216</v>
      </c>
      <c r="D321" s="489" t="s">
        <v>217</v>
      </c>
      <c r="E321" s="489" t="s">
        <v>228</v>
      </c>
      <c r="F321" s="489">
        <v>4</v>
      </c>
      <c r="G321" s="489" t="s">
        <v>104</v>
      </c>
      <c r="H321" s="490">
        <v>103646.46</v>
      </c>
      <c r="I321" s="490">
        <v>165834.32999999999</v>
      </c>
      <c r="J321" s="490">
        <v>145105.04</v>
      </c>
      <c r="K321" s="490">
        <v>232168.07</v>
      </c>
      <c r="L321" s="490">
        <v>186563.62</v>
      </c>
      <c r="M321" s="490">
        <v>298501.8</v>
      </c>
      <c r="N321" s="490">
        <v>248751.5</v>
      </c>
      <c r="O321" s="490">
        <v>398002.4</v>
      </c>
      <c r="P321" s="490">
        <v>310939.37</v>
      </c>
      <c r="Q321" s="490">
        <v>497503</v>
      </c>
      <c r="R321" s="490">
        <v>352397.95</v>
      </c>
      <c r="S321" s="490">
        <v>563836.73</v>
      </c>
      <c r="T321" s="490">
        <v>393856.53</v>
      </c>
      <c r="U321" s="490">
        <v>630170.47</v>
      </c>
    </row>
    <row r="322" spans="1:21" ht="15">
      <c r="A322" s="489">
        <v>2</v>
      </c>
      <c r="B322" s="489" t="s">
        <v>201</v>
      </c>
      <c r="C322" s="489" t="s">
        <v>216</v>
      </c>
      <c r="D322" s="489" t="s">
        <v>217</v>
      </c>
      <c r="E322" s="489" t="s">
        <v>229</v>
      </c>
      <c r="F322" s="489">
        <v>1</v>
      </c>
      <c r="G322" s="489" t="s">
        <v>87</v>
      </c>
      <c r="H322" s="490">
        <v>140883.64000000001</v>
      </c>
      <c r="I322" s="490">
        <v>246546.37</v>
      </c>
      <c r="J322" s="490">
        <v>182598.68</v>
      </c>
      <c r="K322" s="490">
        <v>319547.69</v>
      </c>
      <c r="L322" s="490">
        <v>218637.05</v>
      </c>
      <c r="M322" s="490">
        <v>382614.84</v>
      </c>
      <c r="N322" s="490">
        <v>261007.18</v>
      </c>
      <c r="O322" s="490">
        <v>456762.56</v>
      </c>
      <c r="P322" s="490">
        <v>307046.68</v>
      </c>
      <c r="Q322" s="490">
        <v>537331.68000000005</v>
      </c>
      <c r="R322" s="490">
        <v>336495.05</v>
      </c>
      <c r="S322" s="490">
        <v>588866.32999999996</v>
      </c>
      <c r="T322" s="490">
        <v>364440.05</v>
      </c>
      <c r="U322" s="490">
        <v>637770.07999999996</v>
      </c>
    </row>
    <row r="323" spans="1:21" ht="15">
      <c r="A323" s="489">
        <v>2</v>
      </c>
      <c r="B323" s="489" t="s">
        <v>201</v>
      </c>
      <c r="C323" s="489" t="s">
        <v>216</v>
      </c>
      <c r="D323" s="489" t="s">
        <v>217</v>
      </c>
      <c r="E323" s="489" t="s">
        <v>229</v>
      </c>
      <c r="F323" s="489">
        <v>2</v>
      </c>
      <c r="G323" s="489" t="s">
        <v>106</v>
      </c>
      <c r="H323" s="490">
        <v>122643.1</v>
      </c>
      <c r="I323" s="490">
        <v>214625.43</v>
      </c>
      <c r="J323" s="490">
        <v>160839.60999999999</v>
      </c>
      <c r="K323" s="490">
        <v>281469.33</v>
      </c>
      <c r="L323" s="490">
        <v>195520.93</v>
      </c>
      <c r="M323" s="490">
        <v>342161.63</v>
      </c>
      <c r="N323" s="490">
        <v>239905.32</v>
      </c>
      <c r="O323" s="490">
        <v>419834.32</v>
      </c>
      <c r="P323" s="490">
        <v>284628.62</v>
      </c>
      <c r="Q323" s="490">
        <v>498100.09</v>
      </c>
      <c r="R323" s="490">
        <v>313650.98</v>
      </c>
      <c r="S323" s="490">
        <v>548889.21</v>
      </c>
      <c r="T323" s="490">
        <v>340562.13</v>
      </c>
      <c r="U323" s="490">
        <v>595983.73</v>
      </c>
    </row>
    <row r="324" spans="1:21" ht="15">
      <c r="A324" s="489">
        <v>2</v>
      </c>
      <c r="B324" s="489" t="s">
        <v>201</v>
      </c>
      <c r="C324" s="489" t="s">
        <v>216</v>
      </c>
      <c r="D324" s="489" t="s">
        <v>217</v>
      </c>
      <c r="E324" s="489" t="s">
        <v>229</v>
      </c>
      <c r="F324" s="489">
        <v>3</v>
      </c>
      <c r="G324" s="489" t="s">
        <v>107</v>
      </c>
      <c r="H324" s="490">
        <v>106169.82</v>
      </c>
      <c r="I324" s="490">
        <v>185797.18</v>
      </c>
      <c r="J324" s="490">
        <v>144401.32</v>
      </c>
      <c r="K324" s="490">
        <v>252702.31</v>
      </c>
      <c r="L324" s="490">
        <v>182378.46</v>
      </c>
      <c r="M324" s="490">
        <v>319162.3</v>
      </c>
      <c r="N324" s="490">
        <v>239931.4</v>
      </c>
      <c r="O324" s="490">
        <v>419879.95</v>
      </c>
      <c r="P324" s="490">
        <v>297036.71999999997</v>
      </c>
      <c r="Q324" s="490">
        <v>519814.26</v>
      </c>
      <c r="R324" s="490">
        <v>334467.49</v>
      </c>
      <c r="S324" s="490">
        <v>585318.1</v>
      </c>
      <c r="T324" s="490">
        <v>371386.69</v>
      </c>
      <c r="U324" s="490">
        <v>649926.71</v>
      </c>
    </row>
    <row r="325" spans="1:21" ht="15">
      <c r="A325" s="489">
        <v>2</v>
      </c>
      <c r="B325" s="489" t="s">
        <v>201</v>
      </c>
      <c r="C325" s="489" t="s">
        <v>216</v>
      </c>
      <c r="D325" s="489" t="s">
        <v>217</v>
      </c>
      <c r="E325" s="489" t="s">
        <v>229</v>
      </c>
      <c r="F325" s="489">
        <v>4</v>
      </c>
      <c r="G325" s="489" t="s">
        <v>104</v>
      </c>
      <c r="H325" s="490">
        <v>119523.83</v>
      </c>
      <c r="I325" s="490">
        <v>191238.13</v>
      </c>
      <c r="J325" s="490">
        <v>167333.35999999999</v>
      </c>
      <c r="K325" s="490">
        <v>267733.38</v>
      </c>
      <c r="L325" s="490">
        <v>215142.89</v>
      </c>
      <c r="M325" s="490">
        <v>344228.63</v>
      </c>
      <c r="N325" s="490">
        <v>286857.19</v>
      </c>
      <c r="O325" s="490">
        <v>458971.51</v>
      </c>
      <c r="P325" s="490">
        <v>358571.49</v>
      </c>
      <c r="Q325" s="490">
        <v>573714.39</v>
      </c>
      <c r="R325" s="490">
        <v>406381.02</v>
      </c>
      <c r="S325" s="490">
        <v>650209.64</v>
      </c>
      <c r="T325" s="490">
        <v>454190.55</v>
      </c>
      <c r="U325" s="490">
        <v>726704.89</v>
      </c>
    </row>
    <row r="326" spans="1:21" ht="15">
      <c r="A326" s="489">
        <v>2</v>
      </c>
      <c r="B326" s="489" t="s">
        <v>201</v>
      </c>
      <c r="C326" s="489" t="s">
        <v>216</v>
      </c>
      <c r="D326" s="489" t="s">
        <v>217</v>
      </c>
      <c r="E326" s="489" t="s">
        <v>230</v>
      </c>
      <c r="F326" s="489">
        <v>1</v>
      </c>
      <c r="G326" s="489" t="s">
        <v>87</v>
      </c>
      <c r="H326" s="490">
        <v>110260.62</v>
      </c>
      <c r="I326" s="490">
        <v>192956.09</v>
      </c>
      <c r="J326" s="490">
        <v>142979.68</v>
      </c>
      <c r="K326" s="490">
        <v>250214.43</v>
      </c>
      <c r="L326" s="490">
        <v>171249.75</v>
      </c>
      <c r="M326" s="490">
        <v>299687.06</v>
      </c>
      <c r="N326" s="490">
        <v>204514.43</v>
      </c>
      <c r="O326" s="490">
        <v>357900.25</v>
      </c>
      <c r="P326" s="490">
        <v>240645.97</v>
      </c>
      <c r="Q326" s="490">
        <v>421130.45</v>
      </c>
      <c r="R326" s="490">
        <v>263757.68</v>
      </c>
      <c r="S326" s="490">
        <v>461575.94</v>
      </c>
      <c r="T326" s="490">
        <v>285723.18</v>
      </c>
      <c r="U326" s="490">
        <v>500015.57</v>
      </c>
    </row>
    <row r="327" spans="1:21" ht="15">
      <c r="A327" s="489">
        <v>2</v>
      </c>
      <c r="B327" s="489" t="s">
        <v>201</v>
      </c>
      <c r="C327" s="489" t="s">
        <v>216</v>
      </c>
      <c r="D327" s="489" t="s">
        <v>217</v>
      </c>
      <c r="E327" s="489" t="s">
        <v>230</v>
      </c>
      <c r="F327" s="489">
        <v>2</v>
      </c>
      <c r="G327" s="489" t="s">
        <v>106</v>
      </c>
      <c r="H327" s="490">
        <v>95668.14</v>
      </c>
      <c r="I327" s="490">
        <v>167419.24</v>
      </c>
      <c r="J327" s="490">
        <v>125572.43</v>
      </c>
      <c r="K327" s="490">
        <v>219751.75</v>
      </c>
      <c r="L327" s="490">
        <v>152756.85</v>
      </c>
      <c r="M327" s="490">
        <v>267324.5</v>
      </c>
      <c r="N327" s="490">
        <v>187632.95</v>
      </c>
      <c r="O327" s="490">
        <v>328357.65999999997</v>
      </c>
      <c r="P327" s="490">
        <v>222711.53</v>
      </c>
      <c r="Q327" s="490">
        <v>389745.18</v>
      </c>
      <c r="R327" s="490">
        <v>245482.43</v>
      </c>
      <c r="S327" s="490">
        <v>429594.25</v>
      </c>
      <c r="T327" s="490">
        <v>266620.84999999998</v>
      </c>
      <c r="U327" s="490">
        <v>466586.49</v>
      </c>
    </row>
    <row r="328" spans="1:21" ht="15">
      <c r="A328" s="489">
        <v>2</v>
      </c>
      <c r="B328" s="489" t="s">
        <v>201</v>
      </c>
      <c r="C328" s="489" t="s">
        <v>216</v>
      </c>
      <c r="D328" s="489" t="s">
        <v>217</v>
      </c>
      <c r="E328" s="489" t="s">
        <v>230</v>
      </c>
      <c r="F328" s="489">
        <v>3</v>
      </c>
      <c r="G328" s="489" t="s">
        <v>107</v>
      </c>
      <c r="H328" s="490">
        <v>82574.86</v>
      </c>
      <c r="I328" s="490">
        <v>144506</v>
      </c>
      <c r="J328" s="490">
        <v>112215.66</v>
      </c>
      <c r="K328" s="490">
        <v>196377.4</v>
      </c>
      <c r="L328" s="490">
        <v>141652.97</v>
      </c>
      <c r="M328" s="490">
        <v>247892.7</v>
      </c>
      <c r="N328" s="490">
        <v>186278.72</v>
      </c>
      <c r="O328" s="490">
        <v>325987.77</v>
      </c>
      <c r="P328" s="490">
        <v>230546.39</v>
      </c>
      <c r="Q328" s="490">
        <v>403456.17</v>
      </c>
      <c r="R328" s="490">
        <v>259546.6</v>
      </c>
      <c r="S328" s="490">
        <v>454206.55</v>
      </c>
      <c r="T328" s="490">
        <v>288137.57</v>
      </c>
      <c r="U328" s="490">
        <v>504240.74</v>
      </c>
    </row>
    <row r="329" spans="1:21" ht="15">
      <c r="A329" s="489">
        <v>2</v>
      </c>
      <c r="B329" s="489" t="s">
        <v>201</v>
      </c>
      <c r="C329" s="489" t="s">
        <v>216</v>
      </c>
      <c r="D329" s="489" t="s">
        <v>217</v>
      </c>
      <c r="E329" s="489" t="s">
        <v>230</v>
      </c>
      <c r="F329" s="489">
        <v>4</v>
      </c>
      <c r="G329" s="489" t="s">
        <v>104</v>
      </c>
      <c r="H329" s="490">
        <v>93588.49</v>
      </c>
      <c r="I329" s="490">
        <v>149741.57999999999</v>
      </c>
      <c r="J329" s="490">
        <v>131023.88</v>
      </c>
      <c r="K329" s="490">
        <v>209638.21</v>
      </c>
      <c r="L329" s="490">
        <v>168459.28</v>
      </c>
      <c r="M329" s="490">
        <v>269534.84999999998</v>
      </c>
      <c r="N329" s="490">
        <v>224612.37</v>
      </c>
      <c r="O329" s="490">
        <v>359379.8</v>
      </c>
      <c r="P329" s="490">
        <v>280765.46000000002</v>
      </c>
      <c r="Q329" s="490">
        <v>449224.74</v>
      </c>
      <c r="R329" s="490">
        <v>318200.86</v>
      </c>
      <c r="S329" s="490">
        <v>509121.38</v>
      </c>
      <c r="T329" s="490">
        <v>355636.25</v>
      </c>
      <c r="U329" s="490">
        <v>569018.01</v>
      </c>
    </row>
    <row r="330" spans="1:21" ht="15">
      <c r="A330" s="489">
        <v>2</v>
      </c>
      <c r="B330" s="489" t="s">
        <v>201</v>
      </c>
      <c r="C330" s="489" t="s">
        <v>216</v>
      </c>
      <c r="D330" s="489" t="s">
        <v>217</v>
      </c>
      <c r="E330" s="489" t="s">
        <v>231</v>
      </c>
      <c r="F330" s="489">
        <v>1</v>
      </c>
      <c r="G330" s="489" t="s">
        <v>87</v>
      </c>
      <c r="H330" s="490">
        <v>109906.07</v>
      </c>
      <c r="I330" s="490">
        <v>192335.62</v>
      </c>
      <c r="J330" s="490">
        <v>142417.10999999999</v>
      </c>
      <c r="K330" s="490">
        <v>249229.95</v>
      </c>
      <c r="L330" s="490">
        <v>170502.44</v>
      </c>
      <c r="M330" s="490">
        <v>298379.27</v>
      </c>
      <c r="N330" s="490">
        <v>203509.92</v>
      </c>
      <c r="O330" s="490">
        <v>356142.36</v>
      </c>
      <c r="P330" s="490">
        <v>239382.13</v>
      </c>
      <c r="Q330" s="490">
        <v>418918.73</v>
      </c>
      <c r="R330" s="490">
        <v>262326.82</v>
      </c>
      <c r="S330" s="490">
        <v>459071.93</v>
      </c>
      <c r="T330" s="490">
        <v>284085.21000000002</v>
      </c>
      <c r="U330" s="490">
        <v>497149.12</v>
      </c>
    </row>
    <row r="331" spans="1:21" ht="15">
      <c r="A331" s="489">
        <v>2</v>
      </c>
      <c r="B331" s="489" t="s">
        <v>201</v>
      </c>
      <c r="C331" s="489" t="s">
        <v>216</v>
      </c>
      <c r="D331" s="489" t="s">
        <v>217</v>
      </c>
      <c r="E331" s="489" t="s">
        <v>231</v>
      </c>
      <c r="F331" s="489">
        <v>2</v>
      </c>
      <c r="G331" s="489" t="s">
        <v>106</v>
      </c>
      <c r="H331" s="490">
        <v>95816.85</v>
      </c>
      <c r="I331" s="490">
        <v>167679.49</v>
      </c>
      <c r="J331" s="490">
        <v>125610.11</v>
      </c>
      <c r="K331" s="490">
        <v>219817.7</v>
      </c>
      <c r="L331" s="490">
        <v>152647.23000000001</v>
      </c>
      <c r="M331" s="490">
        <v>267132.65999999997</v>
      </c>
      <c r="N331" s="490">
        <v>187210.56</v>
      </c>
      <c r="O331" s="490">
        <v>327618.48</v>
      </c>
      <c r="P331" s="490">
        <v>222066.12</v>
      </c>
      <c r="Q331" s="490">
        <v>388615.71</v>
      </c>
      <c r="R331" s="490">
        <v>244681.75</v>
      </c>
      <c r="S331" s="490">
        <v>428193.06</v>
      </c>
      <c r="T331" s="490">
        <v>265641.58</v>
      </c>
      <c r="U331" s="490">
        <v>464872.77</v>
      </c>
    </row>
    <row r="332" spans="1:21" ht="15">
      <c r="A332" s="489">
        <v>2</v>
      </c>
      <c r="B332" s="489" t="s">
        <v>201</v>
      </c>
      <c r="C332" s="489" t="s">
        <v>216</v>
      </c>
      <c r="D332" s="489" t="s">
        <v>217</v>
      </c>
      <c r="E332" s="489" t="s">
        <v>231</v>
      </c>
      <c r="F332" s="489">
        <v>3</v>
      </c>
      <c r="G332" s="489" t="s">
        <v>107</v>
      </c>
      <c r="H332" s="490">
        <v>83054.78</v>
      </c>
      <c r="I332" s="490">
        <v>145345.87</v>
      </c>
      <c r="J332" s="490">
        <v>113004.42</v>
      </c>
      <c r="K332" s="490">
        <v>197757.74</v>
      </c>
      <c r="L332" s="490">
        <v>142757.59</v>
      </c>
      <c r="M332" s="490">
        <v>249825.78</v>
      </c>
      <c r="N332" s="490">
        <v>187840.93</v>
      </c>
      <c r="O332" s="490">
        <v>328721.62</v>
      </c>
      <c r="P332" s="490">
        <v>232578.52</v>
      </c>
      <c r="Q332" s="490">
        <v>407012.41</v>
      </c>
      <c r="R332" s="490">
        <v>261909.66</v>
      </c>
      <c r="S332" s="490">
        <v>458341.9</v>
      </c>
      <c r="T332" s="490">
        <v>290845.65999999997</v>
      </c>
      <c r="U332" s="490">
        <v>508979.91</v>
      </c>
    </row>
    <row r="333" spans="1:21" ht="15">
      <c r="A333" s="489">
        <v>2</v>
      </c>
      <c r="B333" s="489" t="s">
        <v>201</v>
      </c>
      <c r="C333" s="489" t="s">
        <v>216</v>
      </c>
      <c r="D333" s="489" t="s">
        <v>217</v>
      </c>
      <c r="E333" s="489" t="s">
        <v>231</v>
      </c>
      <c r="F333" s="489">
        <v>4</v>
      </c>
      <c r="G333" s="489" t="s">
        <v>104</v>
      </c>
      <c r="H333" s="490">
        <v>93222.97</v>
      </c>
      <c r="I333" s="490">
        <v>149156.76</v>
      </c>
      <c r="J333" s="490">
        <v>130512.16</v>
      </c>
      <c r="K333" s="490">
        <v>208819.46</v>
      </c>
      <c r="L333" s="490">
        <v>167801.35</v>
      </c>
      <c r="M333" s="490">
        <v>268482.15999999997</v>
      </c>
      <c r="N333" s="490">
        <v>223735.13</v>
      </c>
      <c r="O333" s="490">
        <v>357976.22</v>
      </c>
      <c r="P333" s="490">
        <v>279668.92</v>
      </c>
      <c r="Q333" s="490">
        <v>447470.27</v>
      </c>
      <c r="R333" s="490">
        <v>316958.11</v>
      </c>
      <c r="S333" s="490">
        <v>507132.98</v>
      </c>
      <c r="T333" s="490">
        <v>354247.3</v>
      </c>
      <c r="U333" s="490">
        <v>566795.68000000005</v>
      </c>
    </row>
    <row r="334" spans="1:21" ht="15">
      <c r="A334" s="489">
        <v>2</v>
      </c>
      <c r="B334" s="489" t="s">
        <v>201</v>
      </c>
      <c r="C334" s="489" t="s">
        <v>216</v>
      </c>
      <c r="D334" s="489" t="s">
        <v>217</v>
      </c>
      <c r="E334" s="489" t="s">
        <v>232</v>
      </c>
      <c r="F334" s="489">
        <v>1</v>
      </c>
      <c r="G334" s="489" t="s">
        <v>87</v>
      </c>
      <c r="H334" s="490">
        <v>135432.63</v>
      </c>
      <c r="I334" s="490">
        <v>237007.11</v>
      </c>
      <c r="J334" s="490">
        <v>175437.57</v>
      </c>
      <c r="K334" s="490">
        <v>307015.75</v>
      </c>
      <c r="L334" s="490">
        <v>209993.87</v>
      </c>
      <c r="M334" s="490">
        <v>367489.27</v>
      </c>
      <c r="N334" s="490">
        <v>250584.22</v>
      </c>
      <c r="O334" s="490">
        <v>438522.38</v>
      </c>
      <c r="P334" s="490">
        <v>294708.59000000003</v>
      </c>
      <c r="Q334" s="490">
        <v>515740.03</v>
      </c>
      <c r="R334" s="490">
        <v>322930.92</v>
      </c>
      <c r="S334" s="490">
        <v>565129.1</v>
      </c>
      <c r="T334" s="490">
        <v>349667.13</v>
      </c>
      <c r="U334" s="490">
        <v>611917.48</v>
      </c>
    </row>
    <row r="335" spans="1:21" ht="15">
      <c r="A335" s="489">
        <v>2</v>
      </c>
      <c r="B335" s="489" t="s">
        <v>201</v>
      </c>
      <c r="C335" s="489" t="s">
        <v>216</v>
      </c>
      <c r="D335" s="489" t="s">
        <v>217</v>
      </c>
      <c r="E335" s="489" t="s">
        <v>232</v>
      </c>
      <c r="F335" s="489">
        <v>2</v>
      </c>
      <c r="G335" s="489" t="s">
        <v>106</v>
      </c>
      <c r="H335" s="490">
        <v>118324.34</v>
      </c>
      <c r="I335" s="490">
        <v>207067.59</v>
      </c>
      <c r="J335" s="490">
        <v>155029.07</v>
      </c>
      <c r="K335" s="490">
        <v>271300.88</v>
      </c>
      <c r="L335" s="490">
        <v>188312.54</v>
      </c>
      <c r="M335" s="490">
        <v>329546.95</v>
      </c>
      <c r="N335" s="490">
        <v>230792.13</v>
      </c>
      <c r="O335" s="490">
        <v>403886.24</v>
      </c>
      <c r="P335" s="490">
        <v>273682</v>
      </c>
      <c r="Q335" s="490">
        <v>478943.51</v>
      </c>
      <c r="R335" s="490">
        <v>301504.76</v>
      </c>
      <c r="S335" s="490">
        <v>527633.31999999995</v>
      </c>
      <c r="T335" s="490">
        <v>327271.28999999998</v>
      </c>
      <c r="U335" s="490">
        <v>572724.76</v>
      </c>
    </row>
    <row r="336" spans="1:21" ht="15">
      <c r="A336" s="489">
        <v>2</v>
      </c>
      <c r="B336" s="489" t="s">
        <v>201</v>
      </c>
      <c r="C336" s="489" t="s">
        <v>216</v>
      </c>
      <c r="D336" s="489" t="s">
        <v>217</v>
      </c>
      <c r="E336" s="489" t="s">
        <v>232</v>
      </c>
      <c r="F336" s="489">
        <v>3</v>
      </c>
      <c r="G336" s="489" t="s">
        <v>107</v>
      </c>
      <c r="H336" s="490">
        <v>102758.63</v>
      </c>
      <c r="I336" s="490">
        <v>179827.6</v>
      </c>
      <c r="J336" s="490">
        <v>139888.6</v>
      </c>
      <c r="K336" s="490">
        <v>244805.06</v>
      </c>
      <c r="L336" s="490">
        <v>176780.01</v>
      </c>
      <c r="M336" s="490">
        <v>309365.02</v>
      </c>
      <c r="N336" s="490">
        <v>232667.89</v>
      </c>
      <c r="O336" s="490">
        <v>407168.81</v>
      </c>
      <c r="P336" s="490">
        <v>288135.95</v>
      </c>
      <c r="Q336" s="490">
        <v>504237.91</v>
      </c>
      <c r="R336" s="490">
        <v>324514.89</v>
      </c>
      <c r="S336" s="490">
        <v>567901.06000000006</v>
      </c>
      <c r="T336" s="490">
        <v>360414.02</v>
      </c>
      <c r="U336" s="490">
        <v>630724.54</v>
      </c>
    </row>
    <row r="337" spans="1:21" ht="15">
      <c r="A337" s="489">
        <v>2</v>
      </c>
      <c r="B337" s="489" t="s">
        <v>201</v>
      </c>
      <c r="C337" s="489" t="s">
        <v>216</v>
      </c>
      <c r="D337" s="489" t="s">
        <v>217</v>
      </c>
      <c r="E337" s="489" t="s">
        <v>232</v>
      </c>
      <c r="F337" s="489">
        <v>4</v>
      </c>
      <c r="G337" s="489" t="s">
        <v>104</v>
      </c>
      <c r="H337" s="490">
        <v>114838.92</v>
      </c>
      <c r="I337" s="490">
        <v>183742.27</v>
      </c>
      <c r="J337" s="490">
        <v>160774.48000000001</v>
      </c>
      <c r="K337" s="490">
        <v>257239.18</v>
      </c>
      <c r="L337" s="490">
        <v>206710.05</v>
      </c>
      <c r="M337" s="490">
        <v>330736.08</v>
      </c>
      <c r="N337" s="490">
        <v>275613.40000000002</v>
      </c>
      <c r="O337" s="490">
        <v>440981.44</v>
      </c>
      <c r="P337" s="490">
        <v>344516.75</v>
      </c>
      <c r="Q337" s="490">
        <v>551226.80000000005</v>
      </c>
      <c r="R337" s="490">
        <v>390452.31</v>
      </c>
      <c r="S337" s="490">
        <v>624723.71</v>
      </c>
      <c r="T337" s="490">
        <v>436387.88</v>
      </c>
      <c r="U337" s="490">
        <v>698220.62</v>
      </c>
    </row>
    <row r="338" spans="1:21" ht="15">
      <c r="A338" s="489">
        <v>2</v>
      </c>
      <c r="B338" s="489" t="s">
        <v>201</v>
      </c>
      <c r="C338" s="489" t="s">
        <v>216</v>
      </c>
      <c r="D338" s="489" t="s">
        <v>217</v>
      </c>
      <c r="E338" s="489" t="s">
        <v>233</v>
      </c>
      <c r="F338" s="489">
        <v>1</v>
      </c>
      <c r="G338" s="489" t="s">
        <v>87</v>
      </c>
      <c r="H338" s="490">
        <v>107734.55</v>
      </c>
      <c r="I338" s="490">
        <v>188535.47</v>
      </c>
      <c r="J338" s="490">
        <v>139694.31</v>
      </c>
      <c r="K338" s="490">
        <v>244465.05</v>
      </c>
      <c r="L338" s="490">
        <v>167307.85999999999</v>
      </c>
      <c r="M338" s="490">
        <v>292788.75</v>
      </c>
      <c r="N338" s="490">
        <v>199796.26</v>
      </c>
      <c r="O338" s="490">
        <v>349643.45</v>
      </c>
      <c r="P338" s="490">
        <v>235086.52</v>
      </c>
      <c r="Q338" s="490">
        <v>411401.4</v>
      </c>
      <c r="R338" s="490">
        <v>257659.99</v>
      </c>
      <c r="S338" s="490">
        <v>450904.97</v>
      </c>
      <c r="T338" s="490">
        <v>279109.37</v>
      </c>
      <c r="U338" s="490">
        <v>488441.4</v>
      </c>
    </row>
    <row r="339" spans="1:21" ht="15">
      <c r="A339" s="489">
        <v>2</v>
      </c>
      <c r="B339" s="489" t="s">
        <v>201</v>
      </c>
      <c r="C339" s="489" t="s">
        <v>216</v>
      </c>
      <c r="D339" s="489" t="s">
        <v>217</v>
      </c>
      <c r="E339" s="489" t="s">
        <v>233</v>
      </c>
      <c r="F339" s="489">
        <v>2</v>
      </c>
      <c r="G339" s="489" t="s">
        <v>106</v>
      </c>
      <c r="H339" s="490">
        <v>93519.47</v>
      </c>
      <c r="I339" s="490">
        <v>163659.07</v>
      </c>
      <c r="J339" s="490">
        <v>122737.25</v>
      </c>
      <c r="K339" s="490">
        <v>214790.19</v>
      </c>
      <c r="L339" s="490">
        <v>149293.23000000001</v>
      </c>
      <c r="M339" s="490">
        <v>261263.15</v>
      </c>
      <c r="N339" s="490">
        <v>183351.37</v>
      </c>
      <c r="O339" s="490">
        <v>320864.89</v>
      </c>
      <c r="P339" s="490">
        <v>217615.9</v>
      </c>
      <c r="Q339" s="490">
        <v>380827.82</v>
      </c>
      <c r="R339" s="490">
        <v>239857.37</v>
      </c>
      <c r="S339" s="490">
        <v>419750.39</v>
      </c>
      <c r="T339" s="490">
        <v>260501.07</v>
      </c>
      <c r="U339" s="490">
        <v>455876.87</v>
      </c>
    </row>
    <row r="340" spans="1:21" ht="15">
      <c r="A340" s="489">
        <v>2</v>
      </c>
      <c r="B340" s="489" t="s">
        <v>201</v>
      </c>
      <c r="C340" s="489" t="s">
        <v>216</v>
      </c>
      <c r="D340" s="489" t="s">
        <v>217</v>
      </c>
      <c r="E340" s="489" t="s">
        <v>233</v>
      </c>
      <c r="F340" s="489">
        <v>3</v>
      </c>
      <c r="G340" s="489" t="s">
        <v>107</v>
      </c>
      <c r="H340" s="490">
        <v>80753.45</v>
      </c>
      <c r="I340" s="490">
        <v>141318.54</v>
      </c>
      <c r="J340" s="490">
        <v>109753.34</v>
      </c>
      <c r="K340" s="490">
        <v>192068.35</v>
      </c>
      <c r="L340" s="490">
        <v>138555.01</v>
      </c>
      <c r="M340" s="490">
        <v>242471.26</v>
      </c>
      <c r="N340" s="490">
        <v>182215.14</v>
      </c>
      <c r="O340" s="490">
        <v>318876.49</v>
      </c>
      <c r="P340" s="490">
        <v>225526.43</v>
      </c>
      <c r="Q340" s="490">
        <v>394671.26</v>
      </c>
      <c r="R340" s="490">
        <v>253902.3</v>
      </c>
      <c r="S340" s="490">
        <v>444329.03</v>
      </c>
      <c r="T340" s="490">
        <v>281879.51</v>
      </c>
      <c r="U340" s="490">
        <v>493289.14</v>
      </c>
    </row>
    <row r="341" spans="1:21" ht="15">
      <c r="A341" s="489">
        <v>2</v>
      </c>
      <c r="B341" s="489" t="s">
        <v>201</v>
      </c>
      <c r="C341" s="489" t="s">
        <v>216</v>
      </c>
      <c r="D341" s="489" t="s">
        <v>217</v>
      </c>
      <c r="E341" s="489" t="s">
        <v>233</v>
      </c>
      <c r="F341" s="489">
        <v>4</v>
      </c>
      <c r="G341" s="489" t="s">
        <v>104</v>
      </c>
      <c r="H341" s="490">
        <v>91438.28</v>
      </c>
      <c r="I341" s="490">
        <v>146301.25</v>
      </c>
      <c r="J341" s="490">
        <v>128013.59</v>
      </c>
      <c r="K341" s="490">
        <v>204821.75</v>
      </c>
      <c r="L341" s="490">
        <v>164588.91</v>
      </c>
      <c r="M341" s="490">
        <v>263342.26</v>
      </c>
      <c r="N341" s="490">
        <v>219451.88</v>
      </c>
      <c r="O341" s="490">
        <v>351123.01</v>
      </c>
      <c r="P341" s="490">
        <v>274314.84999999998</v>
      </c>
      <c r="Q341" s="490">
        <v>438903.76</v>
      </c>
      <c r="R341" s="490">
        <v>310890.15999999997</v>
      </c>
      <c r="S341" s="490">
        <v>497424.26</v>
      </c>
      <c r="T341" s="490">
        <v>347465.47</v>
      </c>
      <c r="U341" s="490">
        <v>555944.76</v>
      </c>
    </row>
    <row r="342" spans="1:21" ht="15">
      <c r="A342" s="489">
        <v>2</v>
      </c>
      <c r="B342" s="489" t="s">
        <v>201</v>
      </c>
      <c r="C342" s="489" t="s">
        <v>216</v>
      </c>
      <c r="D342" s="489" t="s">
        <v>217</v>
      </c>
      <c r="E342" s="489" t="s">
        <v>234</v>
      </c>
      <c r="F342" s="489">
        <v>1</v>
      </c>
      <c r="G342" s="489" t="s">
        <v>87</v>
      </c>
      <c r="H342" s="490">
        <v>105252.8</v>
      </c>
      <c r="I342" s="490">
        <v>184192.4</v>
      </c>
      <c r="J342" s="490">
        <v>136436.74</v>
      </c>
      <c r="K342" s="490">
        <v>238764.3</v>
      </c>
      <c r="L342" s="490">
        <v>163378.04999999999</v>
      </c>
      <c r="M342" s="490">
        <v>285911.58</v>
      </c>
      <c r="N342" s="490">
        <v>195060.19</v>
      </c>
      <c r="O342" s="490">
        <v>341355.33</v>
      </c>
      <c r="P342" s="490">
        <v>229482.37</v>
      </c>
      <c r="Q342" s="490">
        <v>401594.15</v>
      </c>
      <c r="R342" s="490">
        <v>251500.14</v>
      </c>
      <c r="S342" s="490">
        <v>440125.24</v>
      </c>
      <c r="T342" s="490">
        <v>272402.84999999998</v>
      </c>
      <c r="U342" s="490">
        <v>476705</v>
      </c>
    </row>
    <row r="343" spans="1:21" ht="15">
      <c r="A343" s="489">
        <v>2</v>
      </c>
      <c r="B343" s="489" t="s">
        <v>201</v>
      </c>
      <c r="C343" s="489" t="s">
        <v>216</v>
      </c>
      <c r="D343" s="489" t="s">
        <v>217</v>
      </c>
      <c r="E343" s="489" t="s">
        <v>234</v>
      </c>
      <c r="F343" s="489">
        <v>2</v>
      </c>
      <c r="G343" s="489" t="s">
        <v>106</v>
      </c>
      <c r="H343" s="490">
        <v>91540.93</v>
      </c>
      <c r="I343" s="490">
        <v>160196.63</v>
      </c>
      <c r="J343" s="490">
        <v>120079.93</v>
      </c>
      <c r="K343" s="490">
        <v>210139.88</v>
      </c>
      <c r="L343" s="490">
        <v>146001.1</v>
      </c>
      <c r="M343" s="490">
        <v>255501.93</v>
      </c>
      <c r="N343" s="490">
        <v>179197.42</v>
      </c>
      <c r="O343" s="490">
        <v>313595.48</v>
      </c>
      <c r="P343" s="490">
        <v>212630.18</v>
      </c>
      <c r="Q343" s="490">
        <v>372102.81</v>
      </c>
      <c r="R343" s="490">
        <v>234327.7</v>
      </c>
      <c r="S343" s="490">
        <v>410073.47</v>
      </c>
      <c r="T343" s="490">
        <v>254453.25</v>
      </c>
      <c r="U343" s="490">
        <v>445293.18</v>
      </c>
    </row>
    <row r="344" spans="1:21" ht="15">
      <c r="A344" s="489">
        <v>2</v>
      </c>
      <c r="B344" s="489" t="s">
        <v>201</v>
      </c>
      <c r="C344" s="489" t="s">
        <v>216</v>
      </c>
      <c r="D344" s="489" t="s">
        <v>217</v>
      </c>
      <c r="E344" s="489" t="s">
        <v>234</v>
      </c>
      <c r="F344" s="489">
        <v>3</v>
      </c>
      <c r="G344" s="489" t="s">
        <v>107</v>
      </c>
      <c r="H344" s="490">
        <v>79180.34</v>
      </c>
      <c r="I344" s="490">
        <v>138565.6</v>
      </c>
      <c r="J344" s="490">
        <v>107667.86</v>
      </c>
      <c r="K344" s="490">
        <v>188418.75</v>
      </c>
      <c r="L344" s="490">
        <v>135964.16</v>
      </c>
      <c r="M344" s="490">
        <v>237937.28</v>
      </c>
      <c r="N344" s="490">
        <v>178850.05</v>
      </c>
      <c r="O344" s="490">
        <v>312987.59000000003</v>
      </c>
      <c r="P344" s="490">
        <v>221399.46</v>
      </c>
      <c r="Q344" s="490">
        <v>387449.05</v>
      </c>
      <c r="R344" s="490">
        <v>249285.04</v>
      </c>
      <c r="S344" s="490">
        <v>436248.82</v>
      </c>
      <c r="T344" s="490">
        <v>276786.07</v>
      </c>
      <c r="U344" s="490">
        <v>484375.63</v>
      </c>
    </row>
    <row r="345" spans="1:21" ht="15">
      <c r="A345" s="489">
        <v>2</v>
      </c>
      <c r="B345" s="489" t="s">
        <v>201</v>
      </c>
      <c r="C345" s="489" t="s">
        <v>216</v>
      </c>
      <c r="D345" s="489" t="s">
        <v>217</v>
      </c>
      <c r="E345" s="489" t="s">
        <v>234</v>
      </c>
      <c r="F345" s="489">
        <v>4</v>
      </c>
      <c r="G345" s="489" t="s">
        <v>104</v>
      </c>
      <c r="H345" s="490">
        <v>89307.06</v>
      </c>
      <c r="I345" s="490">
        <v>142891.29</v>
      </c>
      <c r="J345" s="490">
        <v>125029.88</v>
      </c>
      <c r="K345" s="490">
        <v>200047.81</v>
      </c>
      <c r="L345" s="490">
        <v>160752.70000000001</v>
      </c>
      <c r="M345" s="490">
        <v>257204.32</v>
      </c>
      <c r="N345" s="490">
        <v>214336.93</v>
      </c>
      <c r="O345" s="490">
        <v>342939.1</v>
      </c>
      <c r="P345" s="490">
        <v>267921.15999999997</v>
      </c>
      <c r="Q345" s="490">
        <v>428673.87</v>
      </c>
      <c r="R345" s="490">
        <v>303643.99</v>
      </c>
      <c r="S345" s="490">
        <v>485830.39</v>
      </c>
      <c r="T345" s="490">
        <v>339366.81</v>
      </c>
      <c r="U345" s="490">
        <v>542986.9</v>
      </c>
    </row>
    <row r="346" spans="1:21" ht="15">
      <c r="A346" s="489">
        <v>2</v>
      </c>
      <c r="B346" s="489" t="s">
        <v>201</v>
      </c>
      <c r="C346" s="489" t="s">
        <v>216</v>
      </c>
      <c r="D346" s="489" t="s">
        <v>217</v>
      </c>
      <c r="E346" s="489" t="s">
        <v>235</v>
      </c>
      <c r="F346" s="489">
        <v>1</v>
      </c>
      <c r="G346" s="489" t="s">
        <v>87</v>
      </c>
      <c r="H346" s="490">
        <v>101175.63</v>
      </c>
      <c r="I346" s="490">
        <v>177057.36</v>
      </c>
      <c r="J346" s="490">
        <v>131157.91</v>
      </c>
      <c r="K346" s="490">
        <v>229526.34</v>
      </c>
      <c r="L346" s="490">
        <v>157061.34</v>
      </c>
      <c r="M346" s="490">
        <v>274857.34999999998</v>
      </c>
      <c r="N346" s="490">
        <v>187525.43</v>
      </c>
      <c r="O346" s="490">
        <v>328169.49</v>
      </c>
      <c r="P346" s="490">
        <v>220622.97</v>
      </c>
      <c r="Q346" s="490">
        <v>386090.2</v>
      </c>
      <c r="R346" s="490">
        <v>241793.52</v>
      </c>
      <c r="S346" s="490">
        <v>423138.66</v>
      </c>
      <c r="T346" s="490">
        <v>261894.9</v>
      </c>
      <c r="U346" s="490">
        <v>458316.08</v>
      </c>
    </row>
    <row r="347" spans="1:21" ht="15">
      <c r="A347" s="489">
        <v>2</v>
      </c>
      <c r="B347" s="489" t="s">
        <v>201</v>
      </c>
      <c r="C347" s="489" t="s">
        <v>216</v>
      </c>
      <c r="D347" s="489" t="s">
        <v>217</v>
      </c>
      <c r="E347" s="489" t="s">
        <v>235</v>
      </c>
      <c r="F347" s="489">
        <v>2</v>
      </c>
      <c r="G347" s="489" t="s">
        <v>106</v>
      </c>
      <c r="H347" s="490">
        <v>87966.95</v>
      </c>
      <c r="I347" s="490">
        <v>153942.17000000001</v>
      </c>
      <c r="J347" s="490">
        <v>115401.35</v>
      </c>
      <c r="K347" s="490">
        <v>201952.36</v>
      </c>
      <c r="L347" s="490">
        <v>140322.09</v>
      </c>
      <c r="M347" s="490">
        <v>245563.65</v>
      </c>
      <c r="N347" s="490">
        <v>172244.78</v>
      </c>
      <c r="O347" s="490">
        <v>301428.36</v>
      </c>
      <c r="P347" s="490">
        <v>204389.21</v>
      </c>
      <c r="Q347" s="490">
        <v>357681.12</v>
      </c>
      <c r="R347" s="490">
        <v>225251.27</v>
      </c>
      <c r="S347" s="490">
        <v>394189.72</v>
      </c>
      <c r="T347" s="490">
        <v>244604</v>
      </c>
      <c r="U347" s="490">
        <v>428056.99</v>
      </c>
    </row>
    <row r="348" spans="1:21" ht="15">
      <c r="A348" s="489">
        <v>2</v>
      </c>
      <c r="B348" s="489" t="s">
        <v>201</v>
      </c>
      <c r="C348" s="489" t="s">
        <v>216</v>
      </c>
      <c r="D348" s="489" t="s">
        <v>217</v>
      </c>
      <c r="E348" s="489" t="s">
        <v>235</v>
      </c>
      <c r="F348" s="489">
        <v>3</v>
      </c>
      <c r="G348" s="489" t="s">
        <v>107</v>
      </c>
      <c r="H348" s="490">
        <v>76067.45</v>
      </c>
      <c r="I348" s="490">
        <v>133118.04</v>
      </c>
      <c r="J348" s="490">
        <v>103426.68</v>
      </c>
      <c r="K348" s="490">
        <v>180996.68</v>
      </c>
      <c r="L348" s="490">
        <v>130601.71</v>
      </c>
      <c r="M348" s="490">
        <v>228552.99</v>
      </c>
      <c r="N348" s="490">
        <v>171789.49</v>
      </c>
      <c r="O348" s="490">
        <v>300631.61</v>
      </c>
      <c r="P348" s="490">
        <v>212653.14</v>
      </c>
      <c r="Q348" s="490">
        <v>372142.99</v>
      </c>
      <c r="R348" s="490">
        <v>239432.52</v>
      </c>
      <c r="S348" s="490">
        <v>419006.91</v>
      </c>
      <c r="T348" s="490">
        <v>265841.46000000002</v>
      </c>
      <c r="U348" s="490">
        <v>465222.56</v>
      </c>
    </row>
    <row r="349" spans="1:21" ht="15">
      <c r="A349" s="489">
        <v>2</v>
      </c>
      <c r="B349" s="489" t="s">
        <v>201</v>
      </c>
      <c r="C349" s="489" t="s">
        <v>216</v>
      </c>
      <c r="D349" s="489" t="s">
        <v>217</v>
      </c>
      <c r="E349" s="489" t="s">
        <v>235</v>
      </c>
      <c r="F349" s="489">
        <v>4</v>
      </c>
      <c r="G349" s="489" t="s">
        <v>104</v>
      </c>
      <c r="H349" s="490">
        <v>85851.54</v>
      </c>
      <c r="I349" s="490">
        <v>137362.46</v>
      </c>
      <c r="J349" s="490">
        <v>120192.15</v>
      </c>
      <c r="K349" s="490">
        <v>192307.44</v>
      </c>
      <c r="L349" s="490">
        <v>154532.76999999999</v>
      </c>
      <c r="M349" s="490">
        <v>247252.43</v>
      </c>
      <c r="N349" s="490">
        <v>206043.69</v>
      </c>
      <c r="O349" s="490">
        <v>329669.90000000002</v>
      </c>
      <c r="P349" s="490">
        <v>257554.61</v>
      </c>
      <c r="Q349" s="490">
        <v>412087.38</v>
      </c>
      <c r="R349" s="490">
        <v>291895.21999999997</v>
      </c>
      <c r="S349" s="490">
        <v>467032.36</v>
      </c>
      <c r="T349" s="490">
        <v>326235.84000000003</v>
      </c>
      <c r="U349" s="490">
        <v>521977.35</v>
      </c>
    </row>
    <row r="350" spans="1:21" ht="15">
      <c r="A350" s="489">
        <v>2</v>
      </c>
      <c r="B350" s="489" t="s">
        <v>201</v>
      </c>
      <c r="C350" s="489" t="s">
        <v>216</v>
      </c>
      <c r="D350" s="489" t="s">
        <v>217</v>
      </c>
      <c r="E350" s="489" t="s">
        <v>236</v>
      </c>
      <c r="F350" s="489">
        <v>1</v>
      </c>
      <c r="G350" s="489" t="s">
        <v>87</v>
      </c>
      <c r="H350" s="490">
        <v>135521.31</v>
      </c>
      <c r="I350" s="490">
        <v>237162.3</v>
      </c>
      <c r="J350" s="490">
        <v>175833.36</v>
      </c>
      <c r="K350" s="490">
        <v>307708.38</v>
      </c>
      <c r="L350" s="490">
        <v>210668.7</v>
      </c>
      <c r="M350" s="490">
        <v>368670.23</v>
      </c>
      <c r="N350" s="490">
        <v>251696.16</v>
      </c>
      <c r="O350" s="490">
        <v>440468.28</v>
      </c>
      <c r="P350" s="490">
        <v>296240.59000000003</v>
      </c>
      <c r="Q350" s="490">
        <v>518421.03</v>
      </c>
      <c r="R350" s="490">
        <v>324734.71999999997</v>
      </c>
      <c r="S350" s="490">
        <v>568285.76</v>
      </c>
      <c r="T350" s="490">
        <v>351861.37</v>
      </c>
      <c r="U350" s="490">
        <v>615757.39</v>
      </c>
    </row>
    <row r="351" spans="1:21" ht="15">
      <c r="A351" s="489">
        <v>2</v>
      </c>
      <c r="B351" s="489" t="s">
        <v>201</v>
      </c>
      <c r="C351" s="489" t="s">
        <v>216</v>
      </c>
      <c r="D351" s="489" t="s">
        <v>217</v>
      </c>
      <c r="E351" s="489" t="s">
        <v>236</v>
      </c>
      <c r="F351" s="489">
        <v>2</v>
      </c>
      <c r="G351" s="489" t="s">
        <v>106</v>
      </c>
      <c r="H351" s="490">
        <v>117154.84</v>
      </c>
      <c r="I351" s="490">
        <v>205020.97</v>
      </c>
      <c r="J351" s="490">
        <v>153924.24</v>
      </c>
      <c r="K351" s="490">
        <v>269367.40999999997</v>
      </c>
      <c r="L351" s="490">
        <v>187393.16</v>
      </c>
      <c r="M351" s="490">
        <v>327938.03000000003</v>
      </c>
      <c r="N351" s="490">
        <v>230448.78</v>
      </c>
      <c r="O351" s="490">
        <v>403285.36</v>
      </c>
      <c r="P351" s="490">
        <v>273667.93</v>
      </c>
      <c r="Q351" s="490">
        <v>478918.88</v>
      </c>
      <c r="R351" s="490">
        <v>301733.09999999998</v>
      </c>
      <c r="S351" s="490">
        <v>528032.93000000005</v>
      </c>
      <c r="T351" s="490">
        <v>327818.77</v>
      </c>
      <c r="U351" s="490">
        <v>573682.85</v>
      </c>
    </row>
    <row r="352" spans="1:21" ht="15">
      <c r="A352" s="489">
        <v>2</v>
      </c>
      <c r="B352" s="489" t="s">
        <v>201</v>
      </c>
      <c r="C352" s="489" t="s">
        <v>216</v>
      </c>
      <c r="D352" s="489" t="s">
        <v>217</v>
      </c>
      <c r="E352" s="489" t="s">
        <v>236</v>
      </c>
      <c r="F352" s="489">
        <v>3</v>
      </c>
      <c r="G352" s="489" t="s">
        <v>107</v>
      </c>
      <c r="H352" s="490">
        <v>100788.93</v>
      </c>
      <c r="I352" s="490">
        <v>176380.62</v>
      </c>
      <c r="J352" s="490">
        <v>136838.85</v>
      </c>
      <c r="K352" s="490">
        <v>239467.99</v>
      </c>
      <c r="L352" s="490">
        <v>172632.67</v>
      </c>
      <c r="M352" s="490">
        <v>302107.17</v>
      </c>
      <c r="N352" s="490">
        <v>226914.66</v>
      </c>
      <c r="O352" s="490">
        <v>397100.66</v>
      </c>
      <c r="P352" s="490">
        <v>280745.96000000002</v>
      </c>
      <c r="Q352" s="490">
        <v>491305.43</v>
      </c>
      <c r="R352" s="490">
        <v>315989.63</v>
      </c>
      <c r="S352" s="490">
        <v>552981.85</v>
      </c>
      <c r="T352" s="490">
        <v>350718.21</v>
      </c>
      <c r="U352" s="490">
        <v>613756.87</v>
      </c>
    </row>
    <row r="353" spans="1:21" ht="15">
      <c r="A353" s="489">
        <v>2</v>
      </c>
      <c r="B353" s="489" t="s">
        <v>201</v>
      </c>
      <c r="C353" s="489" t="s">
        <v>216</v>
      </c>
      <c r="D353" s="489" t="s">
        <v>217</v>
      </c>
      <c r="E353" s="489" t="s">
        <v>236</v>
      </c>
      <c r="F353" s="489">
        <v>4</v>
      </c>
      <c r="G353" s="489" t="s">
        <v>104</v>
      </c>
      <c r="H353" s="490">
        <v>115090.56</v>
      </c>
      <c r="I353" s="490">
        <v>184144.91</v>
      </c>
      <c r="J353" s="490">
        <v>161126.79</v>
      </c>
      <c r="K353" s="490">
        <v>257802.87</v>
      </c>
      <c r="L353" s="490">
        <v>207163.02</v>
      </c>
      <c r="M353" s="490">
        <v>331460.83</v>
      </c>
      <c r="N353" s="490">
        <v>276217.36</v>
      </c>
      <c r="O353" s="490">
        <v>441947.77</v>
      </c>
      <c r="P353" s="490">
        <v>345271.69</v>
      </c>
      <c r="Q353" s="490">
        <v>552434.72</v>
      </c>
      <c r="R353" s="490">
        <v>391307.92</v>
      </c>
      <c r="S353" s="490">
        <v>626092.68000000005</v>
      </c>
      <c r="T353" s="490">
        <v>437344.15</v>
      </c>
      <c r="U353" s="490">
        <v>699750.64</v>
      </c>
    </row>
    <row r="354" spans="1:21" ht="15">
      <c r="A354" s="489">
        <v>2</v>
      </c>
      <c r="B354" s="489" t="s">
        <v>201</v>
      </c>
      <c r="C354" s="489" t="s">
        <v>237</v>
      </c>
      <c r="D354" s="489" t="s">
        <v>238</v>
      </c>
      <c r="E354" s="489" t="s">
        <v>239</v>
      </c>
      <c r="F354" s="489">
        <v>1</v>
      </c>
      <c r="G354" s="489" t="s">
        <v>87</v>
      </c>
      <c r="H354" s="490">
        <v>104721</v>
      </c>
      <c r="I354" s="490">
        <v>183261.75</v>
      </c>
      <c r="J354" s="490">
        <v>135762.99</v>
      </c>
      <c r="K354" s="490">
        <v>237585.24</v>
      </c>
      <c r="L354" s="490">
        <v>162582.42000000001</v>
      </c>
      <c r="M354" s="490">
        <v>284519.24</v>
      </c>
      <c r="N354" s="490">
        <v>194127.3</v>
      </c>
      <c r="O354" s="490">
        <v>339722.77</v>
      </c>
      <c r="P354" s="490">
        <v>228397.29</v>
      </c>
      <c r="Q354" s="490">
        <v>399695.26</v>
      </c>
      <c r="R354" s="490">
        <v>250317.89</v>
      </c>
      <c r="S354" s="490">
        <v>438056.3</v>
      </c>
      <c r="T354" s="490">
        <v>271135.71999999997</v>
      </c>
      <c r="U354" s="490">
        <v>474487.5</v>
      </c>
    </row>
    <row r="355" spans="1:21" ht="15">
      <c r="A355" s="489">
        <v>2</v>
      </c>
      <c r="B355" s="489" t="s">
        <v>201</v>
      </c>
      <c r="C355" s="489" t="s">
        <v>237</v>
      </c>
      <c r="D355" s="489" t="s">
        <v>238</v>
      </c>
      <c r="E355" s="489" t="s">
        <v>239</v>
      </c>
      <c r="F355" s="489">
        <v>2</v>
      </c>
      <c r="G355" s="489" t="s">
        <v>106</v>
      </c>
      <c r="H355" s="490">
        <v>91009.12</v>
      </c>
      <c r="I355" s="490">
        <v>159265.96</v>
      </c>
      <c r="J355" s="490">
        <v>119406.18</v>
      </c>
      <c r="K355" s="490">
        <v>208960.81</v>
      </c>
      <c r="L355" s="490">
        <v>145205.48000000001</v>
      </c>
      <c r="M355" s="490">
        <v>254109.58</v>
      </c>
      <c r="N355" s="490">
        <v>178264.52</v>
      </c>
      <c r="O355" s="490">
        <v>311962.92</v>
      </c>
      <c r="P355" s="490">
        <v>211545.1</v>
      </c>
      <c r="Q355" s="490">
        <v>370203.93</v>
      </c>
      <c r="R355" s="490">
        <v>233145.45</v>
      </c>
      <c r="S355" s="490">
        <v>408004.54</v>
      </c>
      <c r="T355" s="490">
        <v>253186.11</v>
      </c>
      <c r="U355" s="490">
        <v>443075.69</v>
      </c>
    </row>
    <row r="356" spans="1:21" ht="15">
      <c r="A356" s="489">
        <v>2</v>
      </c>
      <c r="B356" s="489" t="s">
        <v>201</v>
      </c>
      <c r="C356" s="489" t="s">
        <v>237</v>
      </c>
      <c r="D356" s="489" t="s">
        <v>238</v>
      </c>
      <c r="E356" s="489" t="s">
        <v>239</v>
      </c>
      <c r="F356" s="489">
        <v>3</v>
      </c>
      <c r="G356" s="489" t="s">
        <v>107</v>
      </c>
      <c r="H356" s="490">
        <v>78667.08</v>
      </c>
      <c r="I356" s="490">
        <v>137667.4</v>
      </c>
      <c r="J356" s="490">
        <v>106949.29</v>
      </c>
      <c r="K356" s="490">
        <v>187161.26</v>
      </c>
      <c r="L356" s="490">
        <v>135040.29999999999</v>
      </c>
      <c r="M356" s="490">
        <v>236320.52</v>
      </c>
      <c r="N356" s="490">
        <v>177618.23</v>
      </c>
      <c r="O356" s="490">
        <v>310831.90000000002</v>
      </c>
      <c r="P356" s="490">
        <v>219859.68</v>
      </c>
      <c r="Q356" s="490">
        <v>384754.45</v>
      </c>
      <c r="R356" s="490">
        <v>247539.96</v>
      </c>
      <c r="S356" s="490">
        <v>433194.93</v>
      </c>
      <c r="T356" s="490">
        <v>274835.69</v>
      </c>
      <c r="U356" s="490">
        <v>480962.45</v>
      </c>
    </row>
    <row r="357" spans="1:21" ht="15">
      <c r="A357" s="489">
        <v>2</v>
      </c>
      <c r="B357" s="489" t="s">
        <v>201</v>
      </c>
      <c r="C357" s="489" t="s">
        <v>237</v>
      </c>
      <c r="D357" s="489" t="s">
        <v>238</v>
      </c>
      <c r="E357" s="489" t="s">
        <v>239</v>
      </c>
      <c r="F357" s="489">
        <v>4</v>
      </c>
      <c r="G357" s="489" t="s">
        <v>104</v>
      </c>
      <c r="H357" s="490">
        <v>88865.63</v>
      </c>
      <c r="I357" s="490">
        <v>142185.01</v>
      </c>
      <c r="J357" s="490">
        <v>124411.88</v>
      </c>
      <c r="K357" s="490">
        <v>199059.01</v>
      </c>
      <c r="L357" s="490">
        <v>159958.13</v>
      </c>
      <c r="M357" s="490">
        <v>255933.01</v>
      </c>
      <c r="N357" s="490">
        <v>213277.5</v>
      </c>
      <c r="O357" s="490">
        <v>341244.01</v>
      </c>
      <c r="P357" s="490">
        <v>266596.88</v>
      </c>
      <c r="Q357" s="490">
        <v>426555.02</v>
      </c>
      <c r="R357" s="490">
        <v>302143.13</v>
      </c>
      <c r="S357" s="490">
        <v>483429.02</v>
      </c>
      <c r="T357" s="490">
        <v>337689.38</v>
      </c>
      <c r="U357" s="490">
        <v>540303.02</v>
      </c>
    </row>
    <row r="358" spans="1:21" ht="15">
      <c r="A358" s="489">
        <v>2</v>
      </c>
      <c r="B358" s="489" t="s">
        <v>201</v>
      </c>
      <c r="C358" s="489" t="s">
        <v>240</v>
      </c>
      <c r="D358" s="489" t="s">
        <v>241</v>
      </c>
      <c r="E358" s="489" t="s">
        <v>242</v>
      </c>
      <c r="F358" s="489">
        <v>1</v>
      </c>
      <c r="G358" s="489" t="s">
        <v>87</v>
      </c>
      <c r="H358" s="490">
        <v>131355.48000000001</v>
      </c>
      <c r="I358" s="490">
        <v>229872.08</v>
      </c>
      <c r="J358" s="490">
        <v>170158.75</v>
      </c>
      <c r="K358" s="490">
        <v>297777.82</v>
      </c>
      <c r="L358" s="490">
        <v>203677.18</v>
      </c>
      <c r="M358" s="490">
        <v>356435.06</v>
      </c>
      <c r="N358" s="490">
        <v>243049.47</v>
      </c>
      <c r="O358" s="490">
        <v>425336.57</v>
      </c>
      <c r="P358" s="490">
        <v>285849.21000000002</v>
      </c>
      <c r="Q358" s="490">
        <v>500236.13</v>
      </c>
      <c r="R358" s="490">
        <v>313224.33</v>
      </c>
      <c r="S358" s="490">
        <v>548142.56999999995</v>
      </c>
      <c r="T358" s="490">
        <v>339159.2</v>
      </c>
      <c r="U358" s="490">
        <v>593528.6</v>
      </c>
    </row>
    <row r="359" spans="1:21" ht="15">
      <c r="A359" s="489">
        <v>2</v>
      </c>
      <c r="B359" s="489" t="s">
        <v>201</v>
      </c>
      <c r="C359" s="489" t="s">
        <v>240</v>
      </c>
      <c r="D359" s="489" t="s">
        <v>241</v>
      </c>
      <c r="E359" s="489" t="s">
        <v>242</v>
      </c>
      <c r="F359" s="489">
        <v>2</v>
      </c>
      <c r="G359" s="489" t="s">
        <v>106</v>
      </c>
      <c r="H359" s="490">
        <v>114750.37</v>
      </c>
      <c r="I359" s="490">
        <v>200813.14</v>
      </c>
      <c r="J359" s="490">
        <v>150350.5</v>
      </c>
      <c r="K359" s="490">
        <v>263113.38</v>
      </c>
      <c r="L359" s="490">
        <v>182633.54</v>
      </c>
      <c r="M359" s="490">
        <v>319608.69</v>
      </c>
      <c r="N359" s="490">
        <v>223839.51</v>
      </c>
      <c r="O359" s="490">
        <v>391719.14</v>
      </c>
      <c r="P359" s="490">
        <v>265441.06</v>
      </c>
      <c r="Q359" s="490">
        <v>464521.85</v>
      </c>
      <c r="R359" s="490">
        <v>292428.34999999998</v>
      </c>
      <c r="S359" s="490">
        <v>511749.61</v>
      </c>
      <c r="T359" s="490">
        <v>317422.06</v>
      </c>
      <c r="U359" s="490">
        <v>555488.61</v>
      </c>
    </row>
    <row r="360" spans="1:21" ht="15">
      <c r="A360" s="489">
        <v>2</v>
      </c>
      <c r="B360" s="489" t="s">
        <v>201</v>
      </c>
      <c r="C360" s="489" t="s">
        <v>240</v>
      </c>
      <c r="D360" s="489" t="s">
        <v>241</v>
      </c>
      <c r="E360" s="489" t="s">
        <v>242</v>
      </c>
      <c r="F360" s="489">
        <v>3</v>
      </c>
      <c r="G360" s="489" t="s">
        <v>107</v>
      </c>
      <c r="H360" s="490">
        <v>99645.74</v>
      </c>
      <c r="I360" s="490">
        <v>174380.05</v>
      </c>
      <c r="J360" s="490">
        <v>135647.43</v>
      </c>
      <c r="K360" s="490">
        <v>237383.01</v>
      </c>
      <c r="L360" s="490">
        <v>171417.57</v>
      </c>
      <c r="M360" s="490">
        <v>299980.74</v>
      </c>
      <c r="N360" s="490">
        <v>225607.35</v>
      </c>
      <c r="O360" s="490">
        <v>394812.86</v>
      </c>
      <c r="P360" s="490">
        <v>279389.64</v>
      </c>
      <c r="Q360" s="490">
        <v>488931.88</v>
      </c>
      <c r="R360" s="490">
        <v>314662.39</v>
      </c>
      <c r="S360" s="490">
        <v>550659.18000000005</v>
      </c>
      <c r="T360" s="490">
        <v>349469.44</v>
      </c>
      <c r="U360" s="490">
        <v>611571.51</v>
      </c>
    </row>
    <row r="361" spans="1:21" ht="15">
      <c r="A361" s="489">
        <v>2</v>
      </c>
      <c r="B361" s="489" t="s">
        <v>201</v>
      </c>
      <c r="C361" s="489" t="s">
        <v>240</v>
      </c>
      <c r="D361" s="489" t="s">
        <v>241</v>
      </c>
      <c r="E361" s="489" t="s">
        <v>242</v>
      </c>
      <c r="F361" s="489">
        <v>4</v>
      </c>
      <c r="G361" s="489" t="s">
        <v>104</v>
      </c>
      <c r="H361" s="490">
        <v>111383.4</v>
      </c>
      <c r="I361" s="490">
        <v>178213.45</v>
      </c>
      <c r="J361" s="490">
        <v>155936.76999999999</v>
      </c>
      <c r="K361" s="490">
        <v>249498.83</v>
      </c>
      <c r="L361" s="490">
        <v>200490.13</v>
      </c>
      <c r="M361" s="490">
        <v>320784.21000000002</v>
      </c>
      <c r="N361" s="490">
        <v>267320.17</v>
      </c>
      <c r="O361" s="490">
        <v>427712.28</v>
      </c>
      <c r="P361" s="490">
        <v>334150.21000000002</v>
      </c>
      <c r="Q361" s="490">
        <v>534640.35</v>
      </c>
      <c r="R361" s="490">
        <v>378703.58</v>
      </c>
      <c r="S361" s="490">
        <v>605925.73</v>
      </c>
      <c r="T361" s="490">
        <v>423256.94</v>
      </c>
      <c r="U361" s="490">
        <v>677211.11</v>
      </c>
    </row>
    <row r="362" spans="1:21" ht="15">
      <c r="A362" s="489">
        <v>2</v>
      </c>
      <c r="B362" s="489" t="s">
        <v>201</v>
      </c>
      <c r="C362" s="489" t="s">
        <v>240</v>
      </c>
      <c r="D362" s="489" t="s">
        <v>241</v>
      </c>
      <c r="E362" s="489" t="s">
        <v>243</v>
      </c>
      <c r="F362" s="489">
        <v>1</v>
      </c>
      <c r="G362" s="489" t="s">
        <v>87</v>
      </c>
      <c r="H362" s="490">
        <v>138667.81</v>
      </c>
      <c r="I362" s="490">
        <v>242668.66</v>
      </c>
      <c r="J362" s="490">
        <v>179848.07</v>
      </c>
      <c r="K362" s="490">
        <v>314734.13</v>
      </c>
      <c r="L362" s="490">
        <v>215430.38</v>
      </c>
      <c r="M362" s="490">
        <v>377003.16</v>
      </c>
      <c r="N362" s="490">
        <v>257311.41</v>
      </c>
      <c r="O362" s="490">
        <v>450294.96</v>
      </c>
      <c r="P362" s="490">
        <v>302795.74</v>
      </c>
      <c r="Q362" s="490">
        <v>529892.54</v>
      </c>
      <c r="R362" s="490">
        <v>331890.34999999998</v>
      </c>
      <c r="S362" s="490">
        <v>580808.12</v>
      </c>
      <c r="T362" s="490">
        <v>359556.9</v>
      </c>
      <c r="U362" s="490">
        <v>629224.56999999995</v>
      </c>
    </row>
    <row r="363" spans="1:21" ht="15">
      <c r="A363" s="489">
        <v>2</v>
      </c>
      <c r="B363" s="489" t="s">
        <v>201</v>
      </c>
      <c r="C363" s="489" t="s">
        <v>240</v>
      </c>
      <c r="D363" s="489" t="s">
        <v>241</v>
      </c>
      <c r="E363" s="489" t="s">
        <v>243</v>
      </c>
      <c r="F363" s="489">
        <v>2</v>
      </c>
      <c r="G363" s="489" t="s">
        <v>106</v>
      </c>
      <c r="H363" s="490">
        <v>120175.58</v>
      </c>
      <c r="I363" s="490">
        <v>210307.27</v>
      </c>
      <c r="J363" s="490">
        <v>157788.88</v>
      </c>
      <c r="K363" s="490">
        <v>276130.55</v>
      </c>
      <c r="L363" s="490">
        <v>191995.42</v>
      </c>
      <c r="M363" s="490">
        <v>335991.98</v>
      </c>
      <c r="N363" s="490">
        <v>235918.5</v>
      </c>
      <c r="O363" s="490">
        <v>412857.37</v>
      </c>
      <c r="P363" s="490">
        <v>280068.46999999997</v>
      </c>
      <c r="Q363" s="490">
        <v>490119.83</v>
      </c>
      <c r="R363" s="490">
        <v>308731.19</v>
      </c>
      <c r="S363" s="490">
        <v>540279.59</v>
      </c>
      <c r="T363" s="490">
        <v>335349.63</v>
      </c>
      <c r="U363" s="490">
        <v>586861.85</v>
      </c>
    </row>
    <row r="364" spans="1:21" ht="15">
      <c r="A364" s="489">
        <v>2</v>
      </c>
      <c r="B364" s="489" t="s">
        <v>201</v>
      </c>
      <c r="C364" s="489" t="s">
        <v>240</v>
      </c>
      <c r="D364" s="489" t="s">
        <v>241</v>
      </c>
      <c r="E364" s="489" t="s">
        <v>243</v>
      </c>
      <c r="F364" s="489">
        <v>3</v>
      </c>
      <c r="G364" s="489" t="s">
        <v>107</v>
      </c>
      <c r="H364" s="490">
        <v>103620.18</v>
      </c>
      <c r="I364" s="490">
        <v>181335.32</v>
      </c>
      <c r="J364" s="490">
        <v>140773.4</v>
      </c>
      <c r="K364" s="490">
        <v>246353.44</v>
      </c>
      <c r="L364" s="490">
        <v>177668.74</v>
      </c>
      <c r="M364" s="490">
        <v>310920.3</v>
      </c>
      <c r="N364" s="490">
        <v>233607.09</v>
      </c>
      <c r="O364" s="490">
        <v>408812.4</v>
      </c>
      <c r="P364" s="490">
        <v>289091.64</v>
      </c>
      <c r="Q364" s="490">
        <v>505910.37</v>
      </c>
      <c r="R364" s="490">
        <v>325433.08</v>
      </c>
      <c r="S364" s="490">
        <v>569507.88</v>
      </c>
      <c r="T364" s="490">
        <v>361255.89</v>
      </c>
      <c r="U364" s="490">
        <v>632197.81999999995</v>
      </c>
    </row>
    <row r="365" spans="1:21" ht="15">
      <c r="A365" s="489">
        <v>2</v>
      </c>
      <c r="B365" s="489" t="s">
        <v>201</v>
      </c>
      <c r="C365" s="489" t="s">
        <v>240</v>
      </c>
      <c r="D365" s="489" t="s">
        <v>241</v>
      </c>
      <c r="E365" s="489" t="s">
        <v>243</v>
      </c>
      <c r="F365" s="489">
        <v>4</v>
      </c>
      <c r="G365" s="489" t="s">
        <v>104</v>
      </c>
      <c r="H365" s="490">
        <v>117720.15</v>
      </c>
      <c r="I365" s="490">
        <v>188352.25</v>
      </c>
      <c r="J365" s="490">
        <v>164808.22</v>
      </c>
      <c r="K365" s="490">
        <v>263693.15000000002</v>
      </c>
      <c r="L365" s="490">
        <v>211896.28</v>
      </c>
      <c r="M365" s="490">
        <v>339034.05</v>
      </c>
      <c r="N365" s="490">
        <v>282528.37</v>
      </c>
      <c r="O365" s="490">
        <v>452045.4</v>
      </c>
      <c r="P365" s="490">
        <v>353160.46</v>
      </c>
      <c r="Q365" s="490">
        <v>565056.75</v>
      </c>
      <c r="R365" s="490">
        <v>400248.53</v>
      </c>
      <c r="S365" s="490">
        <v>640397.65</v>
      </c>
      <c r="T365" s="490">
        <v>447336.59</v>
      </c>
      <c r="U365" s="490">
        <v>715738.55</v>
      </c>
    </row>
    <row r="366" spans="1:21" ht="15">
      <c r="A366" s="489">
        <v>2</v>
      </c>
      <c r="B366" s="489" t="s">
        <v>201</v>
      </c>
      <c r="C366" s="489" t="s">
        <v>240</v>
      </c>
      <c r="D366" s="489" t="s">
        <v>241</v>
      </c>
      <c r="E366" s="489" t="s">
        <v>244</v>
      </c>
      <c r="F366" s="489">
        <v>1</v>
      </c>
      <c r="G366" s="489" t="s">
        <v>87</v>
      </c>
      <c r="H366" s="490">
        <v>132330.45000000001</v>
      </c>
      <c r="I366" s="490">
        <v>231578.29</v>
      </c>
      <c r="J366" s="490">
        <v>171450.66</v>
      </c>
      <c r="K366" s="490">
        <v>300038.65999999997</v>
      </c>
      <c r="L366" s="490">
        <v>205244.27</v>
      </c>
      <c r="M366" s="490">
        <v>359177.47</v>
      </c>
      <c r="N366" s="490">
        <v>244951.06</v>
      </c>
      <c r="O366" s="490">
        <v>428664.36</v>
      </c>
      <c r="P366" s="490">
        <v>288108.75</v>
      </c>
      <c r="Q366" s="490">
        <v>504190.31</v>
      </c>
      <c r="R366" s="490">
        <v>315713.13</v>
      </c>
      <c r="S366" s="490">
        <v>552497.97</v>
      </c>
      <c r="T366" s="490">
        <v>341878.89</v>
      </c>
      <c r="U366" s="490">
        <v>598288.06000000006</v>
      </c>
    </row>
    <row r="367" spans="1:21" ht="15">
      <c r="A367" s="489">
        <v>2</v>
      </c>
      <c r="B367" s="489" t="s">
        <v>201</v>
      </c>
      <c r="C367" s="489" t="s">
        <v>240</v>
      </c>
      <c r="D367" s="489" t="s">
        <v>241</v>
      </c>
      <c r="E367" s="489" t="s">
        <v>244</v>
      </c>
      <c r="F367" s="489">
        <v>2</v>
      </c>
      <c r="G367" s="489" t="s">
        <v>106</v>
      </c>
      <c r="H367" s="490">
        <v>115473.73</v>
      </c>
      <c r="I367" s="490">
        <v>202079.02</v>
      </c>
      <c r="J367" s="490">
        <v>151342.28</v>
      </c>
      <c r="K367" s="490">
        <v>264849</v>
      </c>
      <c r="L367" s="490">
        <v>183881.79</v>
      </c>
      <c r="M367" s="490">
        <v>321793.13</v>
      </c>
      <c r="N367" s="490">
        <v>225450.04</v>
      </c>
      <c r="O367" s="490">
        <v>394537.57</v>
      </c>
      <c r="P367" s="490">
        <v>267391.38</v>
      </c>
      <c r="Q367" s="490">
        <v>467934.91</v>
      </c>
      <c r="R367" s="490">
        <v>294602.06</v>
      </c>
      <c r="S367" s="490">
        <v>515553.6</v>
      </c>
      <c r="T367" s="490">
        <v>319812.40000000002</v>
      </c>
      <c r="U367" s="490">
        <v>559671.71</v>
      </c>
    </row>
    <row r="368" spans="1:21" ht="15">
      <c r="A368" s="489">
        <v>2</v>
      </c>
      <c r="B368" s="489" t="s">
        <v>201</v>
      </c>
      <c r="C368" s="489" t="s">
        <v>240</v>
      </c>
      <c r="D368" s="489" t="s">
        <v>241</v>
      </c>
      <c r="E368" s="489" t="s">
        <v>244</v>
      </c>
      <c r="F368" s="489">
        <v>3</v>
      </c>
      <c r="G368" s="489" t="s">
        <v>107</v>
      </c>
      <c r="H368" s="490">
        <v>100175.67</v>
      </c>
      <c r="I368" s="490">
        <v>175307.42</v>
      </c>
      <c r="J368" s="490">
        <v>136330.89000000001</v>
      </c>
      <c r="K368" s="490">
        <v>238579.06</v>
      </c>
      <c r="L368" s="490">
        <v>172251.06</v>
      </c>
      <c r="M368" s="490">
        <v>301439.34999999998</v>
      </c>
      <c r="N368" s="490">
        <v>226673.98</v>
      </c>
      <c r="O368" s="490">
        <v>396679.46</v>
      </c>
      <c r="P368" s="490">
        <v>280683.24</v>
      </c>
      <c r="Q368" s="490">
        <v>491195.67</v>
      </c>
      <c r="R368" s="490">
        <v>316098.48</v>
      </c>
      <c r="S368" s="490">
        <v>553172.34</v>
      </c>
      <c r="T368" s="490">
        <v>351040.96</v>
      </c>
      <c r="U368" s="490">
        <v>614321.68999999994</v>
      </c>
    </row>
    <row r="369" spans="1:21" ht="15">
      <c r="A369" s="489">
        <v>2</v>
      </c>
      <c r="B369" s="489" t="s">
        <v>201</v>
      </c>
      <c r="C369" s="489" t="s">
        <v>240</v>
      </c>
      <c r="D369" s="489" t="s">
        <v>241</v>
      </c>
      <c r="E369" s="489" t="s">
        <v>244</v>
      </c>
      <c r="F369" s="489">
        <v>4</v>
      </c>
      <c r="G369" s="489" t="s">
        <v>104</v>
      </c>
      <c r="H369" s="490">
        <v>112228.3</v>
      </c>
      <c r="I369" s="490">
        <v>179565.29</v>
      </c>
      <c r="J369" s="490">
        <v>157119.63</v>
      </c>
      <c r="K369" s="490">
        <v>251391.4</v>
      </c>
      <c r="L369" s="490">
        <v>202010.95</v>
      </c>
      <c r="M369" s="490">
        <v>323217.52</v>
      </c>
      <c r="N369" s="490">
        <v>269347.93</v>
      </c>
      <c r="O369" s="490">
        <v>430956.69</v>
      </c>
      <c r="P369" s="490">
        <v>336684.91</v>
      </c>
      <c r="Q369" s="490">
        <v>538695.87</v>
      </c>
      <c r="R369" s="490">
        <v>381576.23</v>
      </c>
      <c r="S369" s="490">
        <v>610521.98</v>
      </c>
      <c r="T369" s="490">
        <v>426467.56</v>
      </c>
      <c r="U369" s="490">
        <v>682348.1</v>
      </c>
    </row>
    <row r="370" spans="1:21" ht="15">
      <c r="A370" s="489">
        <v>3</v>
      </c>
      <c r="B370" s="489" t="s">
        <v>245</v>
      </c>
      <c r="C370" s="489" t="s">
        <v>246</v>
      </c>
      <c r="D370" s="489" t="s">
        <v>247</v>
      </c>
      <c r="E370" s="489" t="s">
        <v>248</v>
      </c>
      <c r="F370" s="489">
        <v>1</v>
      </c>
      <c r="G370" s="489" t="s">
        <v>87</v>
      </c>
      <c r="H370" s="490">
        <v>107380</v>
      </c>
      <c r="I370" s="490">
        <v>187915</v>
      </c>
      <c r="J370" s="490">
        <v>139131.75</v>
      </c>
      <c r="K370" s="490">
        <v>243480.56</v>
      </c>
      <c r="L370" s="490">
        <v>166560.54999999999</v>
      </c>
      <c r="M370" s="490">
        <v>291480.96999999997</v>
      </c>
      <c r="N370" s="490">
        <v>198791.75</v>
      </c>
      <c r="O370" s="490">
        <v>347885.56</v>
      </c>
      <c r="P370" s="490">
        <v>233822.68</v>
      </c>
      <c r="Q370" s="490">
        <v>409189.68</v>
      </c>
      <c r="R370" s="490">
        <v>256229.12</v>
      </c>
      <c r="S370" s="490">
        <v>448400.96</v>
      </c>
      <c r="T370" s="490">
        <v>277471.40000000002</v>
      </c>
      <c r="U370" s="490">
        <v>485574.96</v>
      </c>
    </row>
    <row r="371" spans="1:21" ht="15">
      <c r="A371" s="489">
        <v>3</v>
      </c>
      <c r="B371" s="489" t="s">
        <v>245</v>
      </c>
      <c r="C371" s="489" t="s">
        <v>246</v>
      </c>
      <c r="D371" s="489" t="s">
        <v>247</v>
      </c>
      <c r="E371" s="489" t="s">
        <v>248</v>
      </c>
      <c r="F371" s="489">
        <v>2</v>
      </c>
      <c r="G371" s="489" t="s">
        <v>106</v>
      </c>
      <c r="H371" s="490">
        <v>93668.18</v>
      </c>
      <c r="I371" s="490">
        <v>163919.32</v>
      </c>
      <c r="J371" s="490">
        <v>122774.94</v>
      </c>
      <c r="K371" s="490">
        <v>214856.14</v>
      </c>
      <c r="L371" s="490">
        <v>149183.60999999999</v>
      </c>
      <c r="M371" s="490">
        <v>261071.31</v>
      </c>
      <c r="N371" s="490">
        <v>182928.98</v>
      </c>
      <c r="O371" s="490">
        <v>320125.71999999997</v>
      </c>
      <c r="P371" s="490">
        <v>216970.48</v>
      </c>
      <c r="Q371" s="490">
        <v>379698.35</v>
      </c>
      <c r="R371" s="490">
        <v>239056.69</v>
      </c>
      <c r="S371" s="490">
        <v>418349.2</v>
      </c>
      <c r="T371" s="490">
        <v>259521.8</v>
      </c>
      <c r="U371" s="490">
        <v>454163.14</v>
      </c>
    </row>
    <row r="372" spans="1:21" ht="15">
      <c r="A372" s="489">
        <v>3</v>
      </c>
      <c r="B372" s="489" t="s">
        <v>245</v>
      </c>
      <c r="C372" s="489" t="s">
        <v>246</v>
      </c>
      <c r="D372" s="489" t="s">
        <v>247</v>
      </c>
      <c r="E372" s="489" t="s">
        <v>248</v>
      </c>
      <c r="F372" s="489">
        <v>3</v>
      </c>
      <c r="G372" s="489" t="s">
        <v>107</v>
      </c>
      <c r="H372" s="490">
        <v>81233.38</v>
      </c>
      <c r="I372" s="490">
        <v>142158.41</v>
      </c>
      <c r="J372" s="490">
        <v>110542.11</v>
      </c>
      <c r="K372" s="490">
        <v>193448.69</v>
      </c>
      <c r="L372" s="490">
        <v>139659.62</v>
      </c>
      <c r="M372" s="490">
        <v>244404.34</v>
      </c>
      <c r="N372" s="490">
        <v>183777.34</v>
      </c>
      <c r="O372" s="490">
        <v>321610.34000000003</v>
      </c>
      <c r="P372" s="490">
        <v>227558.57</v>
      </c>
      <c r="Q372" s="490">
        <v>398227.49</v>
      </c>
      <c r="R372" s="490">
        <v>256265.36</v>
      </c>
      <c r="S372" s="490">
        <v>448464.38</v>
      </c>
      <c r="T372" s="490">
        <v>284587.61</v>
      </c>
      <c r="U372" s="490">
        <v>498028.31</v>
      </c>
    </row>
    <row r="373" spans="1:21" ht="15">
      <c r="A373" s="489">
        <v>3</v>
      </c>
      <c r="B373" s="489" t="s">
        <v>245</v>
      </c>
      <c r="C373" s="489" t="s">
        <v>246</v>
      </c>
      <c r="D373" s="489" t="s">
        <v>247</v>
      </c>
      <c r="E373" s="489" t="s">
        <v>248</v>
      </c>
      <c r="F373" s="489">
        <v>4</v>
      </c>
      <c r="G373" s="489" t="s">
        <v>104</v>
      </c>
      <c r="H373" s="490">
        <v>91072.77</v>
      </c>
      <c r="I373" s="490">
        <v>145716.43</v>
      </c>
      <c r="J373" s="490">
        <v>127501.87</v>
      </c>
      <c r="K373" s="490">
        <v>204003</v>
      </c>
      <c r="L373" s="490">
        <v>163930.98000000001</v>
      </c>
      <c r="M373" s="490">
        <v>262289.57</v>
      </c>
      <c r="N373" s="490">
        <v>218574.64</v>
      </c>
      <c r="O373" s="490">
        <v>349719.43</v>
      </c>
      <c r="P373" s="490">
        <v>273218.3</v>
      </c>
      <c r="Q373" s="490">
        <v>437149.29</v>
      </c>
      <c r="R373" s="490">
        <v>309647.40999999997</v>
      </c>
      <c r="S373" s="490">
        <v>495435.86</v>
      </c>
      <c r="T373" s="490">
        <v>346076.52</v>
      </c>
      <c r="U373" s="490">
        <v>553722.43000000005</v>
      </c>
    </row>
    <row r="374" spans="1:21" ht="15">
      <c r="A374" s="489">
        <v>3</v>
      </c>
      <c r="B374" s="489" t="s">
        <v>245</v>
      </c>
      <c r="C374" s="489" t="s">
        <v>246</v>
      </c>
      <c r="D374" s="489" t="s">
        <v>247</v>
      </c>
      <c r="E374" s="489" t="s">
        <v>249</v>
      </c>
      <c r="F374" s="489">
        <v>1</v>
      </c>
      <c r="G374" s="489" t="s">
        <v>87</v>
      </c>
      <c r="H374" s="490">
        <v>108798.16</v>
      </c>
      <c r="I374" s="490">
        <v>190396.77</v>
      </c>
      <c r="J374" s="490">
        <v>141041.81</v>
      </c>
      <c r="K374" s="490">
        <v>246823.17</v>
      </c>
      <c r="L374" s="490">
        <v>168899.11</v>
      </c>
      <c r="M374" s="490">
        <v>295573.44</v>
      </c>
      <c r="N374" s="490">
        <v>201662.04</v>
      </c>
      <c r="O374" s="490">
        <v>352908.57</v>
      </c>
      <c r="P374" s="490">
        <v>237256.67</v>
      </c>
      <c r="Q374" s="490">
        <v>415199.17</v>
      </c>
      <c r="R374" s="490">
        <v>260024.48</v>
      </c>
      <c r="S374" s="490">
        <v>455042.84</v>
      </c>
      <c r="T374" s="490">
        <v>281643.65000000002</v>
      </c>
      <c r="U374" s="490">
        <v>492876.38</v>
      </c>
    </row>
    <row r="375" spans="1:21" ht="15">
      <c r="A375" s="489">
        <v>3</v>
      </c>
      <c r="B375" s="489" t="s">
        <v>245</v>
      </c>
      <c r="C375" s="489" t="s">
        <v>246</v>
      </c>
      <c r="D375" s="489" t="s">
        <v>247</v>
      </c>
      <c r="E375" s="489" t="s">
        <v>249</v>
      </c>
      <c r="F375" s="489">
        <v>2</v>
      </c>
      <c r="G375" s="489" t="s">
        <v>106</v>
      </c>
      <c r="H375" s="490">
        <v>94583.09</v>
      </c>
      <c r="I375" s="490">
        <v>165520.42000000001</v>
      </c>
      <c r="J375" s="490">
        <v>124084.75</v>
      </c>
      <c r="K375" s="490">
        <v>217148.31</v>
      </c>
      <c r="L375" s="490">
        <v>150884.48000000001</v>
      </c>
      <c r="M375" s="490">
        <v>264047.84000000003</v>
      </c>
      <c r="N375" s="490">
        <v>185217.15</v>
      </c>
      <c r="O375" s="490">
        <v>324130.01</v>
      </c>
      <c r="P375" s="490">
        <v>219786.05</v>
      </c>
      <c r="Q375" s="490">
        <v>384625.59</v>
      </c>
      <c r="R375" s="490">
        <v>242221.86</v>
      </c>
      <c r="S375" s="490">
        <v>423888.26</v>
      </c>
      <c r="T375" s="490">
        <v>263035.34000000003</v>
      </c>
      <c r="U375" s="490">
        <v>460311.85</v>
      </c>
    </row>
    <row r="376" spans="1:21" ht="15">
      <c r="A376" s="489">
        <v>3</v>
      </c>
      <c r="B376" s="489" t="s">
        <v>245</v>
      </c>
      <c r="C376" s="489" t="s">
        <v>246</v>
      </c>
      <c r="D376" s="489" t="s">
        <v>247</v>
      </c>
      <c r="E376" s="489" t="s">
        <v>249</v>
      </c>
      <c r="F376" s="489">
        <v>3</v>
      </c>
      <c r="G376" s="489" t="s">
        <v>107</v>
      </c>
      <c r="H376" s="490">
        <v>81779.97</v>
      </c>
      <c r="I376" s="490">
        <v>143114.95000000001</v>
      </c>
      <c r="J376" s="490">
        <v>111190.47</v>
      </c>
      <c r="K376" s="490">
        <v>194583.32</v>
      </c>
      <c r="L376" s="490">
        <v>140402.74</v>
      </c>
      <c r="M376" s="490">
        <v>245704.79</v>
      </c>
      <c r="N376" s="490">
        <v>184678.78</v>
      </c>
      <c r="O376" s="490">
        <v>323187.86</v>
      </c>
      <c r="P376" s="490">
        <v>228605.99</v>
      </c>
      <c r="Q376" s="490">
        <v>400060.48</v>
      </c>
      <c r="R376" s="490">
        <v>257392.46</v>
      </c>
      <c r="S376" s="490">
        <v>450436.81</v>
      </c>
      <c r="T376" s="490">
        <v>285780.28000000003</v>
      </c>
      <c r="U376" s="490">
        <v>500115.48</v>
      </c>
    </row>
    <row r="377" spans="1:21" ht="15">
      <c r="A377" s="489">
        <v>3</v>
      </c>
      <c r="B377" s="489" t="s">
        <v>245</v>
      </c>
      <c r="C377" s="489" t="s">
        <v>246</v>
      </c>
      <c r="D377" s="489" t="s">
        <v>247</v>
      </c>
      <c r="E377" s="489" t="s">
        <v>249</v>
      </c>
      <c r="F377" s="489">
        <v>4</v>
      </c>
      <c r="G377" s="489" t="s">
        <v>104</v>
      </c>
      <c r="H377" s="490">
        <v>92321.14</v>
      </c>
      <c r="I377" s="490">
        <v>147713.82</v>
      </c>
      <c r="J377" s="490">
        <v>129249.59</v>
      </c>
      <c r="K377" s="490">
        <v>206799.35</v>
      </c>
      <c r="L377" s="490">
        <v>166178.04999999999</v>
      </c>
      <c r="M377" s="490">
        <v>265884.88</v>
      </c>
      <c r="N377" s="490">
        <v>221570.73</v>
      </c>
      <c r="O377" s="490">
        <v>354513.18</v>
      </c>
      <c r="P377" s="490">
        <v>276963.40999999997</v>
      </c>
      <c r="Q377" s="490">
        <v>443141.47</v>
      </c>
      <c r="R377" s="490">
        <v>313891.87</v>
      </c>
      <c r="S377" s="490">
        <v>502227</v>
      </c>
      <c r="T377" s="490">
        <v>350820.32</v>
      </c>
      <c r="U377" s="490">
        <v>561312.53</v>
      </c>
    </row>
    <row r="378" spans="1:21" ht="15">
      <c r="A378" s="489">
        <v>3</v>
      </c>
      <c r="B378" s="489" t="s">
        <v>245</v>
      </c>
      <c r="C378" s="489" t="s">
        <v>250</v>
      </c>
      <c r="D378" s="489" t="s">
        <v>251</v>
      </c>
      <c r="E378" s="489" t="s">
        <v>191</v>
      </c>
      <c r="F378" s="489">
        <v>1</v>
      </c>
      <c r="G378" s="489" t="s">
        <v>87</v>
      </c>
      <c r="H378" s="490">
        <v>101574.5</v>
      </c>
      <c r="I378" s="490">
        <v>177755.38</v>
      </c>
      <c r="J378" s="490">
        <v>131748.28</v>
      </c>
      <c r="K378" s="490">
        <v>230559.49</v>
      </c>
      <c r="L378" s="490">
        <v>157820.74</v>
      </c>
      <c r="M378" s="490">
        <v>276186.28999999998</v>
      </c>
      <c r="N378" s="490">
        <v>188512.04</v>
      </c>
      <c r="O378" s="490">
        <v>329896.07</v>
      </c>
      <c r="P378" s="490">
        <v>221842.14</v>
      </c>
      <c r="Q378" s="490">
        <v>388223.74</v>
      </c>
      <c r="R378" s="490">
        <v>243162.25</v>
      </c>
      <c r="S378" s="490">
        <v>425533.93</v>
      </c>
      <c r="T378" s="490">
        <v>263440.18</v>
      </c>
      <c r="U378" s="490">
        <v>461020.31</v>
      </c>
    </row>
    <row r="379" spans="1:21" ht="15">
      <c r="A379" s="489">
        <v>3</v>
      </c>
      <c r="B379" s="489" t="s">
        <v>245</v>
      </c>
      <c r="C379" s="489" t="s">
        <v>250</v>
      </c>
      <c r="D379" s="489" t="s">
        <v>251</v>
      </c>
      <c r="E379" s="489" t="s">
        <v>191</v>
      </c>
      <c r="F379" s="489">
        <v>2</v>
      </c>
      <c r="G379" s="489" t="s">
        <v>106</v>
      </c>
      <c r="H379" s="490">
        <v>87988.37</v>
      </c>
      <c r="I379" s="490">
        <v>153979.65</v>
      </c>
      <c r="J379" s="490">
        <v>115541.53</v>
      </c>
      <c r="K379" s="490">
        <v>202197.67</v>
      </c>
      <c r="L379" s="490">
        <v>140603.22</v>
      </c>
      <c r="M379" s="490">
        <v>246055.63</v>
      </c>
      <c r="N379" s="490">
        <v>172794.8</v>
      </c>
      <c r="O379" s="490">
        <v>302390.90000000002</v>
      </c>
      <c r="P379" s="490">
        <v>205144.55</v>
      </c>
      <c r="Q379" s="490">
        <v>359002.97</v>
      </c>
      <c r="R379" s="490">
        <v>226147.35</v>
      </c>
      <c r="S379" s="490">
        <v>395757.87</v>
      </c>
      <c r="T379" s="490">
        <v>245655.25</v>
      </c>
      <c r="U379" s="490">
        <v>429896.68</v>
      </c>
    </row>
    <row r="380" spans="1:21" ht="15">
      <c r="A380" s="489">
        <v>3</v>
      </c>
      <c r="B380" s="489" t="s">
        <v>245</v>
      </c>
      <c r="C380" s="489" t="s">
        <v>250</v>
      </c>
      <c r="D380" s="489" t="s">
        <v>251</v>
      </c>
      <c r="E380" s="489" t="s">
        <v>191</v>
      </c>
      <c r="F380" s="489">
        <v>3</v>
      </c>
      <c r="G380" s="489" t="s">
        <v>107</v>
      </c>
      <c r="H380" s="490">
        <v>75835.820000000007</v>
      </c>
      <c r="I380" s="490">
        <v>132712.69</v>
      </c>
      <c r="J380" s="490">
        <v>103014.75</v>
      </c>
      <c r="K380" s="490">
        <v>180275.81</v>
      </c>
      <c r="L380" s="490">
        <v>130004.22</v>
      </c>
      <c r="M380" s="490">
        <v>227507.38</v>
      </c>
      <c r="N380" s="490">
        <v>170925.8</v>
      </c>
      <c r="O380" s="490">
        <v>299120.15000000002</v>
      </c>
      <c r="P380" s="490">
        <v>211513.99</v>
      </c>
      <c r="Q380" s="490">
        <v>370149.49</v>
      </c>
      <c r="R380" s="490">
        <v>238096.51</v>
      </c>
      <c r="S380" s="490">
        <v>416668.88</v>
      </c>
      <c r="T380" s="490">
        <v>264297.99</v>
      </c>
      <c r="U380" s="490">
        <v>462521.49</v>
      </c>
    </row>
    <row r="381" spans="1:21" ht="15">
      <c r="A381" s="489">
        <v>3</v>
      </c>
      <c r="B381" s="489" t="s">
        <v>245</v>
      </c>
      <c r="C381" s="489" t="s">
        <v>250</v>
      </c>
      <c r="D381" s="489" t="s">
        <v>251</v>
      </c>
      <c r="E381" s="489" t="s">
        <v>191</v>
      </c>
      <c r="F381" s="489">
        <v>4</v>
      </c>
      <c r="G381" s="489" t="s">
        <v>104</v>
      </c>
      <c r="H381" s="490">
        <v>86236.03</v>
      </c>
      <c r="I381" s="490">
        <v>137977.66</v>
      </c>
      <c r="J381" s="490">
        <v>120730.45</v>
      </c>
      <c r="K381" s="490">
        <v>193168.72</v>
      </c>
      <c r="L381" s="490">
        <v>155224.85999999999</v>
      </c>
      <c r="M381" s="490">
        <v>248359.78</v>
      </c>
      <c r="N381" s="490">
        <v>206966.48</v>
      </c>
      <c r="O381" s="490">
        <v>331146.38</v>
      </c>
      <c r="P381" s="490">
        <v>258708.1</v>
      </c>
      <c r="Q381" s="490">
        <v>413932.97</v>
      </c>
      <c r="R381" s="490">
        <v>293202.52</v>
      </c>
      <c r="S381" s="490">
        <v>469124.03</v>
      </c>
      <c r="T381" s="490">
        <v>327696.93</v>
      </c>
      <c r="U381" s="490">
        <v>524315.1</v>
      </c>
    </row>
    <row r="382" spans="1:21" ht="15">
      <c r="A382" s="489">
        <v>3</v>
      </c>
      <c r="B382" s="489" t="s">
        <v>245</v>
      </c>
      <c r="C382" s="489" t="s">
        <v>252</v>
      </c>
      <c r="D382" s="489" t="s">
        <v>253</v>
      </c>
      <c r="E382" s="489" t="s">
        <v>254</v>
      </c>
      <c r="F382" s="489">
        <v>1</v>
      </c>
      <c r="G382" s="489" t="s">
        <v>87</v>
      </c>
      <c r="H382" s="490">
        <v>97231.42</v>
      </c>
      <c r="I382" s="490">
        <v>170154.98</v>
      </c>
      <c r="J382" s="490">
        <v>125962.48</v>
      </c>
      <c r="K382" s="490">
        <v>220434.34</v>
      </c>
      <c r="L382" s="490">
        <v>150780.9</v>
      </c>
      <c r="M382" s="490">
        <v>263866.57</v>
      </c>
      <c r="N382" s="490">
        <v>179936.97</v>
      </c>
      <c r="O382" s="490">
        <v>314889.69</v>
      </c>
      <c r="P382" s="490">
        <v>211629.53</v>
      </c>
      <c r="Q382" s="490">
        <v>370351.67</v>
      </c>
      <c r="R382" s="490">
        <v>231900.47</v>
      </c>
      <c r="S382" s="490">
        <v>405825.82</v>
      </c>
      <c r="T382" s="490">
        <v>251108.85</v>
      </c>
      <c r="U382" s="490">
        <v>439440.48</v>
      </c>
    </row>
    <row r="383" spans="1:21" ht="15">
      <c r="A383" s="489">
        <v>3</v>
      </c>
      <c r="B383" s="489" t="s">
        <v>245</v>
      </c>
      <c r="C383" s="489" t="s">
        <v>252</v>
      </c>
      <c r="D383" s="489" t="s">
        <v>253</v>
      </c>
      <c r="E383" s="489" t="s">
        <v>254</v>
      </c>
      <c r="F383" s="489">
        <v>2</v>
      </c>
      <c r="G383" s="489" t="s">
        <v>106</v>
      </c>
      <c r="H383" s="490">
        <v>84903.37</v>
      </c>
      <c r="I383" s="490">
        <v>148580.9</v>
      </c>
      <c r="J383" s="490">
        <v>111256.36</v>
      </c>
      <c r="K383" s="490">
        <v>194698.62</v>
      </c>
      <c r="L383" s="490">
        <v>135157.59</v>
      </c>
      <c r="M383" s="490">
        <v>236525.78</v>
      </c>
      <c r="N383" s="490">
        <v>165675.03</v>
      </c>
      <c r="O383" s="490">
        <v>289931.3</v>
      </c>
      <c r="P383" s="490">
        <v>196478.01</v>
      </c>
      <c r="Q383" s="490">
        <v>343836.52</v>
      </c>
      <c r="R383" s="490">
        <v>216461.03</v>
      </c>
      <c r="S383" s="490">
        <v>378806.8</v>
      </c>
      <c r="T383" s="490">
        <v>234970.67</v>
      </c>
      <c r="U383" s="490">
        <v>411198.67</v>
      </c>
    </row>
    <row r="384" spans="1:21" ht="15">
      <c r="A384" s="489">
        <v>3</v>
      </c>
      <c r="B384" s="489" t="s">
        <v>245</v>
      </c>
      <c r="C384" s="489" t="s">
        <v>252</v>
      </c>
      <c r="D384" s="489" t="s">
        <v>253</v>
      </c>
      <c r="E384" s="489" t="s">
        <v>254</v>
      </c>
      <c r="F384" s="489">
        <v>3</v>
      </c>
      <c r="G384" s="489" t="s">
        <v>107</v>
      </c>
      <c r="H384" s="490">
        <v>73699.460000000006</v>
      </c>
      <c r="I384" s="490">
        <v>128974.05</v>
      </c>
      <c r="J384" s="490">
        <v>100316</v>
      </c>
      <c r="K384" s="490">
        <v>175553</v>
      </c>
      <c r="L384" s="490">
        <v>126760.63</v>
      </c>
      <c r="M384" s="490">
        <v>221831.1</v>
      </c>
      <c r="N384" s="490">
        <v>166824.46</v>
      </c>
      <c r="O384" s="490">
        <v>291942.81</v>
      </c>
      <c r="P384" s="490">
        <v>206585.77</v>
      </c>
      <c r="Q384" s="490">
        <v>361525.09</v>
      </c>
      <c r="R384" s="490">
        <v>232661.12</v>
      </c>
      <c r="S384" s="490">
        <v>407156.97</v>
      </c>
      <c r="T384" s="490">
        <v>258390.74</v>
      </c>
      <c r="U384" s="490">
        <v>452183.79</v>
      </c>
    </row>
    <row r="385" spans="1:21" ht="15">
      <c r="A385" s="489">
        <v>3</v>
      </c>
      <c r="B385" s="489" t="s">
        <v>245</v>
      </c>
      <c r="C385" s="489" t="s">
        <v>252</v>
      </c>
      <c r="D385" s="489" t="s">
        <v>253</v>
      </c>
      <c r="E385" s="489" t="s">
        <v>254</v>
      </c>
      <c r="F385" s="489">
        <v>4</v>
      </c>
      <c r="G385" s="489" t="s">
        <v>104</v>
      </c>
      <c r="H385" s="490">
        <v>82452.960000000006</v>
      </c>
      <c r="I385" s="490">
        <v>131924.74</v>
      </c>
      <c r="J385" s="490">
        <v>115434.14</v>
      </c>
      <c r="K385" s="490">
        <v>184694.63</v>
      </c>
      <c r="L385" s="490">
        <v>148415.32999999999</v>
      </c>
      <c r="M385" s="490">
        <v>237464.53</v>
      </c>
      <c r="N385" s="490">
        <v>197887.11</v>
      </c>
      <c r="O385" s="490">
        <v>316619.37</v>
      </c>
      <c r="P385" s="490">
        <v>247358.88</v>
      </c>
      <c r="Q385" s="490">
        <v>395774.22</v>
      </c>
      <c r="R385" s="490">
        <v>280340.07</v>
      </c>
      <c r="S385" s="490">
        <v>448544.11</v>
      </c>
      <c r="T385" s="490">
        <v>313321.25</v>
      </c>
      <c r="U385" s="490">
        <v>501314.01</v>
      </c>
    </row>
    <row r="386" spans="1:21" ht="15">
      <c r="A386" s="489">
        <v>3</v>
      </c>
      <c r="B386" s="489" t="s">
        <v>245</v>
      </c>
      <c r="C386" s="489" t="s">
        <v>252</v>
      </c>
      <c r="D386" s="489" t="s">
        <v>253</v>
      </c>
      <c r="E386" s="489" t="s">
        <v>255</v>
      </c>
      <c r="F386" s="489">
        <v>1</v>
      </c>
      <c r="G386" s="489" t="s">
        <v>87</v>
      </c>
      <c r="H386" s="490">
        <v>99535.92</v>
      </c>
      <c r="I386" s="490">
        <v>174187.85</v>
      </c>
      <c r="J386" s="490">
        <v>129108.86</v>
      </c>
      <c r="K386" s="490">
        <v>225940.5</v>
      </c>
      <c r="L386" s="490">
        <v>154662.38</v>
      </c>
      <c r="M386" s="490">
        <v>270659.17</v>
      </c>
      <c r="N386" s="490">
        <v>184744.65</v>
      </c>
      <c r="O386" s="490">
        <v>323303.14</v>
      </c>
      <c r="P386" s="490">
        <v>217412.43</v>
      </c>
      <c r="Q386" s="490">
        <v>380471.75</v>
      </c>
      <c r="R386" s="490">
        <v>238308.93</v>
      </c>
      <c r="S386" s="490">
        <v>417040.63</v>
      </c>
      <c r="T386" s="490">
        <v>258186.19</v>
      </c>
      <c r="U386" s="490">
        <v>451825.83</v>
      </c>
    </row>
    <row r="387" spans="1:21" ht="15">
      <c r="A387" s="489">
        <v>3</v>
      </c>
      <c r="B387" s="489" t="s">
        <v>245</v>
      </c>
      <c r="C387" s="489" t="s">
        <v>252</v>
      </c>
      <c r="D387" s="489" t="s">
        <v>253</v>
      </c>
      <c r="E387" s="489" t="s">
        <v>255</v>
      </c>
      <c r="F387" s="489">
        <v>2</v>
      </c>
      <c r="G387" s="489" t="s">
        <v>106</v>
      </c>
      <c r="H387" s="490">
        <v>86201.38</v>
      </c>
      <c r="I387" s="490">
        <v>150852.41</v>
      </c>
      <c r="J387" s="490">
        <v>113202.23</v>
      </c>
      <c r="K387" s="490">
        <v>198103.91</v>
      </c>
      <c r="L387" s="490">
        <v>137763.70000000001</v>
      </c>
      <c r="M387" s="490">
        <v>241086.48</v>
      </c>
      <c r="N387" s="490">
        <v>169318.47</v>
      </c>
      <c r="O387" s="490">
        <v>296307.32</v>
      </c>
      <c r="P387" s="490">
        <v>201024.06</v>
      </c>
      <c r="Q387" s="490">
        <v>351792.11</v>
      </c>
      <c r="R387" s="490">
        <v>221609.13</v>
      </c>
      <c r="S387" s="490">
        <v>387815.97</v>
      </c>
      <c r="T387" s="490">
        <v>240730.61</v>
      </c>
      <c r="U387" s="490">
        <v>421278.57</v>
      </c>
    </row>
    <row r="388" spans="1:21" ht="15">
      <c r="A388" s="489">
        <v>3</v>
      </c>
      <c r="B388" s="489" t="s">
        <v>245</v>
      </c>
      <c r="C388" s="489" t="s">
        <v>252</v>
      </c>
      <c r="D388" s="489" t="s">
        <v>253</v>
      </c>
      <c r="E388" s="489" t="s">
        <v>255</v>
      </c>
      <c r="F388" s="489">
        <v>3</v>
      </c>
      <c r="G388" s="489" t="s">
        <v>107</v>
      </c>
      <c r="H388" s="490">
        <v>74279.38</v>
      </c>
      <c r="I388" s="490">
        <v>129988.91</v>
      </c>
      <c r="J388" s="490">
        <v>100894.15</v>
      </c>
      <c r="K388" s="490">
        <v>176564.77</v>
      </c>
      <c r="L388" s="490">
        <v>127322.98</v>
      </c>
      <c r="M388" s="490">
        <v>222815.22</v>
      </c>
      <c r="N388" s="490">
        <v>167395.51</v>
      </c>
      <c r="O388" s="490">
        <v>292942.15000000002</v>
      </c>
      <c r="P388" s="490">
        <v>207140.82</v>
      </c>
      <c r="Q388" s="490">
        <v>362496.44</v>
      </c>
      <c r="R388" s="490">
        <v>233170.23</v>
      </c>
      <c r="S388" s="490">
        <v>408047.91</v>
      </c>
      <c r="T388" s="490">
        <v>258825.68</v>
      </c>
      <c r="U388" s="490">
        <v>452944.94</v>
      </c>
    </row>
    <row r="389" spans="1:21" ht="15">
      <c r="A389" s="489">
        <v>3</v>
      </c>
      <c r="B389" s="489" t="s">
        <v>245</v>
      </c>
      <c r="C389" s="489" t="s">
        <v>252</v>
      </c>
      <c r="D389" s="489" t="s">
        <v>253</v>
      </c>
      <c r="E389" s="489" t="s">
        <v>255</v>
      </c>
      <c r="F389" s="489">
        <v>4</v>
      </c>
      <c r="G389" s="489" t="s">
        <v>104</v>
      </c>
      <c r="H389" s="490">
        <v>84508.27</v>
      </c>
      <c r="I389" s="490">
        <v>135213.24</v>
      </c>
      <c r="J389" s="490">
        <v>118311.58</v>
      </c>
      <c r="K389" s="490">
        <v>189298.53</v>
      </c>
      <c r="L389" s="490">
        <v>152114.89000000001</v>
      </c>
      <c r="M389" s="490">
        <v>243383.82</v>
      </c>
      <c r="N389" s="490">
        <v>202819.85</v>
      </c>
      <c r="O389" s="490">
        <v>324511.77</v>
      </c>
      <c r="P389" s="490">
        <v>253524.81</v>
      </c>
      <c r="Q389" s="490">
        <v>405639.71</v>
      </c>
      <c r="R389" s="490">
        <v>287328.12</v>
      </c>
      <c r="S389" s="490">
        <v>459725</v>
      </c>
      <c r="T389" s="490">
        <v>321131.43</v>
      </c>
      <c r="U389" s="490">
        <v>513810.29</v>
      </c>
    </row>
    <row r="390" spans="1:21" ht="15">
      <c r="A390" s="489">
        <v>3</v>
      </c>
      <c r="B390" s="489" t="s">
        <v>245</v>
      </c>
      <c r="C390" s="489" t="s">
        <v>252</v>
      </c>
      <c r="D390" s="489" t="s">
        <v>253</v>
      </c>
      <c r="E390" s="489" t="s">
        <v>256</v>
      </c>
      <c r="F390" s="489">
        <v>1</v>
      </c>
      <c r="G390" s="489" t="s">
        <v>87</v>
      </c>
      <c r="H390" s="490">
        <v>97098.48</v>
      </c>
      <c r="I390" s="490">
        <v>169922.33</v>
      </c>
      <c r="J390" s="490">
        <v>125879.09</v>
      </c>
      <c r="K390" s="490">
        <v>220288.4</v>
      </c>
      <c r="L390" s="490">
        <v>150744.65</v>
      </c>
      <c r="M390" s="490">
        <v>263803.14</v>
      </c>
      <c r="N390" s="490">
        <v>179990.67</v>
      </c>
      <c r="O390" s="490">
        <v>314983.67999999999</v>
      </c>
      <c r="P390" s="490">
        <v>211763.59</v>
      </c>
      <c r="Q390" s="490">
        <v>370586.29</v>
      </c>
      <c r="R390" s="490">
        <v>232086.92</v>
      </c>
      <c r="S390" s="490">
        <v>406152.12</v>
      </c>
      <c r="T390" s="490">
        <v>251386.96</v>
      </c>
      <c r="U390" s="490">
        <v>439927.18</v>
      </c>
    </row>
    <row r="391" spans="1:21" ht="15">
      <c r="A391" s="489">
        <v>3</v>
      </c>
      <c r="B391" s="489" t="s">
        <v>245</v>
      </c>
      <c r="C391" s="489" t="s">
        <v>252</v>
      </c>
      <c r="D391" s="489" t="s">
        <v>253</v>
      </c>
      <c r="E391" s="489" t="s">
        <v>256</v>
      </c>
      <c r="F391" s="489">
        <v>2</v>
      </c>
      <c r="G391" s="489" t="s">
        <v>106</v>
      </c>
      <c r="H391" s="490">
        <v>84392.98</v>
      </c>
      <c r="I391" s="490">
        <v>147687.71</v>
      </c>
      <c r="J391" s="490">
        <v>110722.77</v>
      </c>
      <c r="K391" s="490">
        <v>193764.85</v>
      </c>
      <c r="L391" s="490">
        <v>134643.07999999999</v>
      </c>
      <c r="M391" s="490">
        <v>235625.39</v>
      </c>
      <c r="N391" s="490">
        <v>165292.14000000001</v>
      </c>
      <c r="O391" s="490">
        <v>289261.25</v>
      </c>
      <c r="P391" s="490">
        <v>196148.26</v>
      </c>
      <c r="Q391" s="490">
        <v>343259.45</v>
      </c>
      <c r="R391" s="490">
        <v>216174.85</v>
      </c>
      <c r="S391" s="490">
        <v>378305.99</v>
      </c>
      <c r="T391" s="490">
        <v>234754.76</v>
      </c>
      <c r="U391" s="490">
        <v>410820.83</v>
      </c>
    </row>
    <row r="392" spans="1:21" ht="15">
      <c r="A392" s="489">
        <v>3</v>
      </c>
      <c r="B392" s="489" t="s">
        <v>245</v>
      </c>
      <c r="C392" s="489" t="s">
        <v>252</v>
      </c>
      <c r="D392" s="489" t="s">
        <v>253</v>
      </c>
      <c r="E392" s="489" t="s">
        <v>256</v>
      </c>
      <c r="F392" s="489">
        <v>3</v>
      </c>
      <c r="G392" s="489" t="s">
        <v>107</v>
      </c>
      <c r="H392" s="490">
        <v>72954.559999999998</v>
      </c>
      <c r="I392" s="490">
        <v>127670.49</v>
      </c>
      <c r="J392" s="490">
        <v>99185.5</v>
      </c>
      <c r="K392" s="490">
        <v>173574.62</v>
      </c>
      <c r="L392" s="490">
        <v>125239.26</v>
      </c>
      <c r="M392" s="490">
        <v>219168.71</v>
      </c>
      <c r="N392" s="490">
        <v>164728.94</v>
      </c>
      <c r="O392" s="490">
        <v>288275.64</v>
      </c>
      <c r="P392" s="490">
        <v>203906.83</v>
      </c>
      <c r="Q392" s="490">
        <v>356836.94</v>
      </c>
      <c r="R392" s="490">
        <v>229580.01</v>
      </c>
      <c r="S392" s="490">
        <v>401765.01</v>
      </c>
      <c r="T392" s="490">
        <v>254896.86</v>
      </c>
      <c r="U392" s="490">
        <v>446069.51</v>
      </c>
    </row>
    <row r="393" spans="1:21" ht="15">
      <c r="A393" s="489">
        <v>3</v>
      </c>
      <c r="B393" s="489" t="s">
        <v>245</v>
      </c>
      <c r="C393" s="489" t="s">
        <v>252</v>
      </c>
      <c r="D393" s="489" t="s">
        <v>253</v>
      </c>
      <c r="E393" s="489" t="s">
        <v>256</v>
      </c>
      <c r="F393" s="489">
        <v>4</v>
      </c>
      <c r="G393" s="489" t="s">
        <v>104</v>
      </c>
      <c r="H393" s="490">
        <v>82396.02</v>
      </c>
      <c r="I393" s="490">
        <v>131833.64000000001</v>
      </c>
      <c r="J393" s="490">
        <v>115354.43</v>
      </c>
      <c r="K393" s="490">
        <v>184567.09</v>
      </c>
      <c r="L393" s="490">
        <v>148312.84</v>
      </c>
      <c r="M393" s="490">
        <v>237300.55</v>
      </c>
      <c r="N393" s="490">
        <v>197750.45</v>
      </c>
      <c r="O393" s="490">
        <v>316400.73</v>
      </c>
      <c r="P393" s="490">
        <v>247188.07</v>
      </c>
      <c r="Q393" s="490">
        <v>395500.91</v>
      </c>
      <c r="R393" s="490">
        <v>280146.48</v>
      </c>
      <c r="S393" s="490">
        <v>448234.37</v>
      </c>
      <c r="T393" s="490">
        <v>313104.89</v>
      </c>
      <c r="U393" s="490">
        <v>500967.82</v>
      </c>
    </row>
    <row r="394" spans="1:21" ht="15">
      <c r="A394" s="489">
        <v>3</v>
      </c>
      <c r="B394" s="489" t="s">
        <v>245</v>
      </c>
      <c r="C394" s="489" t="s">
        <v>252</v>
      </c>
      <c r="D394" s="489" t="s">
        <v>253</v>
      </c>
      <c r="E394" s="489" t="s">
        <v>257</v>
      </c>
      <c r="F394" s="489">
        <v>1</v>
      </c>
      <c r="G394" s="489" t="s">
        <v>87</v>
      </c>
      <c r="H394" s="490">
        <v>98029.14</v>
      </c>
      <c r="I394" s="490">
        <v>171550.99</v>
      </c>
      <c r="J394" s="490">
        <v>127143.2</v>
      </c>
      <c r="K394" s="490">
        <v>222500.6</v>
      </c>
      <c r="L394" s="490">
        <v>152299.66</v>
      </c>
      <c r="M394" s="490">
        <v>266524.40999999997</v>
      </c>
      <c r="N394" s="490">
        <v>181910.17</v>
      </c>
      <c r="O394" s="490">
        <v>318342.8</v>
      </c>
      <c r="P394" s="490">
        <v>214067.82</v>
      </c>
      <c r="Q394" s="490">
        <v>374618.68</v>
      </c>
      <c r="R394" s="490">
        <v>234637.88</v>
      </c>
      <c r="S394" s="490">
        <v>410616.29</v>
      </c>
      <c r="T394" s="490">
        <v>254199.36</v>
      </c>
      <c r="U394" s="490">
        <v>444848.88</v>
      </c>
    </row>
    <row r="395" spans="1:21" ht="15">
      <c r="A395" s="489">
        <v>3</v>
      </c>
      <c r="B395" s="489" t="s">
        <v>245</v>
      </c>
      <c r="C395" s="489" t="s">
        <v>252</v>
      </c>
      <c r="D395" s="489" t="s">
        <v>253</v>
      </c>
      <c r="E395" s="489" t="s">
        <v>257</v>
      </c>
      <c r="F395" s="489">
        <v>2</v>
      </c>
      <c r="G395" s="489" t="s">
        <v>106</v>
      </c>
      <c r="H395" s="490">
        <v>84946.21</v>
      </c>
      <c r="I395" s="490">
        <v>148655.85999999999</v>
      </c>
      <c r="J395" s="490">
        <v>111536.7</v>
      </c>
      <c r="K395" s="490">
        <v>195189.22</v>
      </c>
      <c r="L395" s="490">
        <v>135719.82999999999</v>
      </c>
      <c r="M395" s="490">
        <v>237509.7</v>
      </c>
      <c r="N395" s="490">
        <v>166775.04999999999</v>
      </c>
      <c r="O395" s="490">
        <v>291856.34000000003</v>
      </c>
      <c r="P395" s="490">
        <v>197988.66</v>
      </c>
      <c r="Q395" s="490">
        <v>346480.16</v>
      </c>
      <c r="R395" s="490">
        <v>218253.17</v>
      </c>
      <c r="S395" s="490">
        <v>381943.05</v>
      </c>
      <c r="T395" s="490">
        <v>237073.13</v>
      </c>
      <c r="U395" s="490">
        <v>414877.98</v>
      </c>
    </row>
    <row r="396" spans="1:21" ht="15">
      <c r="A396" s="489">
        <v>3</v>
      </c>
      <c r="B396" s="489" t="s">
        <v>245</v>
      </c>
      <c r="C396" s="489" t="s">
        <v>252</v>
      </c>
      <c r="D396" s="489" t="s">
        <v>253</v>
      </c>
      <c r="E396" s="489" t="s">
        <v>257</v>
      </c>
      <c r="F396" s="489">
        <v>3</v>
      </c>
      <c r="G396" s="489" t="s">
        <v>107</v>
      </c>
      <c r="H396" s="490">
        <v>73236.19</v>
      </c>
      <c r="I396" s="490">
        <v>128163.34</v>
      </c>
      <c r="J396" s="490">
        <v>99492.13</v>
      </c>
      <c r="K396" s="490">
        <v>174111.23</v>
      </c>
      <c r="L396" s="490">
        <v>125565.63</v>
      </c>
      <c r="M396" s="490">
        <v>219739.85</v>
      </c>
      <c r="N396" s="490">
        <v>165097.06</v>
      </c>
      <c r="O396" s="490">
        <v>288919.86</v>
      </c>
      <c r="P396" s="490">
        <v>204307.45</v>
      </c>
      <c r="Q396" s="490">
        <v>357538.03</v>
      </c>
      <c r="R396" s="490">
        <v>229989.06</v>
      </c>
      <c r="S396" s="490">
        <v>402480.86</v>
      </c>
      <c r="T396" s="490">
        <v>255303.77</v>
      </c>
      <c r="U396" s="490">
        <v>446781.6</v>
      </c>
    </row>
    <row r="397" spans="1:21" ht="15">
      <c r="A397" s="489">
        <v>3</v>
      </c>
      <c r="B397" s="489" t="s">
        <v>245</v>
      </c>
      <c r="C397" s="489" t="s">
        <v>252</v>
      </c>
      <c r="D397" s="489" t="s">
        <v>253</v>
      </c>
      <c r="E397" s="489" t="s">
        <v>257</v>
      </c>
      <c r="F397" s="489">
        <v>4</v>
      </c>
      <c r="G397" s="489" t="s">
        <v>104</v>
      </c>
      <c r="H397" s="490">
        <v>83221.94</v>
      </c>
      <c r="I397" s="490">
        <v>133155.10999999999</v>
      </c>
      <c r="J397" s="490">
        <v>116510.72</v>
      </c>
      <c r="K397" s="490">
        <v>186417.16</v>
      </c>
      <c r="L397" s="490">
        <v>149799.5</v>
      </c>
      <c r="M397" s="490">
        <v>239679.2</v>
      </c>
      <c r="N397" s="490">
        <v>199732.66</v>
      </c>
      <c r="O397" s="490">
        <v>319572.27</v>
      </c>
      <c r="P397" s="490">
        <v>249665.83</v>
      </c>
      <c r="Q397" s="490">
        <v>399465.33</v>
      </c>
      <c r="R397" s="490">
        <v>282954.61</v>
      </c>
      <c r="S397" s="490">
        <v>452727.38</v>
      </c>
      <c r="T397" s="490">
        <v>316243.39</v>
      </c>
      <c r="U397" s="490">
        <v>505989.42</v>
      </c>
    </row>
    <row r="398" spans="1:21" ht="15">
      <c r="A398" s="489">
        <v>3</v>
      </c>
      <c r="B398" s="489" t="s">
        <v>245</v>
      </c>
      <c r="C398" s="489" t="s">
        <v>258</v>
      </c>
      <c r="D398" s="489" t="s">
        <v>259</v>
      </c>
      <c r="E398" s="489" t="s">
        <v>260</v>
      </c>
      <c r="F398" s="489">
        <v>1</v>
      </c>
      <c r="G398" s="489" t="s">
        <v>87</v>
      </c>
      <c r="H398" s="490">
        <v>111324.22</v>
      </c>
      <c r="I398" s="490">
        <v>194817.39</v>
      </c>
      <c r="J398" s="490">
        <v>144327.18</v>
      </c>
      <c r="K398" s="490">
        <v>252572.56</v>
      </c>
      <c r="L398" s="490">
        <v>172841</v>
      </c>
      <c r="M398" s="490">
        <v>302471.75</v>
      </c>
      <c r="N398" s="490">
        <v>206380.21</v>
      </c>
      <c r="O398" s="490">
        <v>361165.36</v>
      </c>
      <c r="P398" s="490">
        <v>242816.12</v>
      </c>
      <c r="Q398" s="490">
        <v>424928.22</v>
      </c>
      <c r="R398" s="490">
        <v>266122.18</v>
      </c>
      <c r="S398" s="490">
        <v>465713.81</v>
      </c>
      <c r="T398" s="490">
        <v>288257.46000000002</v>
      </c>
      <c r="U398" s="490">
        <v>504450.55</v>
      </c>
    </row>
    <row r="399" spans="1:21" ht="15">
      <c r="A399" s="489">
        <v>3</v>
      </c>
      <c r="B399" s="489" t="s">
        <v>245</v>
      </c>
      <c r="C399" s="489" t="s">
        <v>258</v>
      </c>
      <c r="D399" s="489" t="s">
        <v>259</v>
      </c>
      <c r="E399" s="489" t="s">
        <v>260</v>
      </c>
      <c r="F399" s="489">
        <v>2</v>
      </c>
      <c r="G399" s="489" t="s">
        <v>106</v>
      </c>
      <c r="H399" s="490">
        <v>96731.76</v>
      </c>
      <c r="I399" s="490">
        <v>169280.58</v>
      </c>
      <c r="J399" s="490">
        <v>126919.93</v>
      </c>
      <c r="K399" s="490">
        <v>222109.88</v>
      </c>
      <c r="L399" s="490">
        <v>154348.10999999999</v>
      </c>
      <c r="M399" s="490">
        <v>270109.19</v>
      </c>
      <c r="N399" s="490">
        <v>189498.73</v>
      </c>
      <c r="O399" s="490">
        <v>331622.77</v>
      </c>
      <c r="P399" s="490">
        <v>224881.68</v>
      </c>
      <c r="Q399" s="490">
        <v>393542.95</v>
      </c>
      <c r="R399" s="490">
        <v>247846.92</v>
      </c>
      <c r="S399" s="490">
        <v>433732.11</v>
      </c>
      <c r="T399" s="490">
        <v>269155.13</v>
      </c>
      <c r="U399" s="490">
        <v>471021.47</v>
      </c>
    </row>
    <row r="400" spans="1:21" ht="15">
      <c r="A400" s="489">
        <v>3</v>
      </c>
      <c r="B400" s="489" t="s">
        <v>245</v>
      </c>
      <c r="C400" s="489" t="s">
        <v>258</v>
      </c>
      <c r="D400" s="489" t="s">
        <v>259</v>
      </c>
      <c r="E400" s="489" t="s">
        <v>260</v>
      </c>
      <c r="F400" s="489">
        <v>3</v>
      </c>
      <c r="G400" s="489" t="s">
        <v>107</v>
      </c>
      <c r="H400" s="490">
        <v>83601.37</v>
      </c>
      <c r="I400" s="490">
        <v>146302.41</v>
      </c>
      <c r="J400" s="490">
        <v>113652.78</v>
      </c>
      <c r="K400" s="490">
        <v>198892.37</v>
      </c>
      <c r="L400" s="490">
        <v>143500.70000000001</v>
      </c>
      <c r="M400" s="490">
        <v>251126.23</v>
      </c>
      <c r="N400" s="490">
        <v>188742.37</v>
      </c>
      <c r="O400" s="490">
        <v>330299.14</v>
      </c>
      <c r="P400" s="490">
        <v>233625.94</v>
      </c>
      <c r="Q400" s="490">
        <v>408845.39</v>
      </c>
      <c r="R400" s="490">
        <v>263036.76</v>
      </c>
      <c r="S400" s="490">
        <v>460314.33</v>
      </c>
      <c r="T400" s="490">
        <v>292038.33</v>
      </c>
      <c r="U400" s="490">
        <v>511067.08</v>
      </c>
    </row>
    <row r="401" spans="1:21" ht="15">
      <c r="A401" s="489">
        <v>3</v>
      </c>
      <c r="B401" s="489" t="s">
        <v>245</v>
      </c>
      <c r="C401" s="489" t="s">
        <v>258</v>
      </c>
      <c r="D401" s="489" t="s">
        <v>259</v>
      </c>
      <c r="E401" s="489" t="s">
        <v>260</v>
      </c>
      <c r="F401" s="489">
        <v>4</v>
      </c>
      <c r="G401" s="489" t="s">
        <v>104</v>
      </c>
      <c r="H401" s="490">
        <v>94471.34</v>
      </c>
      <c r="I401" s="490">
        <v>151154.15</v>
      </c>
      <c r="J401" s="490">
        <v>132259.88</v>
      </c>
      <c r="K401" s="490">
        <v>211615.81</v>
      </c>
      <c r="L401" s="490">
        <v>170048.42</v>
      </c>
      <c r="M401" s="490">
        <v>272077.46999999997</v>
      </c>
      <c r="N401" s="490">
        <v>226731.22</v>
      </c>
      <c r="O401" s="490">
        <v>362769.96</v>
      </c>
      <c r="P401" s="490">
        <v>283414.03000000003</v>
      </c>
      <c r="Q401" s="490">
        <v>453462.45</v>
      </c>
      <c r="R401" s="490">
        <v>321202.57</v>
      </c>
      <c r="S401" s="490">
        <v>513924.11</v>
      </c>
      <c r="T401" s="490">
        <v>358991.1</v>
      </c>
      <c r="U401" s="490">
        <v>574385.77</v>
      </c>
    </row>
    <row r="402" spans="1:21" ht="15">
      <c r="A402" s="489">
        <v>3</v>
      </c>
      <c r="B402" s="489" t="s">
        <v>245</v>
      </c>
      <c r="C402" s="489" t="s">
        <v>258</v>
      </c>
      <c r="D402" s="489" t="s">
        <v>259</v>
      </c>
      <c r="E402" s="489" t="s">
        <v>261</v>
      </c>
      <c r="F402" s="489">
        <v>1</v>
      </c>
      <c r="G402" s="489" t="s">
        <v>87</v>
      </c>
      <c r="H402" s="490">
        <v>102017.68</v>
      </c>
      <c r="I402" s="490">
        <v>178530.94</v>
      </c>
      <c r="J402" s="490">
        <v>132366.44</v>
      </c>
      <c r="K402" s="490">
        <v>231641.26</v>
      </c>
      <c r="L402" s="490">
        <v>158592.21</v>
      </c>
      <c r="M402" s="490">
        <v>277536.36</v>
      </c>
      <c r="N402" s="490">
        <v>189480.74</v>
      </c>
      <c r="O402" s="490">
        <v>331591.28999999998</v>
      </c>
      <c r="P402" s="490">
        <v>223016.6</v>
      </c>
      <c r="Q402" s="490">
        <v>390279.04</v>
      </c>
      <c r="R402" s="490">
        <v>244468.8</v>
      </c>
      <c r="S402" s="490">
        <v>427820.4</v>
      </c>
      <c r="T402" s="490">
        <v>264892.73</v>
      </c>
      <c r="U402" s="490">
        <v>463562.28</v>
      </c>
    </row>
    <row r="403" spans="1:21" ht="15">
      <c r="A403" s="489">
        <v>3</v>
      </c>
      <c r="B403" s="489" t="s">
        <v>245</v>
      </c>
      <c r="C403" s="489" t="s">
        <v>258</v>
      </c>
      <c r="D403" s="489" t="s">
        <v>259</v>
      </c>
      <c r="E403" s="489" t="s">
        <v>261</v>
      </c>
      <c r="F403" s="489">
        <v>2</v>
      </c>
      <c r="G403" s="489" t="s">
        <v>106</v>
      </c>
      <c r="H403" s="490">
        <v>88179.92</v>
      </c>
      <c r="I403" s="490">
        <v>154314.87</v>
      </c>
      <c r="J403" s="490">
        <v>115859.56</v>
      </c>
      <c r="K403" s="490">
        <v>202754.23</v>
      </c>
      <c r="L403" s="490">
        <v>141055.84</v>
      </c>
      <c r="M403" s="490">
        <v>246847.72</v>
      </c>
      <c r="N403" s="490">
        <v>173472.44</v>
      </c>
      <c r="O403" s="490">
        <v>303576.77</v>
      </c>
      <c r="P403" s="490">
        <v>206009.8</v>
      </c>
      <c r="Q403" s="490">
        <v>360517.14</v>
      </c>
      <c r="R403" s="490">
        <v>227138.82</v>
      </c>
      <c r="S403" s="490">
        <v>397492.93</v>
      </c>
      <c r="T403" s="490">
        <v>246778.45</v>
      </c>
      <c r="U403" s="490">
        <v>431862.29</v>
      </c>
    </row>
    <row r="404" spans="1:21" ht="15">
      <c r="A404" s="489">
        <v>3</v>
      </c>
      <c r="B404" s="489" t="s">
        <v>245</v>
      </c>
      <c r="C404" s="489" t="s">
        <v>258</v>
      </c>
      <c r="D404" s="489" t="s">
        <v>259</v>
      </c>
      <c r="E404" s="489" t="s">
        <v>261</v>
      </c>
      <c r="F404" s="489">
        <v>3</v>
      </c>
      <c r="G404" s="489" t="s">
        <v>107</v>
      </c>
      <c r="H404" s="490">
        <v>75852.490000000005</v>
      </c>
      <c r="I404" s="490">
        <v>132741.85999999999</v>
      </c>
      <c r="J404" s="490">
        <v>102979.65</v>
      </c>
      <c r="K404" s="490">
        <v>180214.38</v>
      </c>
      <c r="L404" s="490">
        <v>129913.84</v>
      </c>
      <c r="M404" s="490">
        <v>227349.22</v>
      </c>
      <c r="N404" s="490">
        <v>170760.61</v>
      </c>
      <c r="O404" s="490">
        <v>298831.07</v>
      </c>
      <c r="P404" s="490">
        <v>211267.81</v>
      </c>
      <c r="Q404" s="490">
        <v>369718.67</v>
      </c>
      <c r="R404" s="490">
        <v>237787.51999999999</v>
      </c>
      <c r="S404" s="490">
        <v>416128.15</v>
      </c>
      <c r="T404" s="490">
        <v>263919.14</v>
      </c>
      <c r="U404" s="490">
        <v>461858.49</v>
      </c>
    </row>
    <row r="405" spans="1:21" ht="15">
      <c r="A405" s="489">
        <v>3</v>
      </c>
      <c r="B405" s="489" t="s">
        <v>245</v>
      </c>
      <c r="C405" s="489" t="s">
        <v>258</v>
      </c>
      <c r="D405" s="489" t="s">
        <v>259</v>
      </c>
      <c r="E405" s="489" t="s">
        <v>261</v>
      </c>
      <c r="F405" s="489">
        <v>4</v>
      </c>
      <c r="G405" s="489" t="s">
        <v>104</v>
      </c>
      <c r="H405" s="490">
        <v>86639.51</v>
      </c>
      <c r="I405" s="490">
        <v>138623.21</v>
      </c>
      <c r="J405" s="490">
        <v>121295.31</v>
      </c>
      <c r="K405" s="490">
        <v>194072.49</v>
      </c>
      <c r="L405" s="490">
        <v>155951.10999999999</v>
      </c>
      <c r="M405" s="490">
        <v>249521.78</v>
      </c>
      <c r="N405" s="490">
        <v>207934.81</v>
      </c>
      <c r="O405" s="490">
        <v>332695.71000000002</v>
      </c>
      <c r="P405" s="490">
        <v>259918.52</v>
      </c>
      <c r="Q405" s="490">
        <v>415869.63</v>
      </c>
      <c r="R405" s="490">
        <v>294574.32</v>
      </c>
      <c r="S405" s="490">
        <v>471318.92</v>
      </c>
      <c r="T405" s="490">
        <v>329230.12</v>
      </c>
      <c r="U405" s="490">
        <v>526768.19999999995</v>
      </c>
    </row>
    <row r="406" spans="1:21" ht="15">
      <c r="A406" s="489">
        <v>3</v>
      </c>
      <c r="B406" s="489" t="s">
        <v>245</v>
      </c>
      <c r="C406" s="489" t="s">
        <v>258</v>
      </c>
      <c r="D406" s="489" t="s">
        <v>259</v>
      </c>
      <c r="E406" s="489" t="s">
        <v>262</v>
      </c>
      <c r="F406" s="489">
        <v>1</v>
      </c>
      <c r="G406" s="489" t="s">
        <v>87</v>
      </c>
      <c r="H406" s="490">
        <v>103125.59</v>
      </c>
      <c r="I406" s="490">
        <v>180469.79</v>
      </c>
      <c r="J406" s="490">
        <v>133741.74</v>
      </c>
      <c r="K406" s="490">
        <v>234048.04</v>
      </c>
      <c r="L406" s="490">
        <v>160195.54</v>
      </c>
      <c r="M406" s="490">
        <v>280342.19</v>
      </c>
      <c r="N406" s="490">
        <v>191328.62</v>
      </c>
      <c r="O406" s="490">
        <v>334825.08</v>
      </c>
      <c r="P406" s="490">
        <v>225142.06</v>
      </c>
      <c r="Q406" s="490">
        <v>393998.6</v>
      </c>
      <c r="R406" s="490">
        <v>246771.14</v>
      </c>
      <c r="S406" s="490">
        <v>431849.5</v>
      </c>
      <c r="T406" s="490">
        <v>267334.3</v>
      </c>
      <c r="U406" s="490">
        <v>467835.02</v>
      </c>
    </row>
    <row r="407" spans="1:21" ht="15">
      <c r="A407" s="489">
        <v>3</v>
      </c>
      <c r="B407" s="489" t="s">
        <v>245</v>
      </c>
      <c r="C407" s="489" t="s">
        <v>258</v>
      </c>
      <c r="D407" s="489" t="s">
        <v>259</v>
      </c>
      <c r="E407" s="489" t="s">
        <v>262</v>
      </c>
      <c r="F407" s="489">
        <v>2</v>
      </c>
      <c r="G407" s="489" t="s">
        <v>106</v>
      </c>
      <c r="H407" s="490">
        <v>89413.68</v>
      </c>
      <c r="I407" s="490">
        <v>156473.94</v>
      </c>
      <c r="J407" s="490">
        <v>117384.92</v>
      </c>
      <c r="K407" s="490">
        <v>205423.61</v>
      </c>
      <c r="L407" s="490">
        <v>142818.59</v>
      </c>
      <c r="M407" s="490">
        <v>249932.54</v>
      </c>
      <c r="N407" s="490">
        <v>175465.85</v>
      </c>
      <c r="O407" s="490">
        <v>307065.23</v>
      </c>
      <c r="P407" s="490">
        <v>208289.87</v>
      </c>
      <c r="Q407" s="490">
        <v>364507.27</v>
      </c>
      <c r="R407" s="490">
        <v>229598.7</v>
      </c>
      <c r="S407" s="490">
        <v>401797.73</v>
      </c>
      <c r="T407" s="490">
        <v>249384.69</v>
      </c>
      <c r="U407" s="490">
        <v>436423.21</v>
      </c>
    </row>
    <row r="408" spans="1:21" ht="15">
      <c r="A408" s="489">
        <v>3</v>
      </c>
      <c r="B408" s="489" t="s">
        <v>245</v>
      </c>
      <c r="C408" s="489" t="s">
        <v>258</v>
      </c>
      <c r="D408" s="489" t="s">
        <v>259</v>
      </c>
      <c r="E408" s="489" t="s">
        <v>262</v>
      </c>
      <c r="F408" s="489">
        <v>3</v>
      </c>
      <c r="G408" s="489" t="s">
        <v>107</v>
      </c>
      <c r="H408" s="490">
        <v>77127.31</v>
      </c>
      <c r="I408" s="490">
        <v>134972.78</v>
      </c>
      <c r="J408" s="490">
        <v>104793.60000000001</v>
      </c>
      <c r="K408" s="490">
        <v>183388.79999999999</v>
      </c>
      <c r="L408" s="490">
        <v>132268.69</v>
      </c>
      <c r="M408" s="490">
        <v>231470.21</v>
      </c>
      <c r="N408" s="490">
        <v>173922.76</v>
      </c>
      <c r="O408" s="490">
        <v>304364.83</v>
      </c>
      <c r="P408" s="490">
        <v>215240.34</v>
      </c>
      <c r="Q408" s="490">
        <v>376670.6</v>
      </c>
      <c r="R408" s="490">
        <v>242304.71</v>
      </c>
      <c r="S408" s="490">
        <v>424033.24</v>
      </c>
      <c r="T408" s="490">
        <v>268984.53000000003</v>
      </c>
      <c r="U408" s="490">
        <v>470722.92</v>
      </c>
    </row>
    <row r="409" spans="1:21" ht="15">
      <c r="A409" s="489">
        <v>3</v>
      </c>
      <c r="B409" s="489" t="s">
        <v>245</v>
      </c>
      <c r="C409" s="489" t="s">
        <v>258</v>
      </c>
      <c r="D409" s="489" t="s">
        <v>259</v>
      </c>
      <c r="E409" s="489" t="s">
        <v>262</v>
      </c>
      <c r="F409" s="489">
        <v>4</v>
      </c>
      <c r="G409" s="489" t="s">
        <v>104</v>
      </c>
      <c r="H409" s="490">
        <v>87541.34</v>
      </c>
      <c r="I409" s="490">
        <v>140066.15</v>
      </c>
      <c r="J409" s="490">
        <v>122557.88</v>
      </c>
      <c r="K409" s="490">
        <v>196092.6</v>
      </c>
      <c r="L409" s="490">
        <v>157574.41</v>
      </c>
      <c r="M409" s="490">
        <v>252119.06</v>
      </c>
      <c r="N409" s="490">
        <v>210099.22</v>
      </c>
      <c r="O409" s="490">
        <v>336158.75</v>
      </c>
      <c r="P409" s="490">
        <v>262624.02</v>
      </c>
      <c r="Q409" s="490">
        <v>420198.44</v>
      </c>
      <c r="R409" s="490">
        <v>297640.56</v>
      </c>
      <c r="S409" s="490">
        <v>476224.9</v>
      </c>
      <c r="T409" s="490">
        <v>332657.09000000003</v>
      </c>
      <c r="U409" s="490">
        <v>532251.35</v>
      </c>
    </row>
    <row r="410" spans="1:21" ht="15">
      <c r="A410" s="489">
        <v>3</v>
      </c>
      <c r="B410" s="489" t="s">
        <v>245</v>
      </c>
      <c r="C410" s="489" t="s">
        <v>258</v>
      </c>
      <c r="D410" s="489" t="s">
        <v>259</v>
      </c>
      <c r="E410" s="489" t="s">
        <v>263</v>
      </c>
      <c r="F410" s="489">
        <v>1</v>
      </c>
      <c r="G410" s="489" t="s">
        <v>87</v>
      </c>
      <c r="H410" s="490">
        <v>103746.02</v>
      </c>
      <c r="I410" s="490">
        <v>181555.54</v>
      </c>
      <c r="J410" s="490">
        <v>134471.07999999999</v>
      </c>
      <c r="K410" s="490">
        <v>235324.4</v>
      </c>
      <c r="L410" s="490">
        <v>161015.32999999999</v>
      </c>
      <c r="M410" s="490">
        <v>281776.83</v>
      </c>
      <c r="N410" s="490">
        <v>192225.71</v>
      </c>
      <c r="O410" s="490">
        <v>336394.98</v>
      </c>
      <c r="P410" s="490">
        <v>226137.76</v>
      </c>
      <c r="Q410" s="490">
        <v>395741.08</v>
      </c>
      <c r="R410" s="490">
        <v>247829.09</v>
      </c>
      <c r="S410" s="490">
        <v>433700.9</v>
      </c>
      <c r="T410" s="490">
        <v>268416.03000000003</v>
      </c>
      <c r="U410" s="490">
        <v>469728.05</v>
      </c>
    </row>
    <row r="411" spans="1:21" ht="15">
      <c r="A411" s="489">
        <v>3</v>
      </c>
      <c r="B411" s="489" t="s">
        <v>245</v>
      </c>
      <c r="C411" s="489" t="s">
        <v>258</v>
      </c>
      <c r="D411" s="489" t="s">
        <v>259</v>
      </c>
      <c r="E411" s="489" t="s">
        <v>263</v>
      </c>
      <c r="F411" s="489">
        <v>2</v>
      </c>
      <c r="G411" s="489" t="s">
        <v>106</v>
      </c>
      <c r="H411" s="490">
        <v>90285.759999999995</v>
      </c>
      <c r="I411" s="490">
        <v>158000.07999999999</v>
      </c>
      <c r="J411" s="490">
        <v>118414.39999999999</v>
      </c>
      <c r="K411" s="490">
        <v>207225.19</v>
      </c>
      <c r="L411" s="490">
        <v>143957.23000000001</v>
      </c>
      <c r="M411" s="490">
        <v>251925.15</v>
      </c>
      <c r="N411" s="490">
        <v>176653.99</v>
      </c>
      <c r="O411" s="490">
        <v>309144.49</v>
      </c>
      <c r="P411" s="490">
        <v>209594.78</v>
      </c>
      <c r="Q411" s="490">
        <v>366790.87</v>
      </c>
      <c r="R411" s="490">
        <v>230971.74</v>
      </c>
      <c r="S411" s="490">
        <v>404200.54</v>
      </c>
      <c r="T411" s="490">
        <v>250795.77</v>
      </c>
      <c r="U411" s="490">
        <v>438892.6</v>
      </c>
    </row>
    <row r="412" spans="1:21" ht="15">
      <c r="A412" s="489">
        <v>3</v>
      </c>
      <c r="B412" s="489" t="s">
        <v>245</v>
      </c>
      <c r="C412" s="489" t="s">
        <v>258</v>
      </c>
      <c r="D412" s="489" t="s">
        <v>259</v>
      </c>
      <c r="E412" s="489" t="s">
        <v>263</v>
      </c>
      <c r="F412" s="489">
        <v>3</v>
      </c>
      <c r="G412" s="489" t="s">
        <v>107</v>
      </c>
      <c r="H412" s="490">
        <v>78137.16</v>
      </c>
      <c r="I412" s="490">
        <v>136740.03</v>
      </c>
      <c r="J412" s="490">
        <v>106265.83</v>
      </c>
      <c r="K412" s="490">
        <v>185965.21</v>
      </c>
      <c r="L412" s="490">
        <v>134206.81</v>
      </c>
      <c r="M412" s="490">
        <v>234861.91</v>
      </c>
      <c r="N412" s="490">
        <v>176551.6</v>
      </c>
      <c r="O412" s="490">
        <v>308965.3</v>
      </c>
      <c r="P412" s="490">
        <v>218566.08</v>
      </c>
      <c r="Q412" s="490">
        <v>382490.65</v>
      </c>
      <c r="R412" s="490">
        <v>246103.87</v>
      </c>
      <c r="S412" s="490">
        <v>430681.77</v>
      </c>
      <c r="T412" s="490">
        <v>273264.15999999997</v>
      </c>
      <c r="U412" s="490">
        <v>478212.28</v>
      </c>
    </row>
    <row r="413" spans="1:21" ht="15">
      <c r="A413" s="489">
        <v>3</v>
      </c>
      <c r="B413" s="489" t="s">
        <v>245</v>
      </c>
      <c r="C413" s="489" t="s">
        <v>258</v>
      </c>
      <c r="D413" s="489" t="s">
        <v>259</v>
      </c>
      <c r="E413" s="489" t="s">
        <v>263</v>
      </c>
      <c r="F413" s="489">
        <v>4</v>
      </c>
      <c r="G413" s="489" t="s">
        <v>104</v>
      </c>
      <c r="H413" s="490">
        <v>88020.73</v>
      </c>
      <c r="I413" s="490">
        <v>140833.17000000001</v>
      </c>
      <c r="J413" s="490">
        <v>123229.02</v>
      </c>
      <c r="K413" s="490">
        <v>197166.43</v>
      </c>
      <c r="L413" s="490">
        <v>158437.31</v>
      </c>
      <c r="M413" s="490">
        <v>253499.7</v>
      </c>
      <c r="N413" s="490">
        <v>211249.75</v>
      </c>
      <c r="O413" s="490">
        <v>337999.6</v>
      </c>
      <c r="P413" s="490">
        <v>264062.18</v>
      </c>
      <c r="Q413" s="490">
        <v>422499.5</v>
      </c>
      <c r="R413" s="490">
        <v>299270.46999999997</v>
      </c>
      <c r="S413" s="490">
        <v>478832.76</v>
      </c>
      <c r="T413" s="490">
        <v>334478.76</v>
      </c>
      <c r="U413" s="490">
        <v>535166.03</v>
      </c>
    </row>
    <row r="414" spans="1:21" ht="15">
      <c r="A414" s="489">
        <v>3</v>
      </c>
      <c r="B414" s="489" t="s">
        <v>245</v>
      </c>
      <c r="C414" s="489" t="s">
        <v>258</v>
      </c>
      <c r="D414" s="489" t="s">
        <v>259</v>
      </c>
      <c r="E414" s="489" t="s">
        <v>264</v>
      </c>
      <c r="F414" s="489">
        <v>1</v>
      </c>
      <c r="G414" s="489" t="s">
        <v>87</v>
      </c>
      <c r="H414" s="490">
        <v>101574.5</v>
      </c>
      <c r="I414" s="490">
        <v>177755.38</v>
      </c>
      <c r="J414" s="490">
        <v>131748.28</v>
      </c>
      <c r="K414" s="490">
        <v>230559.49</v>
      </c>
      <c r="L414" s="490">
        <v>157820.74</v>
      </c>
      <c r="M414" s="490">
        <v>276186.28999999998</v>
      </c>
      <c r="N414" s="490">
        <v>188512.04</v>
      </c>
      <c r="O414" s="490">
        <v>329896.07</v>
      </c>
      <c r="P414" s="490">
        <v>221842.14</v>
      </c>
      <c r="Q414" s="490">
        <v>388223.74</v>
      </c>
      <c r="R414" s="490">
        <v>243162.25</v>
      </c>
      <c r="S414" s="490">
        <v>425533.93</v>
      </c>
      <c r="T414" s="490">
        <v>263440.18</v>
      </c>
      <c r="U414" s="490">
        <v>461020.31</v>
      </c>
    </row>
    <row r="415" spans="1:21" ht="15">
      <c r="A415" s="489">
        <v>3</v>
      </c>
      <c r="B415" s="489" t="s">
        <v>245</v>
      </c>
      <c r="C415" s="489" t="s">
        <v>258</v>
      </c>
      <c r="D415" s="489" t="s">
        <v>259</v>
      </c>
      <c r="E415" s="489" t="s">
        <v>264</v>
      </c>
      <c r="F415" s="489">
        <v>2</v>
      </c>
      <c r="G415" s="489" t="s">
        <v>106</v>
      </c>
      <c r="H415" s="490">
        <v>87988.37</v>
      </c>
      <c r="I415" s="490">
        <v>153979.65</v>
      </c>
      <c r="J415" s="490">
        <v>115541.53</v>
      </c>
      <c r="K415" s="490">
        <v>202197.67</v>
      </c>
      <c r="L415" s="490">
        <v>140603.22</v>
      </c>
      <c r="M415" s="490">
        <v>246055.63</v>
      </c>
      <c r="N415" s="490">
        <v>172794.8</v>
      </c>
      <c r="O415" s="490">
        <v>302390.90000000002</v>
      </c>
      <c r="P415" s="490">
        <v>205144.55</v>
      </c>
      <c r="Q415" s="490">
        <v>359002.97</v>
      </c>
      <c r="R415" s="490">
        <v>226147.35</v>
      </c>
      <c r="S415" s="490">
        <v>395757.87</v>
      </c>
      <c r="T415" s="490">
        <v>245655.25</v>
      </c>
      <c r="U415" s="490">
        <v>429896.68</v>
      </c>
    </row>
    <row r="416" spans="1:21" ht="15">
      <c r="A416" s="489">
        <v>3</v>
      </c>
      <c r="B416" s="489" t="s">
        <v>245</v>
      </c>
      <c r="C416" s="489" t="s">
        <v>258</v>
      </c>
      <c r="D416" s="489" t="s">
        <v>259</v>
      </c>
      <c r="E416" s="489" t="s">
        <v>264</v>
      </c>
      <c r="F416" s="489">
        <v>3</v>
      </c>
      <c r="G416" s="489" t="s">
        <v>107</v>
      </c>
      <c r="H416" s="490">
        <v>75835.820000000007</v>
      </c>
      <c r="I416" s="490">
        <v>132712.69</v>
      </c>
      <c r="J416" s="490">
        <v>103014.75</v>
      </c>
      <c r="K416" s="490">
        <v>180275.81</v>
      </c>
      <c r="L416" s="490">
        <v>130004.22</v>
      </c>
      <c r="M416" s="490">
        <v>227507.38</v>
      </c>
      <c r="N416" s="490">
        <v>170925.8</v>
      </c>
      <c r="O416" s="490">
        <v>299120.15000000002</v>
      </c>
      <c r="P416" s="490">
        <v>211513.99</v>
      </c>
      <c r="Q416" s="490">
        <v>370149.49</v>
      </c>
      <c r="R416" s="490">
        <v>238096.51</v>
      </c>
      <c r="S416" s="490">
        <v>416668.88</v>
      </c>
      <c r="T416" s="490">
        <v>264297.99</v>
      </c>
      <c r="U416" s="490">
        <v>462521.49</v>
      </c>
    </row>
    <row r="417" spans="1:21" ht="15">
      <c r="A417" s="489">
        <v>3</v>
      </c>
      <c r="B417" s="489" t="s">
        <v>245</v>
      </c>
      <c r="C417" s="489" t="s">
        <v>258</v>
      </c>
      <c r="D417" s="489" t="s">
        <v>259</v>
      </c>
      <c r="E417" s="489" t="s">
        <v>264</v>
      </c>
      <c r="F417" s="489">
        <v>4</v>
      </c>
      <c r="G417" s="489" t="s">
        <v>104</v>
      </c>
      <c r="H417" s="490">
        <v>86236.03</v>
      </c>
      <c r="I417" s="490">
        <v>137977.66</v>
      </c>
      <c r="J417" s="490">
        <v>120730.45</v>
      </c>
      <c r="K417" s="490">
        <v>193168.72</v>
      </c>
      <c r="L417" s="490">
        <v>155224.85999999999</v>
      </c>
      <c r="M417" s="490">
        <v>248359.78</v>
      </c>
      <c r="N417" s="490">
        <v>206966.48</v>
      </c>
      <c r="O417" s="490">
        <v>331146.38</v>
      </c>
      <c r="P417" s="490">
        <v>258708.1</v>
      </c>
      <c r="Q417" s="490">
        <v>413932.97</v>
      </c>
      <c r="R417" s="490">
        <v>293202.52</v>
      </c>
      <c r="S417" s="490">
        <v>469124.03</v>
      </c>
      <c r="T417" s="490">
        <v>327696.93</v>
      </c>
      <c r="U417" s="490">
        <v>524315.1</v>
      </c>
    </row>
    <row r="418" spans="1:21" ht="15">
      <c r="A418" s="489">
        <v>3</v>
      </c>
      <c r="B418" s="489" t="s">
        <v>245</v>
      </c>
      <c r="C418" s="489" t="s">
        <v>258</v>
      </c>
      <c r="D418" s="489" t="s">
        <v>259</v>
      </c>
      <c r="E418" s="489" t="s">
        <v>265</v>
      </c>
      <c r="F418" s="489">
        <v>1</v>
      </c>
      <c r="G418" s="489" t="s">
        <v>87</v>
      </c>
      <c r="H418" s="490">
        <v>101663.12</v>
      </c>
      <c r="I418" s="490">
        <v>177910.47</v>
      </c>
      <c r="J418" s="490">
        <v>131803.87</v>
      </c>
      <c r="K418" s="490">
        <v>230656.76</v>
      </c>
      <c r="L418" s="490">
        <v>157844.89000000001</v>
      </c>
      <c r="M418" s="490">
        <v>276228.56</v>
      </c>
      <c r="N418" s="490">
        <v>188476.22</v>
      </c>
      <c r="O418" s="490">
        <v>329833.39</v>
      </c>
      <c r="P418" s="490">
        <v>221752.74</v>
      </c>
      <c r="Q418" s="490">
        <v>388067.3</v>
      </c>
      <c r="R418" s="490">
        <v>243037.92</v>
      </c>
      <c r="S418" s="490">
        <v>425316.37</v>
      </c>
      <c r="T418" s="490">
        <v>263254.75</v>
      </c>
      <c r="U418" s="490">
        <v>460695.8</v>
      </c>
    </row>
    <row r="419" spans="1:21" ht="15">
      <c r="A419" s="489">
        <v>3</v>
      </c>
      <c r="B419" s="489" t="s">
        <v>245</v>
      </c>
      <c r="C419" s="489" t="s">
        <v>258</v>
      </c>
      <c r="D419" s="489" t="s">
        <v>259</v>
      </c>
      <c r="E419" s="489" t="s">
        <v>265</v>
      </c>
      <c r="F419" s="489">
        <v>2</v>
      </c>
      <c r="G419" s="489" t="s">
        <v>106</v>
      </c>
      <c r="H419" s="490">
        <v>88328.63</v>
      </c>
      <c r="I419" s="490">
        <v>154575.10999999999</v>
      </c>
      <c r="J419" s="490">
        <v>115897.24</v>
      </c>
      <c r="K419" s="490">
        <v>202820.17</v>
      </c>
      <c r="L419" s="490">
        <v>140946.21</v>
      </c>
      <c r="M419" s="490">
        <v>246655.87</v>
      </c>
      <c r="N419" s="490">
        <v>173050.04</v>
      </c>
      <c r="O419" s="490">
        <v>302837.57</v>
      </c>
      <c r="P419" s="490">
        <v>205364.37</v>
      </c>
      <c r="Q419" s="490">
        <v>359387.65</v>
      </c>
      <c r="R419" s="490">
        <v>226338.12</v>
      </c>
      <c r="S419" s="490">
        <v>396091.72</v>
      </c>
      <c r="T419" s="490">
        <v>245799.17</v>
      </c>
      <c r="U419" s="490">
        <v>430148.54</v>
      </c>
    </row>
    <row r="420" spans="1:21" ht="15">
      <c r="A420" s="489">
        <v>3</v>
      </c>
      <c r="B420" s="489" t="s">
        <v>245</v>
      </c>
      <c r="C420" s="489" t="s">
        <v>258</v>
      </c>
      <c r="D420" s="489" t="s">
        <v>259</v>
      </c>
      <c r="E420" s="489" t="s">
        <v>265</v>
      </c>
      <c r="F420" s="489">
        <v>3</v>
      </c>
      <c r="G420" s="489" t="s">
        <v>107</v>
      </c>
      <c r="H420" s="490">
        <v>76332.41</v>
      </c>
      <c r="I420" s="490">
        <v>133581.73000000001</v>
      </c>
      <c r="J420" s="490">
        <v>103768.41</v>
      </c>
      <c r="K420" s="490">
        <v>181594.71</v>
      </c>
      <c r="L420" s="490">
        <v>131018.45</v>
      </c>
      <c r="M420" s="490">
        <v>229282.29</v>
      </c>
      <c r="N420" s="490">
        <v>172322.81</v>
      </c>
      <c r="O420" s="490">
        <v>301564.90999999997</v>
      </c>
      <c r="P420" s="490">
        <v>213299.94</v>
      </c>
      <c r="Q420" s="490">
        <v>373274.89</v>
      </c>
      <c r="R420" s="490">
        <v>240150.57</v>
      </c>
      <c r="S420" s="490">
        <v>420263.49</v>
      </c>
      <c r="T420" s="490">
        <v>266627.23</v>
      </c>
      <c r="U420" s="490">
        <v>466597.65</v>
      </c>
    </row>
    <row r="421" spans="1:21" ht="15">
      <c r="A421" s="489">
        <v>3</v>
      </c>
      <c r="B421" s="489" t="s">
        <v>245</v>
      </c>
      <c r="C421" s="489" t="s">
        <v>258</v>
      </c>
      <c r="D421" s="489" t="s">
        <v>259</v>
      </c>
      <c r="E421" s="489" t="s">
        <v>265</v>
      </c>
      <c r="F421" s="489">
        <v>4</v>
      </c>
      <c r="G421" s="489" t="s">
        <v>104</v>
      </c>
      <c r="H421" s="490">
        <v>86273.99</v>
      </c>
      <c r="I421" s="490">
        <v>138038.38</v>
      </c>
      <c r="J421" s="490">
        <v>120783.58</v>
      </c>
      <c r="K421" s="490">
        <v>193253.73</v>
      </c>
      <c r="L421" s="490">
        <v>155293.17000000001</v>
      </c>
      <c r="M421" s="490">
        <v>248469.08</v>
      </c>
      <c r="N421" s="490">
        <v>207057.57</v>
      </c>
      <c r="O421" s="490">
        <v>331292.11</v>
      </c>
      <c r="P421" s="490">
        <v>258821.96</v>
      </c>
      <c r="Q421" s="490">
        <v>414115.14</v>
      </c>
      <c r="R421" s="490">
        <v>293331.55</v>
      </c>
      <c r="S421" s="490">
        <v>469330.49</v>
      </c>
      <c r="T421" s="490">
        <v>327841.15000000002</v>
      </c>
      <c r="U421" s="490">
        <v>524545.84</v>
      </c>
    </row>
    <row r="422" spans="1:21" ht="15">
      <c r="A422" s="489">
        <v>3</v>
      </c>
      <c r="B422" s="489" t="s">
        <v>245</v>
      </c>
      <c r="C422" s="489" t="s">
        <v>258</v>
      </c>
      <c r="D422" s="489" t="s">
        <v>259</v>
      </c>
      <c r="E422" s="489" t="s">
        <v>266</v>
      </c>
      <c r="F422" s="489">
        <v>1</v>
      </c>
      <c r="G422" s="489" t="s">
        <v>87</v>
      </c>
      <c r="H422" s="490">
        <v>117750.2</v>
      </c>
      <c r="I422" s="490">
        <v>206062.85</v>
      </c>
      <c r="J422" s="490">
        <v>152780.18</v>
      </c>
      <c r="K422" s="490">
        <v>267365.32</v>
      </c>
      <c r="L422" s="490">
        <v>183051.27</v>
      </c>
      <c r="M422" s="490">
        <v>320339.71999999997</v>
      </c>
      <c r="N422" s="490">
        <v>218704.75</v>
      </c>
      <c r="O422" s="490">
        <v>382733.31</v>
      </c>
      <c r="P422" s="490">
        <v>257413.73</v>
      </c>
      <c r="Q422" s="490">
        <v>450474.03</v>
      </c>
      <c r="R422" s="490">
        <v>282175.09000000003</v>
      </c>
      <c r="S422" s="490">
        <v>493806.41</v>
      </c>
      <c r="T422" s="490">
        <v>305750.05</v>
      </c>
      <c r="U422" s="490">
        <v>535062.57999999996</v>
      </c>
    </row>
    <row r="423" spans="1:21" ht="15">
      <c r="A423" s="489">
        <v>3</v>
      </c>
      <c r="B423" s="489" t="s">
        <v>245</v>
      </c>
      <c r="C423" s="489" t="s">
        <v>258</v>
      </c>
      <c r="D423" s="489" t="s">
        <v>259</v>
      </c>
      <c r="E423" s="489" t="s">
        <v>266</v>
      </c>
      <c r="F423" s="489">
        <v>2</v>
      </c>
      <c r="G423" s="489" t="s">
        <v>106</v>
      </c>
      <c r="H423" s="490">
        <v>101773.88</v>
      </c>
      <c r="I423" s="490">
        <v>178104.29</v>
      </c>
      <c r="J423" s="490">
        <v>133722.25</v>
      </c>
      <c r="K423" s="490">
        <v>234013.93</v>
      </c>
      <c r="L423" s="490">
        <v>162804.74</v>
      </c>
      <c r="M423" s="490">
        <v>284908.28999999998</v>
      </c>
      <c r="N423" s="490">
        <v>200222.44</v>
      </c>
      <c r="O423" s="490">
        <v>350389.27</v>
      </c>
      <c r="P423" s="490">
        <v>237778.61</v>
      </c>
      <c r="Q423" s="490">
        <v>416112.57</v>
      </c>
      <c r="R423" s="490">
        <v>262166.84000000003</v>
      </c>
      <c r="S423" s="490">
        <v>458791.97</v>
      </c>
      <c r="T423" s="490">
        <v>284836.28999999998</v>
      </c>
      <c r="U423" s="490">
        <v>498463.5</v>
      </c>
    </row>
    <row r="424" spans="1:21" ht="15">
      <c r="A424" s="489">
        <v>3</v>
      </c>
      <c r="B424" s="489" t="s">
        <v>245</v>
      </c>
      <c r="C424" s="489" t="s">
        <v>258</v>
      </c>
      <c r="D424" s="489" t="s">
        <v>259</v>
      </c>
      <c r="E424" s="489" t="s">
        <v>266</v>
      </c>
      <c r="F424" s="489">
        <v>3</v>
      </c>
      <c r="G424" s="489" t="s">
        <v>107</v>
      </c>
      <c r="H424" s="490">
        <v>87542.48</v>
      </c>
      <c r="I424" s="490">
        <v>153199.34</v>
      </c>
      <c r="J424" s="490">
        <v>118848.95</v>
      </c>
      <c r="K424" s="490">
        <v>207985.66</v>
      </c>
      <c r="L424" s="490">
        <v>149932.63</v>
      </c>
      <c r="M424" s="490">
        <v>262382.09999999998</v>
      </c>
      <c r="N424" s="490">
        <v>197072.49</v>
      </c>
      <c r="O424" s="490">
        <v>344876.85</v>
      </c>
      <c r="P424" s="490">
        <v>243820.29</v>
      </c>
      <c r="Q424" s="490">
        <v>426685.51</v>
      </c>
      <c r="R424" s="490">
        <v>274425.43</v>
      </c>
      <c r="S424" s="490">
        <v>480244.5</v>
      </c>
      <c r="T424" s="490">
        <v>304582.51</v>
      </c>
      <c r="U424" s="490">
        <v>533019.39</v>
      </c>
    </row>
    <row r="425" spans="1:21" ht="15">
      <c r="A425" s="489">
        <v>3</v>
      </c>
      <c r="B425" s="489" t="s">
        <v>245</v>
      </c>
      <c r="C425" s="489" t="s">
        <v>258</v>
      </c>
      <c r="D425" s="489" t="s">
        <v>259</v>
      </c>
      <c r="E425" s="489" t="s">
        <v>266</v>
      </c>
      <c r="F425" s="489">
        <v>4</v>
      </c>
      <c r="G425" s="489" t="s">
        <v>104</v>
      </c>
      <c r="H425" s="490">
        <v>100001.15</v>
      </c>
      <c r="I425" s="490">
        <v>160001.84</v>
      </c>
      <c r="J425" s="490">
        <v>140001.60999999999</v>
      </c>
      <c r="K425" s="490">
        <v>224002.58</v>
      </c>
      <c r="L425" s="490">
        <v>180002.07</v>
      </c>
      <c r="M425" s="490">
        <v>288003.32</v>
      </c>
      <c r="N425" s="490">
        <v>240002.76</v>
      </c>
      <c r="O425" s="490">
        <v>384004.42</v>
      </c>
      <c r="P425" s="490">
        <v>300003.45</v>
      </c>
      <c r="Q425" s="490">
        <v>480005.53</v>
      </c>
      <c r="R425" s="490">
        <v>340003.91</v>
      </c>
      <c r="S425" s="490">
        <v>544006.27</v>
      </c>
      <c r="T425" s="490">
        <v>380004.37</v>
      </c>
      <c r="U425" s="490">
        <v>608007.01</v>
      </c>
    </row>
    <row r="426" spans="1:21" ht="15">
      <c r="A426" s="489">
        <v>3</v>
      </c>
      <c r="B426" s="489" t="s">
        <v>245</v>
      </c>
      <c r="C426" s="489" t="s">
        <v>258</v>
      </c>
      <c r="D426" s="489" t="s">
        <v>259</v>
      </c>
      <c r="E426" s="489" t="s">
        <v>267</v>
      </c>
      <c r="F426" s="489">
        <v>1</v>
      </c>
      <c r="G426" s="489" t="s">
        <v>87</v>
      </c>
      <c r="H426" s="490">
        <v>124131.82</v>
      </c>
      <c r="I426" s="490">
        <v>217230.68</v>
      </c>
      <c r="J426" s="490">
        <v>160865.21</v>
      </c>
      <c r="K426" s="490">
        <v>281514.11</v>
      </c>
      <c r="L426" s="490">
        <v>192598.79</v>
      </c>
      <c r="M426" s="490">
        <v>337047.89</v>
      </c>
      <c r="N426" s="490">
        <v>229899.45</v>
      </c>
      <c r="O426" s="490">
        <v>402324.04</v>
      </c>
      <c r="P426" s="490">
        <v>270434.65999999997</v>
      </c>
      <c r="Q426" s="490">
        <v>473260.66</v>
      </c>
      <c r="R426" s="490">
        <v>296362.07</v>
      </c>
      <c r="S426" s="490">
        <v>518633.62</v>
      </c>
      <c r="T426" s="490">
        <v>320955.71000000002</v>
      </c>
      <c r="U426" s="490">
        <v>561672.49</v>
      </c>
    </row>
    <row r="427" spans="1:21" ht="15">
      <c r="A427" s="489">
        <v>3</v>
      </c>
      <c r="B427" s="489" t="s">
        <v>245</v>
      </c>
      <c r="C427" s="489" t="s">
        <v>258</v>
      </c>
      <c r="D427" s="489" t="s">
        <v>259</v>
      </c>
      <c r="E427" s="489" t="s">
        <v>267</v>
      </c>
      <c r="F427" s="489">
        <v>2</v>
      </c>
      <c r="G427" s="489" t="s">
        <v>106</v>
      </c>
      <c r="H427" s="490">
        <v>108155.64</v>
      </c>
      <c r="I427" s="490">
        <v>189272.37</v>
      </c>
      <c r="J427" s="490">
        <v>141807.26999999999</v>
      </c>
      <c r="K427" s="490">
        <v>248162.72</v>
      </c>
      <c r="L427" s="490">
        <v>172352.26</v>
      </c>
      <c r="M427" s="490">
        <v>301616.46000000002</v>
      </c>
      <c r="N427" s="490">
        <v>211417.14</v>
      </c>
      <c r="O427" s="490">
        <v>369980</v>
      </c>
      <c r="P427" s="490">
        <v>250799.54</v>
      </c>
      <c r="Q427" s="490">
        <v>438899.20000000001</v>
      </c>
      <c r="R427" s="490">
        <v>276353.82</v>
      </c>
      <c r="S427" s="490">
        <v>483619.18</v>
      </c>
      <c r="T427" s="490">
        <v>300041.95</v>
      </c>
      <c r="U427" s="490">
        <v>525073.41</v>
      </c>
    </row>
    <row r="428" spans="1:21" ht="15">
      <c r="A428" s="489">
        <v>3</v>
      </c>
      <c r="B428" s="489" t="s">
        <v>245</v>
      </c>
      <c r="C428" s="489" t="s">
        <v>258</v>
      </c>
      <c r="D428" s="489" t="s">
        <v>259</v>
      </c>
      <c r="E428" s="489" t="s">
        <v>267</v>
      </c>
      <c r="F428" s="489">
        <v>3</v>
      </c>
      <c r="G428" s="489" t="s">
        <v>107</v>
      </c>
      <c r="H428" s="490">
        <v>93701.59</v>
      </c>
      <c r="I428" s="490">
        <v>163977.79</v>
      </c>
      <c r="J428" s="490">
        <v>127471.71</v>
      </c>
      <c r="K428" s="490">
        <v>223075.48</v>
      </c>
      <c r="L428" s="490">
        <v>161019.03</v>
      </c>
      <c r="M428" s="490">
        <v>281783.31</v>
      </c>
      <c r="N428" s="490">
        <v>211854.36</v>
      </c>
      <c r="O428" s="490">
        <v>370745.12</v>
      </c>
      <c r="P428" s="490">
        <v>262297.63</v>
      </c>
      <c r="Q428" s="490">
        <v>459020.85</v>
      </c>
      <c r="R428" s="490">
        <v>295366.40999999997</v>
      </c>
      <c r="S428" s="490">
        <v>516891.22</v>
      </c>
      <c r="T428" s="490">
        <v>327987.13</v>
      </c>
      <c r="U428" s="490">
        <v>573977.48</v>
      </c>
    </row>
    <row r="429" spans="1:21" ht="15">
      <c r="A429" s="489">
        <v>3</v>
      </c>
      <c r="B429" s="489" t="s">
        <v>245</v>
      </c>
      <c r="C429" s="489" t="s">
        <v>258</v>
      </c>
      <c r="D429" s="489" t="s">
        <v>259</v>
      </c>
      <c r="E429" s="489" t="s">
        <v>267</v>
      </c>
      <c r="F429" s="489">
        <v>4</v>
      </c>
      <c r="G429" s="489" t="s">
        <v>104</v>
      </c>
      <c r="H429" s="490">
        <v>105298.29</v>
      </c>
      <c r="I429" s="490">
        <v>168477.27</v>
      </c>
      <c r="J429" s="490">
        <v>147417.60999999999</v>
      </c>
      <c r="K429" s="490">
        <v>235868.18</v>
      </c>
      <c r="L429" s="490">
        <v>189536.93</v>
      </c>
      <c r="M429" s="490">
        <v>303259.09000000003</v>
      </c>
      <c r="N429" s="490">
        <v>252715.9</v>
      </c>
      <c r="O429" s="490">
        <v>404345.45</v>
      </c>
      <c r="P429" s="490">
        <v>315894.88</v>
      </c>
      <c r="Q429" s="490">
        <v>505431.81</v>
      </c>
      <c r="R429" s="490">
        <v>358014.2</v>
      </c>
      <c r="S429" s="490">
        <v>572822.72</v>
      </c>
      <c r="T429" s="490">
        <v>400133.51</v>
      </c>
      <c r="U429" s="490">
        <v>640213.63</v>
      </c>
    </row>
    <row r="430" spans="1:21" ht="15">
      <c r="A430" s="489">
        <v>3</v>
      </c>
      <c r="B430" s="489" t="s">
        <v>245</v>
      </c>
      <c r="C430" s="489" t="s">
        <v>258</v>
      </c>
      <c r="D430" s="489" t="s">
        <v>259</v>
      </c>
      <c r="E430" s="489" t="s">
        <v>268</v>
      </c>
      <c r="F430" s="489">
        <v>1</v>
      </c>
      <c r="G430" s="489" t="s">
        <v>87</v>
      </c>
      <c r="H430" s="490">
        <v>107335.69</v>
      </c>
      <c r="I430" s="490">
        <v>187837.46</v>
      </c>
      <c r="J430" s="490">
        <v>139103.95000000001</v>
      </c>
      <c r="K430" s="490">
        <v>243431.92</v>
      </c>
      <c r="L430" s="490">
        <v>166548.47</v>
      </c>
      <c r="M430" s="490">
        <v>291459.83</v>
      </c>
      <c r="N430" s="490">
        <v>198809.66</v>
      </c>
      <c r="O430" s="490">
        <v>347916.9</v>
      </c>
      <c r="P430" s="490">
        <v>233867.37</v>
      </c>
      <c r="Q430" s="490">
        <v>409267.89</v>
      </c>
      <c r="R430" s="490">
        <v>256291.28</v>
      </c>
      <c r="S430" s="490">
        <v>448509.73</v>
      </c>
      <c r="T430" s="490">
        <v>277564.11</v>
      </c>
      <c r="U430" s="490">
        <v>485737.2</v>
      </c>
    </row>
    <row r="431" spans="1:21" ht="15">
      <c r="A431" s="489">
        <v>3</v>
      </c>
      <c r="B431" s="489" t="s">
        <v>245</v>
      </c>
      <c r="C431" s="489" t="s">
        <v>258</v>
      </c>
      <c r="D431" s="489" t="s">
        <v>259</v>
      </c>
      <c r="E431" s="489" t="s">
        <v>268</v>
      </c>
      <c r="F431" s="489">
        <v>2</v>
      </c>
      <c r="G431" s="489" t="s">
        <v>106</v>
      </c>
      <c r="H431" s="490">
        <v>93498.05</v>
      </c>
      <c r="I431" s="490">
        <v>163621.59</v>
      </c>
      <c r="J431" s="490">
        <v>122597.08</v>
      </c>
      <c r="K431" s="490">
        <v>214544.88</v>
      </c>
      <c r="L431" s="490">
        <v>149012.10999999999</v>
      </c>
      <c r="M431" s="490">
        <v>260771.19</v>
      </c>
      <c r="N431" s="490">
        <v>182801.35</v>
      </c>
      <c r="O431" s="490">
        <v>319902.37</v>
      </c>
      <c r="P431" s="490">
        <v>216860.57</v>
      </c>
      <c r="Q431" s="490">
        <v>379505.99</v>
      </c>
      <c r="R431" s="490">
        <v>238961.29</v>
      </c>
      <c r="S431" s="490">
        <v>418182.26</v>
      </c>
      <c r="T431" s="490">
        <v>259449.83</v>
      </c>
      <c r="U431" s="490">
        <v>454037.2</v>
      </c>
    </row>
    <row r="432" spans="1:21" ht="15">
      <c r="A432" s="489">
        <v>3</v>
      </c>
      <c r="B432" s="489" t="s">
        <v>245</v>
      </c>
      <c r="C432" s="489" t="s">
        <v>258</v>
      </c>
      <c r="D432" s="489" t="s">
        <v>259</v>
      </c>
      <c r="E432" s="489" t="s">
        <v>268</v>
      </c>
      <c r="F432" s="489">
        <v>3</v>
      </c>
      <c r="G432" s="489" t="s">
        <v>107</v>
      </c>
      <c r="H432" s="490">
        <v>80985.08</v>
      </c>
      <c r="I432" s="490">
        <v>141723.89000000001</v>
      </c>
      <c r="J432" s="490">
        <v>110165.27</v>
      </c>
      <c r="K432" s="490">
        <v>192789.23</v>
      </c>
      <c r="L432" s="490">
        <v>139152.5</v>
      </c>
      <c r="M432" s="490">
        <v>243516.88</v>
      </c>
      <c r="N432" s="490">
        <v>183078.83</v>
      </c>
      <c r="O432" s="490">
        <v>320387.95</v>
      </c>
      <c r="P432" s="490">
        <v>226665.59</v>
      </c>
      <c r="Q432" s="490">
        <v>396664.78</v>
      </c>
      <c r="R432" s="490">
        <v>255238.33</v>
      </c>
      <c r="S432" s="490">
        <v>446667.07</v>
      </c>
      <c r="T432" s="490">
        <v>283422.99</v>
      </c>
      <c r="U432" s="490">
        <v>495990.23</v>
      </c>
    </row>
    <row r="433" spans="1:21" ht="15">
      <c r="A433" s="489">
        <v>3</v>
      </c>
      <c r="B433" s="489" t="s">
        <v>245</v>
      </c>
      <c r="C433" s="489" t="s">
        <v>258</v>
      </c>
      <c r="D433" s="489" t="s">
        <v>259</v>
      </c>
      <c r="E433" s="489" t="s">
        <v>268</v>
      </c>
      <c r="F433" s="489">
        <v>4</v>
      </c>
      <c r="G433" s="489" t="s">
        <v>104</v>
      </c>
      <c r="H433" s="490">
        <v>91053.79</v>
      </c>
      <c r="I433" s="490">
        <v>145686.06</v>
      </c>
      <c r="J433" s="490">
        <v>127475.3</v>
      </c>
      <c r="K433" s="490">
        <v>203960.49</v>
      </c>
      <c r="L433" s="490">
        <v>163896.82</v>
      </c>
      <c r="M433" s="490">
        <v>262234.92</v>
      </c>
      <c r="N433" s="490">
        <v>218529.09</v>
      </c>
      <c r="O433" s="490">
        <v>349646.55</v>
      </c>
      <c r="P433" s="490">
        <v>273161.37</v>
      </c>
      <c r="Q433" s="490">
        <v>437058.19</v>
      </c>
      <c r="R433" s="490">
        <v>309582.88</v>
      </c>
      <c r="S433" s="490">
        <v>495332.62</v>
      </c>
      <c r="T433" s="490">
        <v>346004.4</v>
      </c>
      <c r="U433" s="490">
        <v>553607.04</v>
      </c>
    </row>
    <row r="434" spans="1:21" ht="15">
      <c r="A434" s="489">
        <v>3</v>
      </c>
      <c r="B434" s="489" t="s">
        <v>245</v>
      </c>
      <c r="C434" s="489" t="s">
        <v>258</v>
      </c>
      <c r="D434" s="489" t="s">
        <v>259</v>
      </c>
      <c r="E434" s="489" t="s">
        <v>269</v>
      </c>
      <c r="F434" s="489">
        <v>1</v>
      </c>
      <c r="G434" s="489" t="s">
        <v>87</v>
      </c>
      <c r="H434" s="490">
        <v>106670.95</v>
      </c>
      <c r="I434" s="490">
        <v>186674.17</v>
      </c>
      <c r="J434" s="490">
        <v>138346.81</v>
      </c>
      <c r="K434" s="490">
        <v>242106.92</v>
      </c>
      <c r="L434" s="490">
        <v>165716.60999999999</v>
      </c>
      <c r="M434" s="490">
        <v>290004.06</v>
      </c>
      <c r="N434" s="490">
        <v>197930.48</v>
      </c>
      <c r="O434" s="490">
        <v>346378.33</v>
      </c>
      <c r="P434" s="490">
        <v>232916.36</v>
      </c>
      <c r="Q434" s="490">
        <v>407603.63</v>
      </c>
      <c r="R434" s="490">
        <v>255295.49</v>
      </c>
      <c r="S434" s="490">
        <v>446767.11</v>
      </c>
      <c r="T434" s="490">
        <v>276575.09999999998</v>
      </c>
      <c r="U434" s="490">
        <v>484006.42</v>
      </c>
    </row>
    <row r="435" spans="1:21" ht="15">
      <c r="A435" s="489">
        <v>3</v>
      </c>
      <c r="B435" s="489" t="s">
        <v>245</v>
      </c>
      <c r="C435" s="489" t="s">
        <v>258</v>
      </c>
      <c r="D435" s="489" t="s">
        <v>259</v>
      </c>
      <c r="E435" s="489" t="s">
        <v>269</v>
      </c>
      <c r="F435" s="489">
        <v>2</v>
      </c>
      <c r="G435" s="489" t="s">
        <v>106</v>
      </c>
      <c r="H435" s="490">
        <v>92455.84</v>
      </c>
      <c r="I435" s="490">
        <v>161797.73000000001</v>
      </c>
      <c r="J435" s="490">
        <v>121389.75</v>
      </c>
      <c r="K435" s="490">
        <v>212432.06</v>
      </c>
      <c r="L435" s="490">
        <v>147701.98000000001</v>
      </c>
      <c r="M435" s="490">
        <v>258478.46</v>
      </c>
      <c r="N435" s="490">
        <v>181485.59</v>
      </c>
      <c r="O435" s="490">
        <v>317599.78000000003</v>
      </c>
      <c r="P435" s="490">
        <v>215445.74</v>
      </c>
      <c r="Q435" s="490">
        <v>377030.05</v>
      </c>
      <c r="R435" s="490">
        <v>237492.87</v>
      </c>
      <c r="S435" s="490">
        <v>415612.53</v>
      </c>
      <c r="T435" s="490">
        <v>257966.79</v>
      </c>
      <c r="U435" s="490">
        <v>451441.88</v>
      </c>
    </row>
    <row r="436" spans="1:21" ht="15">
      <c r="A436" s="489">
        <v>3</v>
      </c>
      <c r="B436" s="489" t="s">
        <v>245</v>
      </c>
      <c r="C436" s="489" t="s">
        <v>258</v>
      </c>
      <c r="D436" s="489" t="s">
        <v>259</v>
      </c>
      <c r="E436" s="489" t="s">
        <v>269</v>
      </c>
      <c r="F436" s="489">
        <v>3</v>
      </c>
      <c r="G436" s="489" t="s">
        <v>107</v>
      </c>
      <c r="H436" s="490">
        <v>79726.929999999993</v>
      </c>
      <c r="I436" s="490">
        <v>139522.13</v>
      </c>
      <c r="J436" s="490">
        <v>108316.22</v>
      </c>
      <c r="K436" s="490">
        <v>189553.38</v>
      </c>
      <c r="L436" s="490">
        <v>136707.26999999999</v>
      </c>
      <c r="M436" s="490">
        <v>239237.73</v>
      </c>
      <c r="N436" s="490">
        <v>179751.49</v>
      </c>
      <c r="O436" s="490">
        <v>314565.11</v>
      </c>
      <c r="P436" s="490">
        <v>222446.88</v>
      </c>
      <c r="Q436" s="490">
        <v>389282.04</v>
      </c>
      <c r="R436" s="490">
        <v>250412.14</v>
      </c>
      <c r="S436" s="490">
        <v>438221.25</v>
      </c>
      <c r="T436" s="490">
        <v>277978.74</v>
      </c>
      <c r="U436" s="490">
        <v>486462.8</v>
      </c>
    </row>
    <row r="437" spans="1:21" ht="15">
      <c r="A437" s="489">
        <v>3</v>
      </c>
      <c r="B437" s="489" t="s">
        <v>245</v>
      </c>
      <c r="C437" s="489" t="s">
        <v>258</v>
      </c>
      <c r="D437" s="489" t="s">
        <v>259</v>
      </c>
      <c r="E437" s="489" t="s">
        <v>269</v>
      </c>
      <c r="F437" s="489">
        <v>4</v>
      </c>
      <c r="G437" s="489" t="s">
        <v>104</v>
      </c>
      <c r="H437" s="490">
        <v>90555.43</v>
      </c>
      <c r="I437" s="490">
        <v>144888.68</v>
      </c>
      <c r="J437" s="490">
        <v>126777.60000000001</v>
      </c>
      <c r="K437" s="490">
        <v>202844.16</v>
      </c>
      <c r="L437" s="490">
        <v>162999.76999999999</v>
      </c>
      <c r="M437" s="490">
        <v>260799.63</v>
      </c>
      <c r="N437" s="490">
        <v>217333.02</v>
      </c>
      <c r="O437" s="490">
        <v>347732.84</v>
      </c>
      <c r="P437" s="490">
        <v>271666.28000000003</v>
      </c>
      <c r="Q437" s="490">
        <v>434666.05</v>
      </c>
      <c r="R437" s="490">
        <v>307888.45</v>
      </c>
      <c r="S437" s="490">
        <v>492621.52</v>
      </c>
      <c r="T437" s="490">
        <v>344110.62</v>
      </c>
      <c r="U437" s="490">
        <v>550577</v>
      </c>
    </row>
    <row r="438" spans="1:21" ht="15">
      <c r="A438" s="489">
        <v>3</v>
      </c>
      <c r="B438" s="489" t="s">
        <v>245</v>
      </c>
      <c r="C438" s="489" t="s">
        <v>258</v>
      </c>
      <c r="D438" s="489" t="s">
        <v>259</v>
      </c>
      <c r="E438" s="489" t="s">
        <v>270</v>
      </c>
      <c r="F438" s="489">
        <v>1</v>
      </c>
      <c r="G438" s="489" t="s">
        <v>87</v>
      </c>
      <c r="H438" s="490">
        <v>101308.58</v>
      </c>
      <c r="I438" s="490">
        <v>177290.01</v>
      </c>
      <c r="J438" s="490">
        <v>131241.31</v>
      </c>
      <c r="K438" s="490">
        <v>229672.29</v>
      </c>
      <c r="L438" s="490">
        <v>157097.59</v>
      </c>
      <c r="M438" s="490">
        <v>274920.78000000003</v>
      </c>
      <c r="N438" s="490">
        <v>187471.72</v>
      </c>
      <c r="O438" s="490">
        <v>328075.51</v>
      </c>
      <c r="P438" s="490">
        <v>220488.91</v>
      </c>
      <c r="Q438" s="490">
        <v>385855.59</v>
      </c>
      <c r="R438" s="490">
        <v>241607.07</v>
      </c>
      <c r="S438" s="490">
        <v>422812.37</v>
      </c>
      <c r="T438" s="490">
        <v>261616.78</v>
      </c>
      <c r="U438" s="490">
        <v>457829.37</v>
      </c>
    </row>
    <row r="439" spans="1:21" ht="15">
      <c r="A439" s="489">
        <v>3</v>
      </c>
      <c r="B439" s="489" t="s">
        <v>245</v>
      </c>
      <c r="C439" s="489" t="s">
        <v>258</v>
      </c>
      <c r="D439" s="489" t="s">
        <v>259</v>
      </c>
      <c r="E439" s="489" t="s">
        <v>270</v>
      </c>
      <c r="F439" s="489">
        <v>2</v>
      </c>
      <c r="G439" s="489" t="s">
        <v>106</v>
      </c>
      <c r="H439" s="490">
        <v>88477.35</v>
      </c>
      <c r="I439" s="490">
        <v>154835.35999999999</v>
      </c>
      <c r="J439" s="490">
        <v>115934.93</v>
      </c>
      <c r="K439" s="490">
        <v>202886.13</v>
      </c>
      <c r="L439" s="490">
        <v>140836.6</v>
      </c>
      <c r="M439" s="490">
        <v>246464.04</v>
      </c>
      <c r="N439" s="490">
        <v>172627.66</v>
      </c>
      <c r="O439" s="490">
        <v>302098.40000000002</v>
      </c>
      <c r="P439" s="490">
        <v>204718.97</v>
      </c>
      <c r="Q439" s="490">
        <v>358258.19</v>
      </c>
      <c r="R439" s="490">
        <v>225537.45</v>
      </c>
      <c r="S439" s="490">
        <v>394690.53</v>
      </c>
      <c r="T439" s="490">
        <v>244819.91</v>
      </c>
      <c r="U439" s="490">
        <v>428434.83</v>
      </c>
    </row>
    <row r="440" spans="1:21" ht="15">
      <c r="A440" s="489">
        <v>3</v>
      </c>
      <c r="B440" s="489" t="s">
        <v>245</v>
      </c>
      <c r="C440" s="489" t="s">
        <v>258</v>
      </c>
      <c r="D440" s="489" t="s">
        <v>259</v>
      </c>
      <c r="E440" s="489" t="s">
        <v>270</v>
      </c>
      <c r="F440" s="489">
        <v>3</v>
      </c>
      <c r="G440" s="489" t="s">
        <v>107</v>
      </c>
      <c r="H440" s="490">
        <v>76812.350000000006</v>
      </c>
      <c r="I440" s="490">
        <v>134421.6</v>
      </c>
      <c r="J440" s="490">
        <v>104557.18</v>
      </c>
      <c r="K440" s="490">
        <v>182975.06</v>
      </c>
      <c r="L440" s="490">
        <v>132123.07999999999</v>
      </c>
      <c r="M440" s="490">
        <v>231215.39</v>
      </c>
      <c r="N440" s="490">
        <v>173885.02</v>
      </c>
      <c r="O440" s="490">
        <v>304298.78000000003</v>
      </c>
      <c r="P440" s="490">
        <v>215332.08</v>
      </c>
      <c r="Q440" s="490">
        <v>376831.14</v>
      </c>
      <c r="R440" s="490">
        <v>242513.64</v>
      </c>
      <c r="S440" s="490">
        <v>424398.86</v>
      </c>
      <c r="T440" s="490">
        <v>269335.34000000003</v>
      </c>
      <c r="U440" s="490">
        <v>471336.84</v>
      </c>
    </row>
    <row r="441" spans="1:21" ht="15">
      <c r="A441" s="489">
        <v>3</v>
      </c>
      <c r="B441" s="489" t="s">
        <v>245</v>
      </c>
      <c r="C441" s="489" t="s">
        <v>258</v>
      </c>
      <c r="D441" s="489" t="s">
        <v>259</v>
      </c>
      <c r="E441" s="489" t="s">
        <v>270</v>
      </c>
      <c r="F441" s="489">
        <v>4</v>
      </c>
      <c r="G441" s="489" t="s">
        <v>104</v>
      </c>
      <c r="H441" s="490">
        <v>85908.47</v>
      </c>
      <c r="I441" s="490">
        <v>137453.56</v>
      </c>
      <c r="J441" s="490">
        <v>120271.86</v>
      </c>
      <c r="K441" s="490">
        <v>192434.98</v>
      </c>
      <c r="L441" s="490">
        <v>154635.25</v>
      </c>
      <c r="M441" s="490">
        <v>247416.41</v>
      </c>
      <c r="N441" s="490">
        <v>206180.34</v>
      </c>
      <c r="O441" s="490">
        <v>329888.55</v>
      </c>
      <c r="P441" s="490">
        <v>257725.42</v>
      </c>
      <c r="Q441" s="490">
        <v>412360.68</v>
      </c>
      <c r="R441" s="490">
        <v>292088.81</v>
      </c>
      <c r="S441" s="490">
        <v>467342.11</v>
      </c>
      <c r="T441" s="490">
        <v>326452.2</v>
      </c>
      <c r="U441" s="490">
        <v>522323.53</v>
      </c>
    </row>
    <row r="442" spans="1:21" ht="15">
      <c r="A442" s="489">
        <v>3</v>
      </c>
      <c r="B442" s="489" t="s">
        <v>245</v>
      </c>
      <c r="C442" s="489" t="s">
        <v>258</v>
      </c>
      <c r="D442" s="489" t="s">
        <v>259</v>
      </c>
      <c r="E442" s="489" t="s">
        <v>271</v>
      </c>
      <c r="F442" s="489">
        <v>1</v>
      </c>
      <c r="G442" s="489" t="s">
        <v>87</v>
      </c>
      <c r="H442" s="490">
        <v>101663.12</v>
      </c>
      <c r="I442" s="490">
        <v>177910.47</v>
      </c>
      <c r="J442" s="490">
        <v>131803.87</v>
      </c>
      <c r="K442" s="490">
        <v>230656.76</v>
      </c>
      <c r="L442" s="490">
        <v>157844.89000000001</v>
      </c>
      <c r="M442" s="490">
        <v>276228.56</v>
      </c>
      <c r="N442" s="490">
        <v>188476.22</v>
      </c>
      <c r="O442" s="490">
        <v>329833.39</v>
      </c>
      <c r="P442" s="490">
        <v>221752.74</v>
      </c>
      <c r="Q442" s="490">
        <v>388067.3</v>
      </c>
      <c r="R442" s="490">
        <v>243037.92</v>
      </c>
      <c r="S442" s="490">
        <v>425316.37</v>
      </c>
      <c r="T442" s="490">
        <v>263254.75</v>
      </c>
      <c r="U442" s="490">
        <v>460695.8</v>
      </c>
    </row>
    <row r="443" spans="1:21" ht="15">
      <c r="A443" s="489">
        <v>3</v>
      </c>
      <c r="B443" s="489" t="s">
        <v>245</v>
      </c>
      <c r="C443" s="489" t="s">
        <v>258</v>
      </c>
      <c r="D443" s="489" t="s">
        <v>259</v>
      </c>
      <c r="E443" s="489" t="s">
        <v>271</v>
      </c>
      <c r="F443" s="489">
        <v>2</v>
      </c>
      <c r="G443" s="489" t="s">
        <v>106</v>
      </c>
      <c r="H443" s="490">
        <v>88328.63</v>
      </c>
      <c r="I443" s="490">
        <v>154575.10999999999</v>
      </c>
      <c r="J443" s="490">
        <v>115897.24</v>
      </c>
      <c r="K443" s="490">
        <v>202820.17</v>
      </c>
      <c r="L443" s="490">
        <v>140946.21</v>
      </c>
      <c r="M443" s="490">
        <v>246655.87</v>
      </c>
      <c r="N443" s="490">
        <v>173050.04</v>
      </c>
      <c r="O443" s="490">
        <v>302837.57</v>
      </c>
      <c r="P443" s="490">
        <v>205364.37</v>
      </c>
      <c r="Q443" s="490">
        <v>359387.65</v>
      </c>
      <c r="R443" s="490">
        <v>226338.12</v>
      </c>
      <c r="S443" s="490">
        <v>396091.72</v>
      </c>
      <c r="T443" s="490">
        <v>245799.17</v>
      </c>
      <c r="U443" s="490">
        <v>430148.54</v>
      </c>
    </row>
    <row r="444" spans="1:21" ht="15">
      <c r="A444" s="489">
        <v>3</v>
      </c>
      <c r="B444" s="489" t="s">
        <v>245</v>
      </c>
      <c r="C444" s="489" t="s">
        <v>258</v>
      </c>
      <c r="D444" s="489" t="s">
        <v>259</v>
      </c>
      <c r="E444" s="489" t="s">
        <v>271</v>
      </c>
      <c r="F444" s="489">
        <v>3</v>
      </c>
      <c r="G444" s="489" t="s">
        <v>107</v>
      </c>
      <c r="H444" s="490">
        <v>76332.41</v>
      </c>
      <c r="I444" s="490">
        <v>133581.73000000001</v>
      </c>
      <c r="J444" s="490">
        <v>103768.41</v>
      </c>
      <c r="K444" s="490">
        <v>181594.71</v>
      </c>
      <c r="L444" s="490">
        <v>131018.45</v>
      </c>
      <c r="M444" s="490">
        <v>229282.29</v>
      </c>
      <c r="N444" s="490">
        <v>172322.81</v>
      </c>
      <c r="O444" s="490">
        <v>301564.90999999997</v>
      </c>
      <c r="P444" s="490">
        <v>213299.94</v>
      </c>
      <c r="Q444" s="490">
        <v>373274.89</v>
      </c>
      <c r="R444" s="490">
        <v>240150.57</v>
      </c>
      <c r="S444" s="490">
        <v>420263.49</v>
      </c>
      <c r="T444" s="490">
        <v>266627.23</v>
      </c>
      <c r="U444" s="490">
        <v>466597.65</v>
      </c>
    </row>
    <row r="445" spans="1:21" ht="15">
      <c r="A445" s="489">
        <v>3</v>
      </c>
      <c r="B445" s="489" t="s">
        <v>245</v>
      </c>
      <c r="C445" s="489" t="s">
        <v>258</v>
      </c>
      <c r="D445" s="489" t="s">
        <v>259</v>
      </c>
      <c r="E445" s="489" t="s">
        <v>271</v>
      </c>
      <c r="F445" s="489">
        <v>4</v>
      </c>
      <c r="G445" s="489" t="s">
        <v>104</v>
      </c>
      <c r="H445" s="490">
        <v>86273.99</v>
      </c>
      <c r="I445" s="490">
        <v>138038.38</v>
      </c>
      <c r="J445" s="490">
        <v>120783.58</v>
      </c>
      <c r="K445" s="490">
        <v>193253.73</v>
      </c>
      <c r="L445" s="490">
        <v>155293.17000000001</v>
      </c>
      <c r="M445" s="490">
        <v>248469.08</v>
      </c>
      <c r="N445" s="490">
        <v>207057.57</v>
      </c>
      <c r="O445" s="490">
        <v>331292.11</v>
      </c>
      <c r="P445" s="490">
        <v>258821.96</v>
      </c>
      <c r="Q445" s="490">
        <v>414115.14</v>
      </c>
      <c r="R445" s="490">
        <v>293331.55</v>
      </c>
      <c r="S445" s="490">
        <v>469330.49</v>
      </c>
      <c r="T445" s="490">
        <v>327841.15000000002</v>
      </c>
      <c r="U445" s="490">
        <v>524545.84</v>
      </c>
    </row>
    <row r="446" spans="1:21" ht="15">
      <c r="A446" s="489">
        <v>3</v>
      </c>
      <c r="B446" s="489" t="s">
        <v>245</v>
      </c>
      <c r="C446" s="489" t="s">
        <v>258</v>
      </c>
      <c r="D446" s="489" t="s">
        <v>259</v>
      </c>
      <c r="E446" s="489" t="s">
        <v>272</v>
      </c>
      <c r="F446" s="489">
        <v>1</v>
      </c>
      <c r="G446" s="489" t="s">
        <v>87</v>
      </c>
      <c r="H446" s="490">
        <v>101131.32</v>
      </c>
      <c r="I446" s="490">
        <v>176979.81</v>
      </c>
      <c r="J446" s="490">
        <v>131130.10999999999</v>
      </c>
      <c r="K446" s="490">
        <v>229477.7</v>
      </c>
      <c r="L446" s="490">
        <v>157049.26</v>
      </c>
      <c r="M446" s="490">
        <v>274836.21000000002</v>
      </c>
      <c r="N446" s="490">
        <v>187543.33</v>
      </c>
      <c r="O446" s="490">
        <v>328200.83</v>
      </c>
      <c r="P446" s="490">
        <v>220667.66</v>
      </c>
      <c r="Q446" s="490">
        <v>386168.41</v>
      </c>
      <c r="R446" s="490">
        <v>241855.68</v>
      </c>
      <c r="S446" s="490">
        <v>423247.43</v>
      </c>
      <c r="T446" s="490">
        <v>261987.61</v>
      </c>
      <c r="U446" s="490">
        <v>458478.31</v>
      </c>
    </row>
    <row r="447" spans="1:21" ht="15">
      <c r="A447" s="489">
        <v>3</v>
      </c>
      <c r="B447" s="489" t="s">
        <v>245</v>
      </c>
      <c r="C447" s="489" t="s">
        <v>258</v>
      </c>
      <c r="D447" s="489" t="s">
        <v>259</v>
      </c>
      <c r="E447" s="489" t="s">
        <v>272</v>
      </c>
      <c r="F447" s="489">
        <v>2</v>
      </c>
      <c r="G447" s="489" t="s">
        <v>106</v>
      </c>
      <c r="H447" s="490">
        <v>87796.82</v>
      </c>
      <c r="I447" s="490">
        <v>153644.44</v>
      </c>
      <c r="J447" s="490">
        <v>115223.49</v>
      </c>
      <c r="K447" s="490">
        <v>201641.11</v>
      </c>
      <c r="L447" s="490">
        <v>140150.59</v>
      </c>
      <c r="M447" s="490">
        <v>245263.52</v>
      </c>
      <c r="N447" s="490">
        <v>172117.15</v>
      </c>
      <c r="O447" s="490">
        <v>301205.01</v>
      </c>
      <c r="P447" s="490">
        <v>204279.3</v>
      </c>
      <c r="Q447" s="490">
        <v>357488.77</v>
      </c>
      <c r="R447" s="490">
        <v>225155.88</v>
      </c>
      <c r="S447" s="490">
        <v>394022.78</v>
      </c>
      <c r="T447" s="490">
        <v>244532.03</v>
      </c>
      <c r="U447" s="490">
        <v>427931.05</v>
      </c>
    </row>
    <row r="448" spans="1:21" ht="15">
      <c r="A448" s="489">
        <v>3</v>
      </c>
      <c r="B448" s="489" t="s">
        <v>245</v>
      </c>
      <c r="C448" s="489" t="s">
        <v>258</v>
      </c>
      <c r="D448" s="489" t="s">
        <v>259</v>
      </c>
      <c r="E448" s="489" t="s">
        <v>272</v>
      </c>
      <c r="F448" s="489">
        <v>3</v>
      </c>
      <c r="G448" s="489" t="s">
        <v>107</v>
      </c>
      <c r="H448" s="490">
        <v>75819.16</v>
      </c>
      <c r="I448" s="490">
        <v>132683.51999999999</v>
      </c>
      <c r="J448" s="490">
        <v>103049.84</v>
      </c>
      <c r="K448" s="490">
        <v>180337.23</v>
      </c>
      <c r="L448" s="490">
        <v>130094.59</v>
      </c>
      <c r="M448" s="490">
        <v>227665.53</v>
      </c>
      <c r="N448" s="490">
        <v>171090.99</v>
      </c>
      <c r="O448" s="490">
        <v>299409.21999999997</v>
      </c>
      <c r="P448" s="490">
        <v>211760.16</v>
      </c>
      <c r="Q448" s="490">
        <v>370580.28</v>
      </c>
      <c r="R448" s="490">
        <v>238405.49</v>
      </c>
      <c r="S448" s="490">
        <v>417209.59999999998</v>
      </c>
      <c r="T448" s="490">
        <v>264676.84000000003</v>
      </c>
      <c r="U448" s="490">
        <v>463184.47</v>
      </c>
    </row>
    <row r="449" spans="1:21" ht="15">
      <c r="A449" s="489">
        <v>3</v>
      </c>
      <c r="B449" s="489" t="s">
        <v>245</v>
      </c>
      <c r="C449" s="489" t="s">
        <v>258</v>
      </c>
      <c r="D449" s="489" t="s">
        <v>259</v>
      </c>
      <c r="E449" s="489" t="s">
        <v>272</v>
      </c>
      <c r="F449" s="489">
        <v>4</v>
      </c>
      <c r="G449" s="489" t="s">
        <v>104</v>
      </c>
      <c r="H449" s="490">
        <v>85832.56</v>
      </c>
      <c r="I449" s="490">
        <v>137332.09</v>
      </c>
      <c r="J449" s="490">
        <v>120165.58</v>
      </c>
      <c r="K449" s="490">
        <v>192264.93</v>
      </c>
      <c r="L449" s="490">
        <v>154498.6</v>
      </c>
      <c r="M449" s="490">
        <v>247197.77</v>
      </c>
      <c r="N449" s="490">
        <v>205998.14</v>
      </c>
      <c r="O449" s="490">
        <v>329597.03000000003</v>
      </c>
      <c r="P449" s="490">
        <v>257497.67</v>
      </c>
      <c r="Q449" s="490">
        <v>411996.28</v>
      </c>
      <c r="R449" s="490">
        <v>291830.7</v>
      </c>
      <c r="S449" s="490">
        <v>466929.12</v>
      </c>
      <c r="T449" s="490">
        <v>326163.71999999997</v>
      </c>
      <c r="U449" s="490">
        <v>521861.96</v>
      </c>
    </row>
    <row r="450" spans="1:21" ht="15">
      <c r="A450" s="489">
        <v>3</v>
      </c>
      <c r="B450" s="489" t="s">
        <v>245</v>
      </c>
      <c r="C450" s="489" t="s">
        <v>258</v>
      </c>
      <c r="D450" s="489" t="s">
        <v>259</v>
      </c>
      <c r="E450" s="489" t="s">
        <v>273</v>
      </c>
      <c r="F450" s="489">
        <v>1</v>
      </c>
      <c r="G450" s="489" t="s">
        <v>87</v>
      </c>
      <c r="H450" s="490">
        <v>101042.7</v>
      </c>
      <c r="I450" s="490">
        <v>176824.73</v>
      </c>
      <c r="J450" s="490">
        <v>131074.53</v>
      </c>
      <c r="K450" s="490">
        <v>229380.42</v>
      </c>
      <c r="L450" s="490">
        <v>157025.10999999999</v>
      </c>
      <c r="M450" s="490">
        <v>274793.95</v>
      </c>
      <c r="N450" s="490">
        <v>187579.15</v>
      </c>
      <c r="O450" s="490">
        <v>328263.51</v>
      </c>
      <c r="P450" s="490">
        <v>220757.06</v>
      </c>
      <c r="Q450" s="490">
        <v>386324.86</v>
      </c>
      <c r="R450" s="490">
        <v>241980</v>
      </c>
      <c r="S450" s="490">
        <v>423465</v>
      </c>
      <c r="T450" s="490">
        <v>262173.03999999998</v>
      </c>
      <c r="U450" s="490">
        <v>458802.82</v>
      </c>
    </row>
    <row r="451" spans="1:21" ht="15">
      <c r="A451" s="489">
        <v>3</v>
      </c>
      <c r="B451" s="489" t="s">
        <v>245</v>
      </c>
      <c r="C451" s="489" t="s">
        <v>258</v>
      </c>
      <c r="D451" s="489" t="s">
        <v>259</v>
      </c>
      <c r="E451" s="489" t="s">
        <v>273</v>
      </c>
      <c r="F451" s="489">
        <v>2</v>
      </c>
      <c r="G451" s="489" t="s">
        <v>106</v>
      </c>
      <c r="H451" s="490">
        <v>87456.56</v>
      </c>
      <c r="I451" s="490">
        <v>153048.98000000001</v>
      </c>
      <c r="J451" s="490">
        <v>114867.78</v>
      </c>
      <c r="K451" s="490">
        <v>201018.61</v>
      </c>
      <c r="L451" s="490">
        <v>139807.59</v>
      </c>
      <c r="M451" s="490">
        <v>244663.28</v>
      </c>
      <c r="N451" s="490">
        <v>171861.91</v>
      </c>
      <c r="O451" s="490">
        <v>300758.34000000003</v>
      </c>
      <c r="P451" s="490">
        <v>204059.48</v>
      </c>
      <c r="Q451" s="490">
        <v>357104.08</v>
      </c>
      <c r="R451" s="490">
        <v>224965.11</v>
      </c>
      <c r="S451" s="490">
        <v>393688.94</v>
      </c>
      <c r="T451" s="490">
        <v>244388.11</v>
      </c>
      <c r="U451" s="490">
        <v>427679.19</v>
      </c>
    </row>
    <row r="452" spans="1:21" ht="15">
      <c r="A452" s="489">
        <v>3</v>
      </c>
      <c r="B452" s="489" t="s">
        <v>245</v>
      </c>
      <c r="C452" s="489" t="s">
        <v>258</v>
      </c>
      <c r="D452" s="489" t="s">
        <v>259</v>
      </c>
      <c r="E452" s="489" t="s">
        <v>273</v>
      </c>
      <c r="F452" s="489">
        <v>3</v>
      </c>
      <c r="G452" s="489" t="s">
        <v>107</v>
      </c>
      <c r="H452" s="490">
        <v>75322.570000000007</v>
      </c>
      <c r="I452" s="490">
        <v>131814.49</v>
      </c>
      <c r="J452" s="490">
        <v>102296.18</v>
      </c>
      <c r="K452" s="490">
        <v>179018.32</v>
      </c>
      <c r="L452" s="490">
        <v>129080.35</v>
      </c>
      <c r="M452" s="490">
        <v>225890.61</v>
      </c>
      <c r="N452" s="490">
        <v>169693.98</v>
      </c>
      <c r="O452" s="490">
        <v>296964.46000000002</v>
      </c>
      <c r="P452" s="490">
        <v>209974.21</v>
      </c>
      <c r="Q452" s="490">
        <v>367454.88</v>
      </c>
      <c r="R452" s="490">
        <v>236351.42</v>
      </c>
      <c r="S452" s="490">
        <v>413614.99</v>
      </c>
      <c r="T452" s="490">
        <v>262347.61</v>
      </c>
      <c r="U452" s="490">
        <v>459108.32</v>
      </c>
    </row>
    <row r="453" spans="1:21" ht="15">
      <c r="A453" s="489">
        <v>3</v>
      </c>
      <c r="B453" s="489" t="s">
        <v>245</v>
      </c>
      <c r="C453" s="489" t="s">
        <v>258</v>
      </c>
      <c r="D453" s="489" t="s">
        <v>259</v>
      </c>
      <c r="E453" s="489" t="s">
        <v>273</v>
      </c>
      <c r="F453" s="489">
        <v>4</v>
      </c>
      <c r="G453" s="489" t="s">
        <v>104</v>
      </c>
      <c r="H453" s="490">
        <v>85794.61</v>
      </c>
      <c r="I453" s="490">
        <v>137271.37</v>
      </c>
      <c r="J453" s="490">
        <v>120112.45</v>
      </c>
      <c r="K453" s="490">
        <v>192179.92</v>
      </c>
      <c r="L453" s="490">
        <v>154430.29</v>
      </c>
      <c r="M453" s="490">
        <v>247088.47</v>
      </c>
      <c r="N453" s="490">
        <v>205907.05</v>
      </c>
      <c r="O453" s="490">
        <v>329451.28999999998</v>
      </c>
      <c r="P453" s="490">
        <v>257383.82</v>
      </c>
      <c r="Q453" s="490">
        <v>411814.12</v>
      </c>
      <c r="R453" s="490">
        <v>291701.65999999997</v>
      </c>
      <c r="S453" s="490">
        <v>466722.66</v>
      </c>
      <c r="T453" s="490">
        <v>326019.5</v>
      </c>
      <c r="U453" s="490">
        <v>521631.21</v>
      </c>
    </row>
    <row r="454" spans="1:21" ht="15">
      <c r="A454" s="489">
        <v>3</v>
      </c>
      <c r="B454" s="489" t="s">
        <v>245</v>
      </c>
      <c r="C454" s="489" t="s">
        <v>258</v>
      </c>
      <c r="D454" s="489" t="s">
        <v>259</v>
      </c>
      <c r="E454" s="489" t="s">
        <v>274</v>
      </c>
      <c r="F454" s="489">
        <v>1</v>
      </c>
      <c r="G454" s="489" t="s">
        <v>87</v>
      </c>
      <c r="H454" s="490">
        <v>101087.02</v>
      </c>
      <c r="I454" s="490">
        <v>176902.28</v>
      </c>
      <c r="J454" s="490">
        <v>131102.32999999999</v>
      </c>
      <c r="K454" s="490">
        <v>229429.07</v>
      </c>
      <c r="L454" s="490">
        <v>157037.19</v>
      </c>
      <c r="M454" s="490">
        <v>274815.09000000003</v>
      </c>
      <c r="N454" s="490">
        <v>187561.24</v>
      </c>
      <c r="O454" s="490">
        <v>328232.18</v>
      </c>
      <c r="P454" s="490">
        <v>220712.37</v>
      </c>
      <c r="Q454" s="490">
        <v>386246.65</v>
      </c>
      <c r="R454" s="490">
        <v>241917.85</v>
      </c>
      <c r="S454" s="490">
        <v>423356.23</v>
      </c>
      <c r="T454" s="490">
        <v>262080.33</v>
      </c>
      <c r="U454" s="490">
        <v>458640.58</v>
      </c>
    </row>
    <row r="455" spans="1:21" ht="15">
      <c r="A455" s="489">
        <v>3</v>
      </c>
      <c r="B455" s="489" t="s">
        <v>245</v>
      </c>
      <c r="C455" s="489" t="s">
        <v>258</v>
      </c>
      <c r="D455" s="489" t="s">
        <v>259</v>
      </c>
      <c r="E455" s="489" t="s">
        <v>274</v>
      </c>
      <c r="F455" s="489">
        <v>2</v>
      </c>
      <c r="G455" s="489" t="s">
        <v>106</v>
      </c>
      <c r="H455" s="490">
        <v>87626.69</v>
      </c>
      <c r="I455" s="490">
        <v>153346.71</v>
      </c>
      <c r="J455" s="490">
        <v>115045.64</v>
      </c>
      <c r="K455" s="490">
        <v>201329.86</v>
      </c>
      <c r="L455" s="490">
        <v>139979.09</v>
      </c>
      <c r="M455" s="490">
        <v>244963.41</v>
      </c>
      <c r="N455" s="490">
        <v>171989.53</v>
      </c>
      <c r="O455" s="490">
        <v>300981.68</v>
      </c>
      <c r="P455" s="490">
        <v>204169.39</v>
      </c>
      <c r="Q455" s="490">
        <v>357296.44</v>
      </c>
      <c r="R455" s="490">
        <v>225060.5</v>
      </c>
      <c r="S455" s="490">
        <v>393855.87</v>
      </c>
      <c r="T455" s="490">
        <v>244460.08</v>
      </c>
      <c r="U455" s="490">
        <v>427805.13</v>
      </c>
    </row>
    <row r="456" spans="1:21" ht="15">
      <c r="A456" s="489">
        <v>3</v>
      </c>
      <c r="B456" s="489" t="s">
        <v>245</v>
      </c>
      <c r="C456" s="489" t="s">
        <v>258</v>
      </c>
      <c r="D456" s="489" t="s">
        <v>259</v>
      </c>
      <c r="E456" s="489" t="s">
        <v>274</v>
      </c>
      <c r="F456" s="489">
        <v>3</v>
      </c>
      <c r="G456" s="489" t="s">
        <v>107</v>
      </c>
      <c r="H456" s="490">
        <v>75570.86</v>
      </c>
      <c r="I456" s="490">
        <v>132249.01</v>
      </c>
      <c r="J456" s="490">
        <v>102673.02</v>
      </c>
      <c r="K456" s="490">
        <v>179677.78</v>
      </c>
      <c r="L456" s="490">
        <v>129587.47</v>
      </c>
      <c r="M456" s="490">
        <v>226778.07</v>
      </c>
      <c r="N456" s="490">
        <v>170392.49</v>
      </c>
      <c r="O456" s="490">
        <v>298186.84999999998</v>
      </c>
      <c r="P456" s="490">
        <v>210867.19</v>
      </c>
      <c r="Q456" s="490">
        <v>369017.59</v>
      </c>
      <c r="R456" s="490">
        <v>237378.46</v>
      </c>
      <c r="S456" s="490">
        <v>415412.3</v>
      </c>
      <c r="T456" s="490">
        <v>263512.23</v>
      </c>
      <c r="U456" s="490">
        <v>461146.4</v>
      </c>
    </row>
    <row r="457" spans="1:21" ht="15">
      <c r="A457" s="489">
        <v>3</v>
      </c>
      <c r="B457" s="489" t="s">
        <v>245</v>
      </c>
      <c r="C457" s="489" t="s">
        <v>258</v>
      </c>
      <c r="D457" s="489" t="s">
        <v>259</v>
      </c>
      <c r="E457" s="489" t="s">
        <v>274</v>
      </c>
      <c r="F457" s="489">
        <v>4</v>
      </c>
      <c r="G457" s="489" t="s">
        <v>104</v>
      </c>
      <c r="H457" s="490">
        <v>85813.58</v>
      </c>
      <c r="I457" s="490">
        <v>137301.74</v>
      </c>
      <c r="J457" s="490">
        <v>120139.02</v>
      </c>
      <c r="K457" s="490">
        <v>192222.43</v>
      </c>
      <c r="L457" s="490">
        <v>154464.45000000001</v>
      </c>
      <c r="M457" s="490">
        <v>247143.13</v>
      </c>
      <c r="N457" s="490">
        <v>205952.6</v>
      </c>
      <c r="O457" s="490">
        <v>329524.17</v>
      </c>
      <c r="P457" s="490">
        <v>257440.75</v>
      </c>
      <c r="Q457" s="490">
        <v>411905.21</v>
      </c>
      <c r="R457" s="490">
        <v>291766.19</v>
      </c>
      <c r="S457" s="490">
        <v>466825.91</v>
      </c>
      <c r="T457" s="490">
        <v>326091.62</v>
      </c>
      <c r="U457" s="490">
        <v>521746.6</v>
      </c>
    </row>
    <row r="458" spans="1:21" ht="15">
      <c r="A458" s="489">
        <v>3</v>
      </c>
      <c r="B458" s="489" t="s">
        <v>245</v>
      </c>
      <c r="C458" s="489" t="s">
        <v>275</v>
      </c>
      <c r="D458" s="489" t="s">
        <v>276</v>
      </c>
      <c r="E458" s="489" t="s">
        <v>277</v>
      </c>
      <c r="F458" s="489">
        <v>1</v>
      </c>
      <c r="G458" s="489" t="s">
        <v>87</v>
      </c>
      <c r="H458" s="490">
        <v>108576.54</v>
      </c>
      <c r="I458" s="490">
        <v>190008.95</v>
      </c>
      <c r="J458" s="490">
        <v>140562.64000000001</v>
      </c>
      <c r="K458" s="490">
        <v>245984.62</v>
      </c>
      <c r="L458" s="490">
        <v>168188.05</v>
      </c>
      <c r="M458" s="490">
        <v>294329.08</v>
      </c>
      <c r="N458" s="490">
        <v>200603.82</v>
      </c>
      <c r="O458" s="490">
        <v>351056.69</v>
      </c>
      <c r="P458" s="490">
        <v>235858.75</v>
      </c>
      <c r="Q458" s="490">
        <v>412752.82</v>
      </c>
      <c r="R458" s="490">
        <v>258407.15</v>
      </c>
      <c r="S458" s="490">
        <v>452212.52</v>
      </c>
      <c r="T458" s="490">
        <v>279727.55</v>
      </c>
      <c r="U458" s="490">
        <v>489523.22</v>
      </c>
    </row>
    <row r="459" spans="1:21" ht="15">
      <c r="A459" s="489">
        <v>3</v>
      </c>
      <c r="B459" s="489" t="s">
        <v>245</v>
      </c>
      <c r="C459" s="489" t="s">
        <v>275</v>
      </c>
      <c r="D459" s="489" t="s">
        <v>276</v>
      </c>
      <c r="E459" s="489" t="s">
        <v>277</v>
      </c>
      <c r="F459" s="489">
        <v>2</v>
      </c>
      <c r="G459" s="489" t="s">
        <v>106</v>
      </c>
      <c r="H459" s="490">
        <v>95242.2</v>
      </c>
      <c r="I459" s="490">
        <v>166673.85999999999</v>
      </c>
      <c r="J459" s="490">
        <v>124656.02</v>
      </c>
      <c r="K459" s="490">
        <v>218148.03</v>
      </c>
      <c r="L459" s="490">
        <v>151289.37</v>
      </c>
      <c r="M459" s="490">
        <v>264756.39</v>
      </c>
      <c r="N459" s="490">
        <v>185177.64</v>
      </c>
      <c r="O459" s="490">
        <v>324060.87</v>
      </c>
      <c r="P459" s="490">
        <v>219470.39</v>
      </c>
      <c r="Q459" s="490">
        <v>384073.18</v>
      </c>
      <c r="R459" s="490">
        <v>241707.35</v>
      </c>
      <c r="S459" s="490">
        <v>422987.87</v>
      </c>
      <c r="T459" s="490">
        <v>262271.96999999997</v>
      </c>
      <c r="U459" s="490">
        <v>458975.95</v>
      </c>
    </row>
    <row r="460" spans="1:21" ht="15">
      <c r="A460" s="489">
        <v>3</v>
      </c>
      <c r="B460" s="489" t="s">
        <v>245</v>
      </c>
      <c r="C460" s="489" t="s">
        <v>275</v>
      </c>
      <c r="D460" s="489" t="s">
        <v>276</v>
      </c>
      <c r="E460" s="489" t="s">
        <v>277</v>
      </c>
      <c r="F460" s="489">
        <v>3</v>
      </c>
      <c r="G460" s="489" t="s">
        <v>107</v>
      </c>
      <c r="H460" s="490">
        <v>83004.789999999994</v>
      </c>
      <c r="I460" s="490">
        <v>145258.38</v>
      </c>
      <c r="J460" s="490">
        <v>113109.73</v>
      </c>
      <c r="K460" s="490">
        <v>197942.03</v>
      </c>
      <c r="L460" s="490">
        <v>143028.73000000001</v>
      </c>
      <c r="M460" s="490">
        <v>250300.27</v>
      </c>
      <c r="N460" s="490">
        <v>188336.51</v>
      </c>
      <c r="O460" s="490">
        <v>329588.88</v>
      </c>
      <c r="P460" s="490">
        <v>233317.06</v>
      </c>
      <c r="Q460" s="490">
        <v>408304.86</v>
      </c>
      <c r="R460" s="490">
        <v>262836.64</v>
      </c>
      <c r="S460" s="490">
        <v>459964.12</v>
      </c>
      <c r="T460" s="490">
        <v>291982.25</v>
      </c>
      <c r="U460" s="490">
        <v>510968.94</v>
      </c>
    </row>
    <row r="461" spans="1:21" ht="15">
      <c r="A461" s="489">
        <v>3</v>
      </c>
      <c r="B461" s="489" t="s">
        <v>245</v>
      </c>
      <c r="C461" s="489" t="s">
        <v>275</v>
      </c>
      <c r="D461" s="489" t="s">
        <v>276</v>
      </c>
      <c r="E461" s="489" t="s">
        <v>277</v>
      </c>
      <c r="F461" s="489">
        <v>4</v>
      </c>
      <c r="G461" s="489" t="s">
        <v>104</v>
      </c>
      <c r="H461" s="490">
        <v>92012.56</v>
      </c>
      <c r="I461" s="490">
        <v>147220.1</v>
      </c>
      <c r="J461" s="490">
        <v>128817.58</v>
      </c>
      <c r="K461" s="490">
        <v>206108.14</v>
      </c>
      <c r="L461" s="490">
        <v>165622.60999999999</v>
      </c>
      <c r="M461" s="490">
        <v>264996.17</v>
      </c>
      <c r="N461" s="490">
        <v>220830.14</v>
      </c>
      <c r="O461" s="490">
        <v>353328.23</v>
      </c>
      <c r="P461" s="490">
        <v>276037.68</v>
      </c>
      <c r="Q461" s="490">
        <v>441660.29</v>
      </c>
      <c r="R461" s="490">
        <v>312842.7</v>
      </c>
      <c r="S461" s="490">
        <v>500548.33</v>
      </c>
      <c r="T461" s="490">
        <v>349647.72</v>
      </c>
      <c r="U461" s="490">
        <v>559436.37</v>
      </c>
    </row>
    <row r="462" spans="1:21" ht="15">
      <c r="A462" s="489">
        <v>3</v>
      </c>
      <c r="B462" s="489" t="s">
        <v>245</v>
      </c>
      <c r="C462" s="489" t="s">
        <v>275</v>
      </c>
      <c r="D462" s="489" t="s">
        <v>276</v>
      </c>
      <c r="E462" s="489" t="s">
        <v>278</v>
      </c>
      <c r="F462" s="489">
        <v>1</v>
      </c>
      <c r="G462" s="489" t="s">
        <v>87</v>
      </c>
      <c r="H462" s="490">
        <v>105873.23</v>
      </c>
      <c r="I462" s="490">
        <v>185278.14</v>
      </c>
      <c r="J462" s="490">
        <v>137166.09</v>
      </c>
      <c r="K462" s="490">
        <v>240040.66</v>
      </c>
      <c r="L462" s="490">
        <v>164197.82999999999</v>
      </c>
      <c r="M462" s="490">
        <v>287346.21000000002</v>
      </c>
      <c r="N462" s="490">
        <v>195957.27</v>
      </c>
      <c r="O462" s="490">
        <v>342925.22</v>
      </c>
      <c r="P462" s="490">
        <v>230478.06</v>
      </c>
      <c r="Q462" s="490">
        <v>403336.61</v>
      </c>
      <c r="R462" s="490">
        <v>252558.07</v>
      </c>
      <c r="S462" s="490">
        <v>441976.63</v>
      </c>
      <c r="T462" s="490">
        <v>273484.58</v>
      </c>
      <c r="U462" s="490">
        <v>478598.01</v>
      </c>
    </row>
    <row r="463" spans="1:21" ht="15">
      <c r="A463" s="489">
        <v>3</v>
      </c>
      <c r="B463" s="489" t="s">
        <v>245</v>
      </c>
      <c r="C463" s="489" t="s">
        <v>275</v>
      </c>
      <c r="D463" s="489" t="s">
        <v>276</v>
      </c>
      <c r="E463" s="489" t="s">
        <v>278</v>
      </c>
      <c r="F463" s="489">
        <v>2</v>
      </c>
      <c r="G463" s="489" t="s">
        <v>106</v>
      </c>
      <c r="H463" s="490">
        <v>92413.01</v>
      </c>
      <c r="I463" s="490">
        <v>161722.76999999999</v>
      </c>
      <c r="J463" s="490">
        <v>121109.4</v>
      </c>
      <c r="K463" s="490">
        <v>211941.45</v>
      </c>
      <c r="L463" s="490">
        <v>147139.73000000001</v>
      </c>
      <c r="M463" s="490">
        <v>257494.53</v>
      </c>
      <c r="N463" s="490">
        <v>180385.56</v>
      </c>
      <c r="O463" s="490">
        <v>315674.73</v>
      </c>
      <c r="P463" s="490">
        <v>213935.09</v>
      </c>
      <c r="Q463" s="490">
        <v>374386.4</v>
      </c>
      <c r="R463" s="490">
        <v>235700.73</v>
      </c>
      <c r="S463" s="490">
        <v>412476.27</v>
      </c>
      <c r="T463" s="490">
        <v>255864.32000000001</v>
      </c>
      <c r="U463" s="490">
        <v>447762.56</v>
      </c>
    </row>
    <row r="464" spans="1:21" ht="15">
      <c r="A464" s="489">
        <v>3</v>
      </c>
      <c r="B464" s="489" t="s">
        <v>245</v>
      </c>
      <c r="C464" s="489" t="s">
        <v>275</v>
      </c>
      <c r="D464" s="489" t="s">
        <v>276</v>
      </c>
      <c r="E464" s="489" t="s">
        <v>278</v>
      </c>
      <c r="F464" s="489">
        <v>3</v>
      </c>
      <c r="G464" s="489" t="s">
        <v>107</v>
      </c>
      <c r="H464" s="490">
        <v>80190.2</v>
      </c>
      <c r="I464" s="490">
        <v>140332.84</v>
      </c>
      <c r="J464" s="490">
        <v>109140.08</v>
      </c>
      <c r="K464" s="490">
        <v>190995.14</v>
      </c>
      <c r="L464" s="490">
        <v>137902.26999999999</v>
      </c>
      <c r="M464" s="490">
        <v>241328.97</v>
      </c>
      <c r="N464" s="490">
        <v>181478.88</v>
      </c>
      <c r="O464" s="490">
        <v>317588.05</v>
      </c>
      <c r="P464" s="490">
        <v>224725.19</v>
      </c>
      <c r="Q464" s="490">
        <v>393269.08</v>
      </c>
      <c r="R464" s="490">
        <v>253084.19</v>
      </c>
      <c r="S464" s="490">
        <v>442897.34</v>
      </c>
      <c r="T464" s="490">
        <v>281065.7</v>
      </c>
      <c r="U464" s="490">
        <v>491864.97</v>
      </c>
    </row>
    <row r="465" spans="1:21" ht="15">
      <c r="A465" s="489">
        <v>3</v>
      </c>
      <c r="B465" s="489" t="s">
        <v>245</v>
      </c>
      <c r="C465" s="489" t="s">
        <v>275</v>
      </c>
      <c r="D465" s="489" t="s">
        <v>276</v>
      </c>
      <c r="E465" s="489" t="s">
        <v>278</v>
      </c>
      <c r="F465" s="489">
        <v>4</v>
      </c>
      <c r="G465" s="489" t="s">
        <v>104</v>
      </c>
      <c r="H465" s="490">
        <v>89786.44</v>
      </c>
      <c r="I465" s="490">
        <v>143658.31</v>
      </c>
      <c r="J465" s="490">
        <v>125701.02</v>
      </c>
      <c r="K465" s="490">
        <v>201121.63</v>
      </c>
      <c r="L465" s="490">
        <v>161615.59</v>
      </c>
      <c r="M465" s="490">
        <v>258584.95</v>
      </c>
      <c r="N465" s="490">
        <v>215487.46</v>
      </c>
      <c r="O465" s="490">
        <v>344779.93</v>
      </c>
      <c r="P465" s="490">
        <v>269359.32</v>
      </c>
      <c r="Q465" s="490">
        <v>430974.92</v>
      </c>
      <c r="R465" s="490">
        <v>305273.90000000002</v>
      </c>
      <c r="S465" s="490">
        <v>488438.24</v>
      </c>
      <c r="T465" s="490">
        <v>341188.47</v>
      </c>
      <c r="U465" s="490">
        <v>545901.56000000006</v>
      </c>
    </row>
    <row r="466" spans="1:21" ht="15">
      <c r="A466" s="489">
        <v>3</v>
      </c>
      <c r="B466" s="489" t="s">
        <v>245</v>
      </c>
      <c r="C466" s="489" t="s">
        <v>275</v>
      </c>
      <c r="D466" s="489" t="s">
        <v>276</v>
      </c>
      <c r="E466" s="489" t="s">
        <v>279</v>
      </c>
      <c r="F466" s="489">
        <v>1</v>
      </c>
      <c r="G466" s="489" t="s">
        <v>87</v>
      </c>
      <c r="H466" s="490">
        <v>97364.35</v>
      </c>
      <c r="I466" s="490">
        <v>170387.61</v>
      </c>
      <c r="J466" s="490">
        <v>126045.87</v>
      </c>
      <c r="K466" s="490">
        <v>220580.27</v>
      </c>
      <c r="L466" s="490">
        <v>150817.13</v>
      </c>
      <c r="M466" s="490">
        <v>263929.98</v>
      </c>
      <c r="N466" s="490">
        <v>179883.25</v>
      </c>
      <c r="O466" s="490">
        <v>314795.69</v>
      </c>
      <c r="P466" s="490">
        <v>211495.45</v>
      </c>
      <c r="Q466" s="490">
        <v>370117.03</v>
      </c>
      <c r="R466" s="490">
        <v>231714</v>
      </c>
      <c r="S466" s="490">
        <v>405499.5</v>
      </c>
      <c r="T466" s="490">
        <v>250830.71</v>
      </c>
      <c r="U466" s="490">
        <v>438953.75</v>
      </c>
    </row>
    <row r="467" spans="1:21" ht="15">
      <c r="A467" s="489">
        <v>3</v>
      </c>
      <c r="B467" s="489" t="s">
        <v>245</v>
      </c>
      <c r="C467" s="489" t="s">
        <v>275</v>
      </c>
      <c r="D467" s="489" t="s">
        <v>276</v>
      </c>
      <c r="E467" s="489" t="s">
        <v>279</v>
      </c>
      <c r="F467" s="489">
        <v>2</v>
      </c>
      <c r="G467" s="489" t="s">
        <v>106</v>
      </c>
      <c r="H467" s="490">
        <v>85413.77</v>
      </c>
      <c r="I467" s="490">
        <v>149474.09</v>
      </c>
      <c r="J467" s="490">
        <v>111789.93</v>
      </c>
      <c r="K467" s="490">
        <v>195632.38</v>
      </c>
      <c r="L467" s="490">
        <v>135672.09</v>
      </c>
      <c r="M467" s="490">
        <v>237426.16</v>
      </c>
      <c r="N467" s="490">
        <v>166057.9</v>
      </c>
      <c r="O467" s="490">
        <v>290601.33</v>
      </c>
      <c r="P467" s="490">
        <v>196807.76</v>
      </c>
      <c r="Q467" s="490">
        <v>344413.57</v>
      </c>
      <c r="R467" s="490">
        <v>216747.2</v>
      </c>
      <c r="S467" s="490">
        <v>379307.6</v>
      </c>
      <c r="T467" s="490">
        <v>235186.56</v>
      </c>
      <c r="U467" s="490">
        <v>411576.48</v>
      </c>
    </row>
    <row r="468" spans="1:21" ht="15">
      <c r="A468" s="489">
        <v>3</v>
      </c>
      <c r="B468" s="489" t="s">
        <v>245</v>
      </c>
      <c r="C468" s="489" t="s">
        <v>275</v>
      </c>
      <c r="D468" s="489" t="s">
        <v>276</v>
      </c>
      <c r="E468" s="489" t="s">
        <v>279</v>
      </c>
      <c r="F468" s="489">
        <v>3</v>
      </c>
      <c r="G468" s="489" t="s">
        <v>107</v>
      </c>
      <c r="H468" s="490">
        <v>74444.350000000006</v>
      </c>
      <c r="I468" s="490">
        <v>130277.6</v>
      </c>
      <c r="J468" s="490">
        <v>101446.49</v>
      </c>
      <c r="K468" s="490">
        <v>177531.36</v>
      </c>
      <c r="L468" s="490">
        <v>128281.99</v>
      </c>
      <c r="M468" s="490">
        <v>224493.49</v>
      </c>
      <c r="N468" s="490">
        <v>168919.98</v>
      </c>
      <c r="O468" s="490">
        <v>295609.96000000002</v>
      </c>
      <c r="P468" s="490">
        <v>209264.69</v>
      </c>
      <c r="Q468" s="490">
        <v>366213.21</v>
      </c>
      <c r="R468" s="490">
        <v>235742.22</v>
      </c>
      <c r="S468" s="490">
        <v>412548.89</v>
      </c>
      <c r="T468" s="490">
        <v>261884.59</v>
      </c>
      <c r="U468" s="490">
        <v>458298.04</v>
      </c>
    </row>
    <row r="469" spans="1:21" ht="15">
      <c r="A469" s="489">
        <v>3</v>
      </c>
      <c r="B469" s="489" t="s">
        <v>245</v>
      </c>
      <c r="C469" s="489" t="s">
        <v>275</v>
      </c>
      <c r="D469" s="489" t="s">
        <v>276</v>
      </c>
      <c r="E469" s="489" t="s">
        <v>279</v>
      </c>
      <c r="F469" s="489">
        <v>4</v>
      </c>
      <c r="G469" s="489" t="s">
        <v>104</v>
      </c>
      <c r="H469" s="490">
        <v>82509.89</v>
      </c>
      <c r="I469" s="490">
        <v>132015.82999999999</v>
      </c>
      <c r="J469" s="490">
        <v>115513.85</v>
      </c>
      <c r="K469" s="490">
        <v>184822.16</v>
      </c>
      <c r="L469" s="490">
        <v>148517.81</v>
      </c>
      <c r="M469" s="490">
        <v>237628.5</v>
      </c>
      <c r="N469" s="490">
        <v>198023.74</v>
      </c>
      <c r="O469" s="490">
        <v>316837.99</v>
      </c>
      <c r="P469" s="490">
        <v>247529.68</v>
      </c>
      <c r="Q469" s="490">
        <v>396047.49</v>
      </c>
      <c r="R469" s="490">
        <v>280533.64</v>
      </c>
      <c r="S469" s="490">
        <v>448853.83</v>
      </c>
      <c r="T469" s="490">
        <v>313537.59000000003</v>
      </c>
      <c r="U469" s="490">
        <v>501660.15999999997</v>
      </c>
    </row>
    <row r="470" spans="1:21" ht="15">
      <c r="A470" s="489">
        <v>3</v>
      </c>
      <c r="B470" s="489" t="s">
        <v>245</v>
      </c>
      <c r="C470" s="489" t="s">
        <v>275</v>
      </c>
      <c r="D470" s="489" t="s">
        <v>276</v>
      </c>
      <c r="E470" s="489" t="s">
        <v>280</v>
      </c>
      <c r="F470" s="489">
        <v>1</v>
      </c>
      <c r="G470" s="489" t="s">
        <v>87</v>
      </c>
      <c r="H470" s="490">
        <v>104853.93</v>
      </c>
      <c r="I470" s="490">
        <v>183494.38</v>
      </c>
      <c r="J470" s="490">
        <v>135846.38</v>
      </c>
      <c r="K470" s="490">
        <v>237731.16</v>
      </c>
      <c r="L470" s="490">
        <v>162618.65</v>
      </c>
      <c r="M470" s="490">
        <v>284582.64</v>
      </c>
      <c r="N470" s="490">
        <v>194073.57</v>
      </c>
      <c r="O470" s="490">
        <v>339628.75</v>
      </c>
      <c r="P470" s="490">
        <v>228263.21</v>
      </c>
      <c r="Q470" s="490">
        <v>399460.61</v>
      </c>
      <c r="R470" s="490">
        <v>250131.41</v>
      </c>
      <c r="S470" s="490">
        <v>437729.97</v>
      </c>
      <c r="T470" s="490">
        <v>270857.58</v>
      </c>
      <c r="U470" s="490">
        <v>474000.76</v>
      </c>
    </row>
    <row r="471" spans="1:21" ht="15">
      <c r="A471" s="489">
        <v>3</v>
      </c>
      <c r="B471" s="489" t="s">
        <v>245</v>
      </c>
      <c r="C471" s="489" t="s">
        <v>275</v>
      </c>
      <c r="D471" s="489" t="s">
        <v>276</v>
      </c>
      <c r="E471" s="489" t="s">
        <v>280</v>
      </c>
      <c r="F471" s="489">
        <v>2</v>
      </c>
      <c r="G471" s="489" t="s">
        <v>106</v>
      </c>
      <c r="H471" s="490">
        <v>91519.51</v>
      </c>
      <c r="I471" s="490">
        <v>160159.14000000001</v>
      </c>
      <c r="J471" s="490">
        <v>119939.75</v>
      </c>
      <c r="K471" s="490">
        <v>209894.57</v>
      </c>
      <c r="L471" s="490">
        <v>145719.97</v>
      </c>
      <c r="M471" s="490">
        <v>255009.95</v>
      </c>
      <c r="N471" s="490">
        <v>178647.39</v>
      </c>
      <c r="O471" s="490">
        <v>312632.94</v>
      </c>
      <c r="P471" s="490">
        <v>211874.84</v>
      </c>
      <c r="Q471" s="490">
        <v>370780.97</v>
      </c>
      <c r="R471" s="490">
        <v>233431.61</v>
      </c>
      <c r="S471" s="490">
        <v>408505.32</v>
      </c>
      <c r="T471" s="490">
        <v>253402</v>
      </c>
      <c r="U471" s="490">
        <v>443453.5</v>
      </c>
    </row>
    <row r="472" spans="1:21" ht="15">
      <c r="A472" s="489">
        <v>3</v>
      </c>
      <c r="B472" s="489" t="s">
        <v>245</v>
      </c>
      <c r="C472" s="489" t="s">
        <v>275</v>
      </c>
      <c r="D472" s="489" t="s">
        <v>276</v>
      </c>
      <c r="E472" s="489" t="s">
        <v>280</v>
      </c>
      <c r="F472" s="489">
        <v>3</v>
      </c>
      <c r="G472" s="489" t="s">
        <v>107</v>
      </c>
      <c r="H472" s="490">
        <v>79411.97</v>
      </c>
      <c r="I472" s="490">
        <v>138970.95000000001</v>
      </c>
      <c r="J472" s="490">
        <v>108079.79</v>
      </c>
      <c r="K472" s="490">
        <v>189139.62</v>
      </c>
      <c r="L472" s="490">
        <v>136561.65</v>
      </c>
      <c r="M472" s="490">
        <v>238982.89</v>
      </c>
      <c r="N472" s="490">
        <v>179713.74</v>
      </c>
      <c r="O472" s="490">
        <v>314499.05</v>
      </c>
      <c r="P472" s="490">
        <v>222538.61</v>
      </c>
      <c r="Q472" s="490">
        <v>389442.56</v>
      </c>
      <c r="R472" s="490">
        <v>250621.06</v>
      </c>
      <c r="S472" s="490">
        <v>438586.85</v>
      </c>
      <c r="T472" s="490">
        <v>278329.53999999998</v>
      </c>
      <c r="U472" s="490">
        <v>487076.69</v>
      </c>
    </row>
    <row r="473" spans="1:21" ht="15">
      <c r="A473" s="489">
        <v>3</v>
      </c>
      <c r="B473" s="489" t="s">
        <v>245</v>
      </c>
      <c r="C473" s="489" t="s">
        <v>275</v>
      </c>
      <c r="D473" s="489" t="s">
        <v>276</v>
      </c>
      <c r="E473" s="489" t="s">
        <v>280</v>
      </c>
      <c r="F473" s="489">
        <v>4</v>
      </c>
      <c r="G473" s="489" t="s">
        <v>104</v>
      </c>
      <c r="H473" s="490">
        <v>88922.559999999998</v>
      </c>
      <c r="I473" s="490">
        <v>142276.09</v>
      </c>
      <c r="J473" s="490">
        <v>124491.58</v>
      </c>
      <c r="K473" s="490">
        <v>199186.53</v>
      </c>
      <c r="L473" s="490">
        <v>160060.6</v>
      </c>
      <c r="M473" s="490">
        <v>256096.97</v>
      </c>
      <c r="N473" s="490">
        <v>213414.14</v>
      </c>
      <c r="O473" s="490">
        <v>341462.62</v>
      </c>
      <c r="P473" s="490">
        <v>266767.67</v>
      </c>
      <c r="Q473" s="490">
        <v>426828.28</v>
      </c>
      <c r="R473" s="490">
        <v>302336.69</v>
      </c>
      <c r="S473" s="490">
        <v>483738.72</v>
      </c>
      <c r="T473" s="490">
        <v>337905.72</v>
      </c>
      <c r="U473" s="490">
        <v>540649.16</v>
      </c>
    </row>
    <row r="474" spans="1:21" ht="15">
      <c r="A474" s="489">
        <v>3</v>
      </c>
      <c r="B474" s="489" t="s">
        <v>245</v>
      </c>
      <c r="C474" s="489" t="s">
        <v>275</v>
      </c>
      <c r="D474" s="489" t="s">
        <v>276</v>
      </c>
      <c r="E474" s="489" t="s">
        <v>281</v>
      </c>
      <c r="F474" s="489">
        <v>1</v>
      </c>
      <c r="G474" s="489" t="s">
        <v>87</v>
      </c>
      <c r="H474" s="490">
        <v>96921.18</v>
      </c>
      <c r="I474" s="490">
        <v>169612.06</v>
      </c>
      <c r="J474" s="490">
        <v>125427.71</v>
      </c>
      <c r="K474" s="490">
        <v>219498.5</v>
      </c>
      <c r="L474" s="490">
        <v>150045.67000000001</v>
      </c>
      <c r="M474" s="490">
        <v>262579.92</v>
      </c>
      <c r="N474" s="490">
        <v>178914.56</v>
      </c>
      <c r="O474" s="490">
        <v>313100.46999999997</v>
      </c>
      <c r="P474" s="490">
        <v>210320.99</v>
      </c>
      <c r="Q474" s="490">
        <v>368061.74</v>
      </c>
      <c r="R474" s="490">
        <v>230407.45</v>
      </c>
      <c r="S474" s="490">
        <v>403213.04</v>
      </c>
      <c r="T474" s="490">
        <v>249378.17</v>
      </c>
      <c r="U474" s="490">
        <v>436411.8</v>
      </c>
    </row>
    <row r="475" spans="1:21" ht="15">
      <c r="A475" s="489">
        <v>3</v>
      </c>
      <c r="B475" s="489" t="s">
        <v>245</v>
      </c>
      <c r="C475" s="489" t="s">
        <v>275</v>
      </c>
      <c r="D475" s="489" t="s">
        <v>276</v>
      </c>
      <c r="E475" s="489" t="s">
        <v>281</v>
      </c>
      <c r="F475" s="489">
        <v>2</v>
      </c>
      <c r="G475" s="489" t="s">
        <v>106</v>
      </c>
      <c r="H475" s="490">
        <v>85222.22</v>
      </c>
      <c r="I475" s="490">
        <v>149138.88</v>
      </c>
      <c r="J475" s="490">
        <v>111471.9</v>
      </c>
      <c r="K475" s="490">
        <v>195075.83</v>
      </c>
      <c r="L475" s="490">
        <v>135219.47</v>
      </c>
      <c r="M475" s="490">
        <v>236634.07</v>
      </c>
      <c r="N475" s="490">
        <v>165380.26999999999</v>
      </c>
      <c r="O475" s="490">
        <v>289415.46999999997</v>
      </c>
      <c r="P475" s="490">
        <v>195942.52</v>
      </c>
      <c r="Q475" s="490">
        <v>342899.41</v>
      </c>
      <c r="R475" s="490">
        <v>215755.74</v>
      </c>
      <c r="S475" s="490">
        <v>377572.54</v>
      </c>
      <c r="T475" s="490">
        <v>234063.37</v>
      </c>
      <c r="U475" s="490">
        <v>409610.89</v>
      </c>
    </row>
    <row r="476" spans="1:21" ht="15">
      <c r="A476" s="489">
        <v>3</v>
      </c>
      <c r="B476" s="489" t="s">
        <v>245</v>
      </c>
      <c r="C476" s="489" t="s">
        <v>275</v>
      </c>
      <c r="D476" s="489" t="s">
        <v>276</v>
      </c>
      <c r="E476" s="489" t="s">
        <v>281</v>
      </c>
      <c r="F476" s="489">
        <v>3</v>
      </c>
      <c r="G476" s="489" t="s">
        <v>107</v>
      </c>
      <c r="H476" s="490">
        <v>74427.679999999993</v>
      </c>
      <c r="I476" s="490">
        <v>130248.44</v>
      </c>
      <c r="J476" s="490">
        <v>101481.60000000001</v>
      </c>
      <c r="K476" s="490">
        <v>177592.8</v>
      </c>
      <c r="L476" s="490">
        <v>128372.37</v>
      </c>
      <c r="M476" s="490">
        <v>224651.65</v>
      </c>
      <c r="N476" s="490">
        <v>169085.17</v>
      </c>
      <c r="O476" s="490">
        <v>295899.05</v>
      </c>
      <c r="P476" s="490">
        <v>209510.88</v>
      </c>
      <c r="Q476" s="490">
        <v>366644.04</v>
      </c>
      <c r="R476" s="490">
        <v>236051.22</v>
      </c>
      <c r="S476" s="490">
        <v>413089.64</v>
      </c>
      <c r="T476" s="490">
        <v>262263.46000000002</v>
      </c>
      <c r="U476" s="490">
        <v>458961.06</v>
      </c>
    </row>
    <row r="477" spans="1:21" ht="15">
      <c r="A477" s="489">
        <v>3</v>
      </c>
      <c r="B477" s="489" t="s">
        <v>245</v>
      </c>
      <c r="C477" s="489" t="s">
        <v>275</v>
      </c>
      <c r="D477" s="489" t="s">
        <v>276</v>
      </c>
      <c r="E477" s="489" t="s">
        <v>281</v>
      </c>
      <c r="F477" s="489">
        <v>4</v>
      </c>
      <c r="G477" s="489" t="s">
        <v>104</v>
      </c>
      <c r="H477" s="490">
        <v>82106.42</v>
      </c>
      <c r="I477" s="490">
        <v>131370.28</v>
      </c>
      <c r="J477" s="490">
        <v>114948.99</v>
      </c>
      <c r="K477" s="490">
        <v>183918.39</v>
      </c>
      <c r="L477" s="490">
        <v>147791.56</v>
      </c>
      <c r="M477" s="490">
        <v>236466.51</v>
      </c>
      <c r="N477" s="490">
        <v>197055.42</v>
      </c>
      <c r="O477" s="490">
        <v>315288.67</v>
      </c>
      <c r="P477" s="490">
        <v>246319.27</v>
      </c>
      <c r="Q477" s="490">
        <v>394110.84</v>
      </c>
      <c r="R477" s="490">
        <v>279161.84000000003</v>
      </c>
      <c r="S477" s="490">
        <v>446658.96</v>
      </c>
      <c r="T477" s="490">
        <v>312004.40999999997</v>
      </c>
      <c r="U477" s="490">
        <v>499207.07</v>
      </c>
    </row>
    <row r="478" spans="1:21" ht="15">
      <c r="A478" s="489">
        <v>3</v>
      </c>
      <c r="B478" s="489" t="s">
        <v>245</v>
      </c>
      <c r="C478" s="489" t="s">
        <v>275</v>
      </c>
      <c r="D478" s="489" t="s">
        <v>276</v>
      </c>
      <c r="E478" s="489" t="s">
        <v>282</v>
      </c>
      <c r="F478" s="489">
        <v>1</v>
      </c>
      <c r="G478" s="489" t="s">
        <v>87</v>
      </c>
      <c r="H478" s="490">
        <v>97896.15</v>
      </c>
      <c r="I478" s="490">
        <v>171318.27</v>
      </c>
      <c r="J478" s="490">
        <v>126719.62</v>
      </c>
      <c r="K478" s="490">
        <v>221759.34</v>
      </c>
      <c r="L478" s="490">
        <v>151612.76</v>
      </c>
      <c r="M478" s="490">
        <v>265322.34000000003</v>
      </c>
      <c r="N478" s="490">
        <v>180816.15</v>
      </c>
      <c r="O478" s="490">
        <v>316428.26</v>
      </c>
      <c r="P478" s="490">
        <v>212580.53</v>
      </c>
      <c r="Q478" s="490">
        <v>372015.93</v>
      </c>
      <c r="R478" s="490">
        <v>232896.25</v>
      </c>
      <c r="S478" s="490">
        <v>407568.44</v>
      </c>
      <c r="T478" s="490">
        <v>252097.86</v>
      </c>
      <c r="U478" s="490">
        <v>441171.25</v>
      </c>
    </row>
    <row r="479" spans="1:21" ht="15">
      <c r="A479" s="489">
        <v>3</v>
      </c>
      <c r="B479" s="489" t="s">
        <v>245</v>
      </c>
      <c r="C479" s="489" t="s">
        <v>275</v>
      </c>
      <c r="D479" s="489" t="s">
        <v>276</v>
      </c>
      <c r="E479" s="489" t="s">
        <v>282</v>
      </c>
      <c r="F479" s="489">
        <v>2</v>
      </c>
      <c r="G479" s="489" t="s">
        <v>106</v>
      </c>
      <c r="H479" s="490">
        <v>85945.58</v>
      </c>
      <c r="I479" s="490">
        <v>150404.76999999999</v>
      </c>
      <c r="J479" s="490">
        <v>112463.69</v>
      </c>
      <c r="K479" s="490">
        <v>196811.45</v>
      </c>
      <c r="L479" s="490">
        <v>136467.72</v>
      </c>
      <c r="M479" s="490">
        <v>238818.51</v>
      </c>
      <c r="N479" s="490">
        <v>166990.79999999999</v>
      </c>
      <c r="O479" s="490">
        <v>292233.89</v>
      </c>
      <c r="P479" s="490">
        <v>197892.84</v>
      </c>
      <c r="Q479" s="490">
        <v>346312.47</v>
      </c>
      <c r="R479" s="490">
        <v>217929.45</v>
      </c>
      <c r="S479" s="490">
        <v>381376.54</v>
      </c>
      <c r="T479" s="490">
        <v>236453.71</v>
      </c>
      <c r="U479" s="490">
        <v>413793.99</v>
      </c>
    </row>
    <row r="480" spans="1:21" ht="15">
      <c r="A480" s="489">
        <v>3</v>
      </c>
      <c r="B480" s="489" t="s">
        <v>245</v>
      </c>
      <c r="C480" s="489" t="s">
        <v>275</v>
      </c>
      <c r="D480" s="489" t="s">
        <v>276</v>
      </c>
      <c r="E480" s="489" t="s">
        <v>282</v>
      </c>
      <c r="F480" s="489">
        <v>3</v>
      </c>
      <c r="G480" s="489" t="s">
        <v>107</v>
      </c>
      <c r="H480" s="490">
        <v>74957.61</v>
      </c>
      <c r="I480" s="490">
        <v>131175.81</v>
      </c>
      <c r="J480" s="490">
        <v>102165.06</v>
      </c>
      <c r="K480" s="490">
        <v>178788.85</v>
      </c>
      <c r="L480" s="490">
        <v>129205.86</v>
      </c>
      <c r="M480" s="490">
        <v>226110.26</v>
      </c>
      <c r="N480" s="490">
        <v>170151.8</v>
      </c>
      <c r="O480" s="490">
        <v>297765.65999999997</v>
      </c>
      <c r="P480" s="490">
        <v>210804.48000000001</v>
      </c>
      <c r="Q480" s="490">
        <v>368907.84</v>
      </c>
      <c r="R480" s="490">
        <v>237487.31</v>
      </c>
      <c r="S480" s="490">
        <v>415602.8</v>
      </c>
      <c r="T480" s="490">
        <v>263834.99</v>
      </c>
      <c r="U480" s="490">
        <v>461711.23</v>
      </c>
    </row>
    <row r="481" spans="1:21" ht="15">
      <c r="A481" s="489">
        <v>3</v>
      </c>
      <c r="B481" s="489" t="s">
        <v>245</v>
      </c>
      <c r="C481" s="489" t="s">
        <v>275</v>
      </c>
      <c r="D481" s="489" t="s">
        <v>276</v>
      </c>
      <c r="E481" s="489" t="s">
        <v>282</v>
      </c>
      <c r="F481" s="489">
        <v>4</v>
      </c>
      <c r="G481" s="489" t="s">
        <v>104</v>
      </c>
      <c r="H481" s="490">
        <v>82951.320000000007</v>
      </c>
      <c r="I481" s="490">
        <v>132722.12</v>
      </c>
      <c r="J481" s="490">
        <v>116131.85</v>
      </c>
      <c r="K481" s="490">
        <v>185810.97</v>
      </c>
      <c r="L481" s="490">
        <v>149312.38</v>
      </c>
      <c r="M481" s="490">
        <v>238899.82</v>
      </c>
      <c r="N481" s="490">
        <v>199083.18</v>
      </c>
      <c r="O481" s="490">
        <v>318533.09000000003</v>
      </c>
      <c r="P481" s="490">
        <v>248853.97</v>
      </c>
      <c r="Q481" s="490">
        <v>398166.36</v>
      </c>
      <c r="R481" s="490">
        <v>282034.5</v>
      </c>
      <c r="S481" s="490">
        <v>451255.21</v>
      </c>
      <c r="T481" s="490">
        <v>315215.03000000003</v>
      </c>
      <c r="U481" s="490">
        <v>504344.06</v>
      </c>
    </row>
    <row r="482" spans="1:21" ht="15">
      <c r="A482" s="489">
        <v>3</v>
      </c>
      <c r="B482" s="489" t="s">
        <v>245</v>
      </c>
      <c r="C482" s="489" t="s">
        <v>275</v>
      </c>
      <c r="D482" s="489" t="s">
        <v>276</v>
      </c>
      <c r="E482" s="489" t="s">
        <v>283</v>
      </c>
      <c r="F482" s="489">
        <v>1</v>
      </c>
      <c r="G482" s="489" t="s">
        <v>87</v>
      </c>
      <c r="H482" s="490">
        <v>96433.69</v>
      </c>
      <c r="I482" s="490">
        <v>168758.96</v>
      </c>
      <c r="J482" s="490">
        <v>124781.75999999999</v>
      </c>
      <c r="K482" s="490">
        <v>218368.08</v>
      </c>
      <c r="L482" s="490">
        <v>149262.12</v>
      </c>
      <c r="M482" s="490">
        <v>261208.72</v>
      </c>
      <c r="N482" s="490">
        <v>177963.76</v>
      </c>
      <c r="O482" s="490">
        <v>311436.58</v>
      </c>
      <c r="P482" s="490">
        <v>209191.23</v>
      </c>
      <c r="Q482" s="490">
        <v>366084.65</v>
      </c>
      <c r="R482" s="490">
        <v>229163.05</v>
      </c>
      <c r="S482" s="490">
        <v>401035.34</v>
      </c>
      <c r="T482" s="490">
        <v>248018.32</v>
      </c>
      <c r="U482" s="490">
        <v>434032.07</v>
      </c>
    </row>
    <row r="483" spans="1:21" ht="15">
      <c r="A483" s="489">
        <v>3</v>
      </c>
      <c r="B483" s="489" t="s">
        <v>245</v>
      </c>
      <c r="C483" s="489" t="s">
        <v>275</v>
      </c>
      <c r="D483" s="489" t="s">
        <v>276</v>
      </c>
      <c r="E483" s="489" t="s">
        <v>283</v>
      </c>
      <c r="F483" s="489">
        <v>2</v>
      </c>
      <c r="G483" s="489" t="s">
        <v>106</v>
      </c>
      <c r="H483" s="490">
        <v>84860.54</v>
      </c>
      <c r="I483" s="490">
        <v>148505.94</v>
      </c>
      <c r="J483" s="490">
        <v>110976.01</v>
      </c>
      <c r="K483" s="490">
        <v>194208.02</v>
      </c>
      <c r="L483" s="490">
        <v>134595.35</v>
      </c>
      <c r="M483" s="490">
        <v>235541.86</v>
      </c>
      <c r="N483" s="490">
        <v>164575</v>
      </c>
      <c r="O483" s="490">
        <v>288006.25</v>
      </c>
      <c r="P483" s="490">
        <v>194967.36</v>
      </c>
      <c r="Q483" s="490">
        <v>341192.88</v>
      </c>
      <c r="R483" s="490">
        <v>214668.88</v>
      </c>
      <c r="S483" s="490">
        <v>375670.55</v>
      </c>
      <c r="T483" s="490">
        <v>232868.2</v>
      </c>
      <c r="U483" s="490">
        <v>407519.34</v>
      </c>
    </row>
    <row r="484" spans="1:21" ht="15">
      <c r="A484" s="489">
        <v>3</v>
      </c>
      <c r="B484" s="489" t="s">
        <v>245</v>
      </c>
      <c r="C484" s="489" t="s">
        <v>275</v>
      </c>
      <c r="D484" s="489" t="s">
        <v>276</v>
      </c>
      <c r="E484" s="489" t="s">
        <v>283</v>
      </c>
      <c r="F484" s="489">
        <v>3</v>
      </c>
      <c r="G484" s="489" t="s">
        <v>107</v>
      </c>
      <c r="H484" s="490">
        <v>74162.720000000001</v>
      </c>
      <c r="I484" s="490">
        <v>129784.76</v>
      </c>
      <c r="J484" s="490">
        <v>101139.87</v>
      </c>
      <c r="K484" s="490">
        <v>176994.77</v>
      </c>
      <c r="L484" s="490">
        <v>127955.63</v>
      </c>
      <c r="M484" s="490">
        <v>223922.35</v>
      </c>
      <c r="N484" s="490">
        <v>168551.86</v>
      </c>
      <c r="O484" s="490">
        <v>294965.75</v>
      </c>
      <c r="P484" s="490">
        <v>208864.08</v>
      </c>
      <c r="Q484" s="490">
        <v>365512.14</v>
      </c>
      <c r="R484" s="490">
        <v>235333.18</v>
      </c>
      <c r="S484" s="490">
        <v>411833.06</v>
      </c>
      <c r="T484" s="490">
        <v>261477.7</v>
      </c>
      <c r="U484" s="490">
        <v>457585.97</v>
      </c>
    </row>
    <row r="485" spans="1:21" ht="15">
      <c r="A485" s="489">
        <v>3</v>
      </c>
      <c r="B485" s="489" t="s">
        <v>245</v>
      </c>
      <c r="C485" s="489" t="s">
        <v>275</v>
      </c>
      <c r="D485" s="489" t="s">
        <v>276</v>
      </c>
      <c r="E485" s="489" t="s">
        <v>283</v>
      </c>
      <c r="F485" s="489">
        <v>4</v>
      </c>
      <c r="G485" s="489" t="s">
        <v>104</v>
      </c>
      <c r="H485" s="490">
        <v>81683.97</v>
      </c>
      <c r="I485" s="490">
        <v>130694.36</v>
      </c>
      <c r="J485" s="490">
        <v>114357.56</v>
      </c>
      <c r="K485" s="490">
        <v>182972.11</v>
      </c>
      <c r="L485" s="490">
        <v>147031.15</v>
      </c>
      <c r="M485" s="490">
        <v>235249.85</v>
      </c>
      <c r="N485" s="490">
        <v>196041.54</v>
      </c>
      <c r="O485" s="490">
        <v>313666.46999999997</v>
      </c>
      <c r="P485" s="490">
        <v>245051.92</v>
      </c>
      <c r="Q485" s="490">
        <v>392083.09</v>
      </c>
      <c r="R485" s="490">
        <v>277725.51</v>
      </c>
      <c r="S485" s="490">
        <v>444360.83</v>
      </c>
      <c r="T485" s="490">
        <v>310399.09999999998</v>
      </c>
      <c r="U485" s="490">
        <v>496638.57</v>
      </c>
    </row>
    <row r="486" spans="1:21" ht="15">
      <c r="A486" s="489">
        <v>3</v>
      </c>
      <c r="B486" s="489" t="s">
        <v>245</v>
      </c>
      <c r="C486" s="489" t="s">
        <v>275</v>
      </c>
      <c r="D486" s="489" t="s">
        <v>276</v>
      </c>
      <c r="E486" s="489" t="s">
        <v>284</v>
      </c>
      <c r="F486" s="489">
        <v>1</v>
      </c>
      <c r="G486" s="489" t="s">
        <v>87</v>
      </c>
      <c r="H486" s="490">
        <v>98915.44</v>
      </c>
      <c r="I486" s="490">
        <v>173102.03</v>
      </c>
      <c r="J486" s="490">
        <v>128039.33</v>
      </c>
      <c r="K486" s="490">
        <v>224068.82</v>
      </c>
      <c r="L486" s="490">
        <v>153191.94</v>
      </c>
      <c r="M486" s="490">
        <v>268085.89</v>
      </c>
      <c r="N486" s="490">
        <v>182699.83</v>
      </c>
      <c r="O486" s="490">
        <v>319724.71000000002</v>
      </c>
      <c r="P486" s="490">
        <v>214795.37</v>
      </c>
      <c r="Q486" s="490">
        <v>375891.9</v>
      </c>
      <c r="R486" s="490">
        <v>235322.9</v>
      </c>
      <c r="S486" s="490">
        <v>411815.08</v>
      </c>
      <c r="T486" s="490">
        <v>254724.84</v>
      </c>
      <c r="U486" s="490">
        <v>445768.47</v>
      </c>
    </row>
    <row r="487" spans="1:21" ht="15">
      <c r="A487" s="489">
        <v>3</v>
      </c>
      <c r="B487" s="489" t="s">
        <v>245</v>
      </c>
      <c r="C487" s="489" t="s">
        <v>275</v>
      </c>
      <c r="D487" s="489" t="s">
        <v>276</v>
      </c>
      <c r="E487" s="489" t="s">
        <v>284</v>
      </c>
      <c r="F487" s="489">
        <v>2</v>
      </c>
      <c r="G487" s="489" t="s">
        <v>106</v>
      </c>
      <c r="H487" s="490">
        <v>86839.07</v>
      </c>
      <c r="I487" s="490">
        <v>151968.38</v>
      </c>
      <c r="J487" s="490">
        <v>113633.33</v>
      </c>
      <c r="K487" s="490">
        <v>198858.32</v>
      </c>
      <c r="L487" s="490">
        <v>137887.47</v>
      </c>
      <c r="M487" s="490">
        <v>241303.07</v>
      </c>
      <c r="N487" s="490">
        <v>168728.95</v>
      </c>
      <c r="O487" s="490">
        <v>295275.67</v>
      </c>
      <c r="P487" s="490">
        <v>199953.08</v>
      </c>
      <c r="Q487" s="490">
        <v>349917.88</v>
      </c>
      <c r="R487" s="490">
        <v>220198.55</v>
      </c>
      <c r="S487" s="490">
        <v>385347.47</v>
      </c>
      <c r="T487" s="490">
        <v>238916.01</v>
      </c>
      <c r="U487" s="490">
        <v>418103.03</v>
      </c>
    </row>
    <row r="488" spans="1:21" ht="15">
      <c r="A488" s="489">
        <v>3</v>
      </c>
      <c r="B488" s="489" t="s">
        <v>245</v>
      </c>
      <c r="C488" s="489" t="s">
        <v>275</v>
      </c>
      <c r="D488" s="489" t="s">
        <v>276</v>
      </c>
      <c r="E488" s="489" t="s">
        <v>284</v>
      </c>
      <c r="F488" s="489">
        <v>3</v>
      </c>
      <c r="G488" s="489" t="s">
        <v>107</v>
      </c>
      <c r="H488" s="490">
        <v>75735.83</v>
      </c>
      <c r="I488" s="490">
        <v>132537.70000000001</v>
      </c>
      <c r="J488" s="490">
        <v>103225.35</v>
      </c>
      <c r="K488" s="490">
        <v>180644.37</v>
      </c>
      <c r="L488" s="490">
        <v>130546.47</v>
      </c>
      <c r="M488" s="490">
        <v>228456.33</v>
      </c>
      <c r="N488" s="490">
        <v>171916.94</v>
      </c>
      <c r="O488" s="490">
        <v>300854.65000000002</v>
      </c>
      <c r="P488" s="490">
        <v>212991.06</v>
      </c>
      <c r="Q488" s="490">
        <v>372734.35</v>
      </c>
      <c r="R488" s="490">
        <v>239950.44</v>
      </c>
      <c r="S488" s="490">
        <v>419913.27</v>
      </c>
      <c r="T488" s="490">
        <v>266571.14</v>
      </c>
      <c r="U488" s="490">
        <v>466499.49</v>
      </c>
    </row>
    <row r="489" spans="1:21" ht="15">
      <c r="A489" s="489">
        <v>3</v>
      </c>
      <c r="B489" s="489" t="s">
        <v>245</v>
      </c>
      <c r="C489" s="489" t="s">
        <v>275</v>
      </c>
      <c r="D489" s="489" t="s">
        <v>276</v>
      </c>
      <c r="E489" s="489" t="s">
        <v>284</v>
      </c>
      <c r="F489" s="489">
        <v>4</v>
      </c>
      <c r="G489" s="489" t="s">
        <v>104</v>
      </c>
      <c r="H489" s="490">
        <v>83815.199999999997</v>
      </c>
      <c r="I489" s="490">
        <v>134104.32000000001</v>
      </c>
      <c r="J489" s="490">
        <v>117341.28</v>
      </c>
      <c r="K489" s="490">
        <v>187746.05</v>
      </c>
      <c r="L489" s="490">
        <v>150867.35999999999</v>
      </c>
      <c r="M489" s="490">
        <v>241387.78</v>
      </c>
      <c r="N489" s="490">
        <v>201156.48000000001</v>
      </c>
      <c r="O489" s="490">
        <v>321850.38</v>
      </c>
      <c r="P489" s="490">
        <v>251445.6</v>
      </c>
      <c r="Q489" s="490">
        <v>402312.97</v>
      </c>
      <c r="R489" s="490">
        <v>284971.69</v>
      </c>
      <c r="S489" s="490">
        <v>455954.7</v>
      </c>
      <c r="T489" s="490">
        <v>318497.77</v>
      </c>
      <c r="U489" s="490">
        <v>509596.43</v>
      </c>
    </row>
    <row r="490" spans="1:21" ht="15">
      <c r="A490" s="489">
        <v>3</v>
      </c>
      <c r="B490" s="489" t="s">
        <v>245</v>
      </c>
      <c r="C490" s="489" t="s">
        <v>275</v>
      </c>
      <c r="D490" s="489" t="s">
        <v>276</v>
      </c>
      <c r="E490" s="489" t="s">
        <v>158</v>
      </c>
      <c r="F490" s="489">
        <v>1</v>
      </c>
      <c r="G490" s="489" t="s">
        <v>87</v>
      </c>
      <c r="H490" s="490">
        <v>94838.28</v>
      </c>
      <c r="I490" s="490">
        <v>165967</v>
      </c>
      <c r="J490" s="490">
        <v>122760.5</v>
      </c>
      <c r="K490" s="490">
        <v>214830.88</v>
      </c>
      <c r="L490" s="490">
        <v>146875.24</v>
      </c>
      <c r="M490" s="490">
        <v>257031.67</v>
      </c>
      <c r="N490" s="490">
        <v>175165.08</v>
      </c>
      <c r="O490" s="490">
        <v>306538.90000000002</v>
      </c>
      <c r="P490" s="490">
        <v>205935.99</v>
      </c>
      <c r="Q490" s="490">
        <v>360387.98</v>
      </c>
      <c r="R490" s="490">
        <v>225616.3</v>
      </c>
      <c r="S490" s="490">
        <v>394828.53</v>
      </c>
      <c r="T490" s="490">
        <v>244216.9</v>
      </c>
      <c r="U490" s="490">
        <v>427379.58</v>
      </c>
    </row>
    <row r="491" spans="1:21" ht="15">
      <c r="A491" s="489">
        <v>3</v>
      </c>
      <c r="B491" s="489" t="s">
        <v>245</v>
      </c>
      <c r="C491" s="489" t="s">
        <v>275</v>
      </c>
      <c r="D491" s="489" t="s">
        <v>276</v>
      </c>
      <c r="E491" s="489" t="s">
        <v>158</v>
      </c>
      <c r="F491" s="489">
        <v>2</v>
      </c>
      <c r="G491" s="489" t="s">
        <v>106</v>
      </c>
      <c r="H491" s="490">
        <v>83265.100000000006</v>
      </c>
      <c r="I491" s="490">
        <v>145713.92000000001</v>
      </c>
      <c r="J491" s="490">
        <v>108954.75</v>
      </c>
      <c r="K491" s="490">
        <v>190670.82</v>
      </c>
      <c r="L491" s="490">
        <v>132208.46</v>
      </c>
      <c r="M491" s="490">
        <v>231364.81</v>
      </c>
      <c r="N491" s="490">
        <v>161776.32000000001</v>
      </c>
      <c r="O491" s="490">
        <v>283108.56</v>
      </c>
      <c r="P491" s="490">
        <v>191712.12</v>
      </c>
      <c r="Q491" s="490">
        <v>335496.21999999997</v>
      </c>
      <c r="R491" s="490">
        <v>211122.14</v>
      </c>
      <c r="S491" s="490">
        <v>369463.74</v>
      </c>
      <c r="T491" s="490">
        <v>229066.78</v>
      </c>
      <c r="U491" s="490">
        <v>400866.86</v>
      </c>
    </row>
    <row r="492" spans="1:21" ht="15">
      <c r="A492" s="489">
        <v>3</v>
      </c>
      <c r="B492" s="489" t="s">
        <v>245</v>
      </c>
      <c r="C492" s="489" t="s">
        <v>275</v>
      </c>
      <c r="D492" s="489" t="s">
        <v>276</v>
      </c>
      <c r="E492" s="489" t="s">
        <v>158</v>
      </c>
      <c r="F492" s="489">
        <v>3</v>
      </c>
      <c r="G492" s="489" t="s">
        <v>107</v>
      </c>
      <c r="H492" s="490">
        <v>72622.94</v>
      </c>
      <c r="I492" s="490">
        <v>127090.15</v>
      </c>
      <c r="J492" s="490">
        <v>98984.18</v>
      </c>
      <c r="K492" s="490">
        <v>173222.31</v>
      </c>
      <c r="L492" s="490">
        <v>125184.03</v>
      </c>
      <c r="M492" s="490">
        <v>219072.05</v>
      </c>
      <c r="N492" s="490">
        <v>164856.39000000001</v>
      </c>
      <c r="O492" s="490">
        <v>288498.68</v>
      </c>
      <c r="P492" s="490">
        <v>204244.74</v>
      </c>
      <c r="Q492" s="490">
        <v>357428.3</v>
      </c>
      <c r="R492" s="490">
        <v>230097.93</v>
      </c>
      <c r="S492" s="490">
        <v>402671.37</v>
      </c>
      <c r="T492" s="490">
        <v>255626.54</v>
      </c>
      <c r="U492" s="490">
        <v>447346.44</v>
      </c>
    </row>
    <row r="493" spans="1:21" ht="15">
      <c r="A493" s="489">
        <v>3</v>
      </c>
      <c r="B493" s="489" t="s">
        <v>245</v>
      </c>
      <c r="C493" s="489" t="s">
        <v>275</v>
      </c>
      <c r="D493" s="489" t="s">
        <v>276</v>
      </c>
      <c r="E493" s="489" t="s">
        <v>158</v>
      </c>
      <c r="F493" s="489">
        <v>4</v>
      </c>
      <c r="G493" s="489" t="s">
        <v>104</v>
      </c>
      <c r="H493" s="490">
        <v>80359.69</v>
      </c>
      <c r="I493" s="490">
        <v>128575.5</v>
      </c>
      <c r="J493" s="490">
        <v>112503.56</v>
      </c>
      <c r="K493" s="490">
        <v>180005.7</v>
      </c>
      <c r="L493" s="490">
        <v>144647.44</v>
      </c>
      <c r="M493" s="490">
        <v>231435.9</v>
      </c>
      <c r="N493" s="490">
        <v>192863.25</v>
      </c>
      <c r="O493" s="490">
        <v>308581.21000000002</v>
      </c>
      <c r="P493" s="490">
        <v>241079.06</v>
      </c>
      <c r="Q493" s="490">
        <v>385726.51</v>
      </c>
      <c r="R493" s="490">
        <v>273222.94</v>
      </c>
      <c r="S493" s="490">
        <v>437156.71</v>
      </c>
      <c r="T493" s="490">
        <v>305366.81</v>
      </c>
      <c r="U493" s="490">
        <v>488586.91</v>
      </c>
    </row>
    <row r="494" spans="1:21" ht="15">
      <c r="A494" s="489">
        <v>3</v>
      </c>
      <c r="B494" s="489" t="s">
        <v>245</v>
      </c>
      <c r="C494" s="489" t="s">
        <v>275</v>
      </c>
      <c r="D494" s="489" t="s">
        <v>276</v>
      </c>
      <c r="E494" s="489" t="s">
        <v>285</v>
      </c>
      <c r="F494" s="489">
        <v>1</v>
      </c>
      <c r="G494" s="489" t="s">
        <v>87</v>
      </c>
      <c r="H494" s="490">
        <v>101397.2</v>
      </c>
      <c r="I494" s="490">
        <v>177445.1</v>
      </c>
      <c r="J494" s="490">
        <v>131296.9</v>
      </c>
      <c r="K494" s="490">
        <v>229769.58</v>
      </c>
      <c r="L494" s="490">
        <v>157121.75</v>
      </c>
      <c r="M494" s="490">
        <v>274963.06</v>
      </c>
      <c r="N494" s="490">
        <v>187435.91</v>
      </c>
      <c r="O494" s="490">
        <v>328012.84000000003</v>
      </c>
      <c r="P494" s="490">
        <v>220399.53</v>
      </c>
      <c r="Q494" s="490">
        <v>385699.17</v>
      </c>
      <c r="R494" s="490">
        <v>241482.76</v>
      </c>
      <c r="S494" s="490">
        <v>422594.83</v>
      </c>
      <c r="T494" s="490">
        <v>261431.37</v>
      </c>
      <c r="U494" s="490">
        <v>457504.89</v>
      </c>
    </row>
    <row r="495" spans="1:21" ht="15">
      <c r="A495" s="489">
        <v>3</v>
      </c>
      <c r="B495" s="489" t="s">
        <v>245</v>
      </c>
      <c r="C495" s="489" t="s">
        <v>275</v>
      </c>
      <c r="D495" s="489" t="s">
        <v>276</v>
      </c>
      <c r="E495" s="489" t="s">
        <v>285</v>
      </c>
      <c r="F495" s="489">
        <v>2</v>
      </c>
      <c r="G495" s="489" t="s">
        <v>106</v>
      </c>
      <c r="H495" s="490">
        <v>88817.61</v>
      </c>
      <c r="I495" s="490">
        <v>155430.82</v>
      </c>
      <c r="J495" s="490">
        <v>116290.65</v>
      </c>
      <c r="K495" s="490">
        <v>203508.64</v>
      </c>
      <c r="L495" s="490">
        <v>141179.6</v>
      </c>
      <c r="M495" s="490">
        <v>247064.3</v>
      </c>
      <c r="N495" s="490">
        <v>172882.91</v>
      </c>
      <c r="O495" s="490">
        <v>302545.09000000003</v>
      </c>
      <c r="P495" s="490">
        <v>204938.8</v>
      </c>
      <c r="Q495" s="490">
        <v>358642.9</v>
      </c>
      <c r="R495" s="490">
        <v>225728.23</v>
      </c>
      <c r="S495" s="490">
        <v>395024.4</v>
      </c>
      <c r="T495" s="490">
        <v>244963.84</v>
      </c>
      <c r="U495" s="490">
        <v>428686.72</v>
      </c>
    </row>
    <row r="496" spans="1:21" ht="15">
      <c r="A496" s="489">
        <v>3</v>
      </c>
      <c r="B496" s="489" t="s">
        <v>245</v>
      </c>
      <c r="C496" s="489" t="s">
        <v>275</v>
      </c>
      <c r="D496" s="489" t="s">
        <v>276</v>
      </c>
      <c r="E496" s="489" t="s">
        <v>285</v>
      </c>
      <c r="F496" s="489">
        <v>3</v>
      </c>
      <c r="G496" s="489" t="s">
        <v>107</v>
      </c>
      <c r="H496" s="490">
        <v>77308.94</v>
      </c>
      <c r="I496" s="490">
        <v>135290.64000000001</v>
      </c>
      <c r="J496" s="490">
        <v>105310.84</v>
      </c>
      <c r="K496" s="490">
        <v>184293.97</v>
      </c>
      <c r="L496" s="490">
        <v>133137.32</v>
      </c>
      <c r="M496" s="490">
        <v>232990.31</v>
      </c>
      <c r="N496" s="490">
        <v>175282.03</v>
      </c>
      <c r="O496" s="490">
        <v>306743.55</v>
      </c>
      <c r="P496" s="490">
        <v>217118.03</v>
      </c>
      <c r="Q496" s="490">
        <v>379956.56</v>
      </c>
      <c r="R496" s="490">
        <v>244567.71</v>
      </c>
      <c r="S496" s="490">
        <v>427993.48</v>
      </c>
      <c r="T496" s="490">
        <v>271664.58</v>
      </c>
      <c r="U496" s="490">
        <v>475413.01</v>
      </c>
    </row>
    <row r="497" spans="1:21" ht="15">
      <c r="A497" s="489">
        <v>3</v>
      </c>
      <c r="B497" s="489" t="s">
        <v>245</v>
      </c>
      <c r="C497" s="489" t="s">
        <v>275</v>
      </c>
      <c r="D497" s="489" t="s">
        <v>276</v>
      </c>
      <c r="E497" s="489" t="s">
        <v>285</v>
      </c>
      <c r="F497" s="489">
        <v>4</v>
      </c>
      <c r="G497" s="489" t="s">
        <v>104</v>
      </c>
      <c r="H497" s="490">
        <v>85946.43</v>
      </c>
      <c r="I497" s="490">
        <v>137514.29</v>
      </c>
      <c r="J497" s="490">
        <v>120325</v>
      </c>
      <c r="K497" s="490">
        <v>192520.01</v>
      </c>
      <c r="L497" s="490">
        <v>154703.57999999999</v>
      </c>
      <c r="M497" s="490">
        <v>247525.72</v>
      </c>
      <c r="N497" s="490">
        <v>206271.43</v>
      </c>
      <c r="O497" s="490">
        <v>330034.3</v>
      </c>
      <c r="P497" s="490">
        <v>257839.29</v>
      </c>
      <c r="Q497" s="490">
        <v>412542.87</v>
      </c>
      <c r="R497" s="490">
        <v>292217.87</v>
      </c>
      <c r="S497" s="490">
        <v>467548.59</v>
      </c>
      <c r="T497" s="490">
        <v>326596.44</v>
      </c>
      <c r="U497" s="490">
        <v>522554.31</v>
      </c>
    </row>
    <row r="498" spans="1:21" ht="15">
      <c r="A498" s="489">
        <v>3</v>
      </c>
      <c r="B498" s="489" t="s">
        <v>245</v>
      </c>
      <c r="C498" s="489" t="s">
        <v>275</v>
      </c>
      <c r="D498" s="489" t="s">
        <v>276</v>
      </c>
      <c r="E498" s="489" t="s">
        <v>286</v>
      </c>
      <c r="F498" s="489">
        <v>1</v>
      </c>
      <c r="G498" s="489" t="s">
        <v>87</v>
      </c>
      <c r="H498" s="490">
        <v>99402.93</v>
      </c>
      <c r="I498" s="490">
        <v>173955.14</v>
      </c>
      <c r="J498" s="490">
        <v>128685.29</v>
      </c>
      <c r="K498" s="490">
        <v>225199.25</v>
      </c>
      <c r="L498" s="490">
        <v>153975.49</v>
      </c>
      <c r="M498" s="490">
        <v>269457.09999999998</v>
      </c>
      <c r="N498" s="490">
        <v>183650.63</v>
      </c>
      <c r="O498" s="490">
        <v>321388.61</v>
      </c>
      <c r="P498" s="490">
        <v>215925.15</v>
      </c>
      <c r="Q498" s="490">
        <v>377869.01</v>
      </c>
      <c r="R498" s="490">
        <v>236567.31</v>
      </c>
      <c r="S498" s="490">
        <v>413992.79</v>
      </c>
      <c r="T498" s="490">
        <v>256084.7</v>
      </c>
      <c r="U498" s="490">
        <v>448148.22</v>
      </c>
    </row>
    <row r="499" spans="1:21" ht="15">
      <c r="A499" s="489">
        <v>3</v>
      </c>
      <c r="B499" s="489" t="s">
        <v>245</v>
      </c>
      <c r="C499" s="489" t="s">
        <v>275</v>
      </c>
      <c r="D499" s="489" t="s">
        <v>276</v>
      </c>
      <c r="E499" s="489" t="s">
        <v>286</v>
      </c>
      <c r="F499" s="489">
        <v>2</v>
      </c>
      <c r="G499" s="489" t="s">
        <v>106</v>
      </c>
      <c r="H499" s="490">
        <v>87200.76</v>
      </c>
      <c r="I499" s="490">
        <v>152601.32999999999</v>
      </c>
      <c r="J499" s="490">
        <v>114129.22</v>
      </c>
      <c r="K499" s="490">
        <v>199726.14</v>
      </c>
      <c r="L499" s="490">
        <v>138511.6</v>
      </c>
      <c r="M499" s="490">
        <v>242395.3</v>
      </c>
      <c r="N499" s="490">
        <v>169534.22</v>
      </c>
      <c r="O499" s="490">
        <v>296684.89</v>
      </c>
      <c r="P499" s="490">
        <v>200928.24</v>
      </c>
      <c r="Q499" s="490">
        <v>351624.42</v>
      </c>
      <c r="R499" s="490">
        <v>221285.42</v>
      </c>
      <c r="S499" s="490">
        <v>387249.48</v>
      </c>
      <c r="T499" s="490">
        <v>240111.19</v>
      </c>
      <c r="U499" s="490">
        <v>420194.59</v>
      </c>
    </row>
    <row r="500" spans="1:21" ht="15">
      <c r="A500" s="489">
        <v>3</v>
      </c>
      <c r="B500" s="489" t="s">
        <v>245</v>
      </c>
      <c r="C500" s="489" t="s">
        <v>275</v>
      </c>
      <c r="D500" s="489" t="s">
        <v>276</v>
      </c>
      <c r="E500" s="489" t="s">
        <v>286</v>
      </c>
      <c r="F500" s="489">
        <v>3</v>
      </c>
      <c r="G500" s="489" t="s">
        <v>107</v>
      </c>
      <c r="H500" s="490">
        <v>76000.789999999994</v>
      </c>
      <c r="I500" s="490">
        <v>133001.39000000001</v>
      </c>
      <c r="J500" s="490">
        <v>103567.09</v>
      </c>
      <c r="K500" s="490">
        <v>181242.4</v>
      </c>
      <c r="L500" s="490">
        <v>130963.22</v>
      </c>
      <c r="M500" s="490">
        <v>229185.64</v>
      </c>
      <c r="N500" s="490">
        <v>172450.26</v>
      </c>
      <c r="O500" s="490">
        <v>301787.95</v>
      </c>
      <c r="P500" s="490">
        <v>213637.86</v>
      </c>
      <c r="Q500" s="490">
        <v>373866.25</v>
      </c>
      <c r="R500" s="490">
        <v>240668.49</v>
      </c>
      <c r="S500" s="490">
        <v>421169.86</v>
      </c>
      <c r="T500" s="490">
        <v>267356.90000000002</v>
      </c>
      <c r="U500" s="490">
        <v>467874.58</v>
      </c>
    </row>
    <row r="501" spans="1:21" ht="15">
      <c r="A501" s="489">
        <v>3</v>
      </c>
      <c r="B501" s="489" t="s">
        <v>245</v>
      </c>
      <c r="C501" s="489" t="s">
        <v>275</v>
      </c>
      <c r="D501" s="489" t="s">
        <v>276</v>
      </c>
      <c r="E501" s="489" t="s">
        <v>286</v>
      </c>
      <c r="F501" s="489">
        <v>4</v>
      </c>
      <c r="G501" s="489" t="s">
        <v>104</v>
      </c>
      <c r="H501" s="490">
        <v>84237.65</v>
      </c>
      <c r="I501" s="490">
        <v>134780.25</v>
      </c>
      <c r="J501" s="490">
        <v>117932.72</v>
      </c>
      <c r="K501" s="490">
        <v>188692.35</v>
      </c>
      <c r="L501" s="490">
        <v>151627.78</v>
      </c>
      <c r="M501" s="490">
        <v>242604.45</v>
      </c>
      <c r="N501" s="490">
        <v>202170.37</v>
      </c>
      <c r="O501" s="490">
        <v>323472.59999999998</v>
      </c>
      <c r="P501" s="490">
        <v>252712.95999999999</v>
      </c>
      <c r="Q501" s="490">
        <v>404340.74</v>
      </c>
      <c r="R501" s="490">
        <v>286408.02</v>
      </c>
      <c r="S501" s="490">
        <v>458252.84</v>
      </c>
      <c r="T501" s="490">
        <v>320103.08</v>
      </c>
      <c r="U501" s="490">
        <v>512164.94</v>
      </c>
    </row>
    <row r="502" spans="1:21" ht="15">
      <c r="A502" s="489">
        <v>3</v>
      </c>
      <c r="B502" s="489" t="s">
        <v>245</v>
      </c>
      <c r="C502" s="489" t="s">
        <v>275</v>
      </c>
      <c r="D502" s="489" t="s">
        <v>276</v>
      </c>
      <c r="E502" s="489" t="s">
        <v>287</v>
      </c>
      <c r="F502" s="489">
        <v>1</v>
      </c>
      <c r="G502" s="489" t="s">
        <v>87</v>
      </c>
      <c r="H502" s="490">
        <v>101884.69</v>
      </c>
      <c r="I502" s="490">
        <v>178298.2</v>
      </c>
      <c r="J502" s="490">
        <v>131942.85</v>
      </c>
      <c r="K502" s="490">
        <v>230899.99</v>
      </c>
      <c r="L502" s="490">
        <v>157905.29999999999</v>
      </c>
      <c r="M502" s="490">
        <v>276334.27</v>
      </c>
      <c r="N502" s="490">
        <v>188386.71</v>
      </c>
      <c r="O502" s="490">
        <v>329676.73</v>
      </c>
      <c r="P502" s="490">
        <v>221529.29</v>
      </c>
      <c r="Q502" s="490">
        <v>387676.26</v>
      </c>
      <c r="R502" s="490">
        <v>242727.16</v>
      </c>
      <c r="S502" s="490">
        <v>424772.53</v>
      </c>
      <c r="T502" s="490">
        <v>262791.21000000002</v>
      </c>
      <c r="U502" s="490">
        <v>459884.62</v>
      </c>
    </row>
    <row r="503" spans="1:21" ht="15">
      <c r="A503" s="489">
        <v>3</v>
      </c>
      <c r="B503" s="489" t="s">
        <v>245</v>
      </c>
      <c r="C503" s="489" t="s">
        <v>275</v>
      </c>
      <c r="D503" s="489" t="s">
        <v>276</v>
      </c>
      <c r="E503" s="489" t="s">
        <v>287</v>
      </c>
      <c r="F503" s="489">
        <v>2</v>
      </c>
      <c r="G503" s="489" t="s">
        <v>106</v>
      </c>
      <c r="H503" s="490">
        <v>89179.29</v>
      </c>
      <c r="I503" s="490">
        <v>156063.76</v>
      </c>
      <c r="J503" s="490">
        <v>116786.54</v>
      </c>
      <c r="K503" s="490">
        <v>204376.45</v>
      </c>
      <c r="L503" s="490">
        <v>141803.72</v>
      </c>
      <c r="M503" s="490">
        <v>248156.52</v>
      </c>
      <c r="N503" s="490">
        <v>173688.18</v>
      </c>
      <c r="O503" s="490">
        <v>303954.31</v>
      </c>
      <c r="P503" s="490">
        <v>205913.96</v>
      </c>
      <c r="Q503" s="490">
        <v>360349.43</v>
      </c>
      <c r="R503" s="490">
        <v>226815.09</v>
      </c>
      <c r="S503" s="490">
        <v>396926.4</v>
      </c>
      <c r="T503" s="490">
        <v>246159.01</v>
      </c>
      <c r="U503" s="490">
        <v>430778.27</v>
      </c>
    </row>
    <row r="504" spans="1:21" ht="15">
      <c r="A504" s="489">
        <v>3</v>
      </c>
      <c r="B504" s="489" t="s">
        <v>245</v>
      </c>
      <c r="C504" s="489" t="s">
        <v>275</v>
      </c>
      <c r="D504" s="489" t="s">
        <v>276</v>
      </c>
      <c r="E504" s="489" t="s">
        <v>287</v>
      </c>
      <c r="F504" s="489">
        <v>3</v>
      </c>
      <c r="G504" s="489" t="s">
        <v>107</v>
      </c>
      <c r="H504" s="490">
        <v>77573.899999999994</v>
      </c>
      <c r="I504" s="490">
        <v>135754.32999999999</v>
      </c>
      <c r="J504" s="490">
        <v>105652.57</v>
      </c>
      <c r="K504" s="490">
        <v>184892</v>
      </c>
      <c r="L504" s="490">
        <v>133554.07</v>
      </c>
      <c r="M504" s="490">
        <v>233719.61</v>
      </c>
      <c r="N504" s="490">
        <v>175815.34</v>
      </c>
      <c r="O504" s="490">
        <v>307676.84999999998</v>
      </c>
      <c r="P504" s="490">
        <v>217764.83</v>
      </c>
      <c r="Q504" s="490">
        <v>381088.46</v>
      </c>
      <c r="R504" s="490">
        <v>245285.75</v>
      </c>
      <c r="S504" s="490">
        <v>429250.06</v>
      </c>
      <c r="T504" s="490">
        <v>272450.34000000003</v>
      </c>
      <c r="U504" s="490">
        <v>476788.09</v>
      </c>
    </row>
    <row r="505" spans="1:21" ht="15">
      <c r="A505" s="489">
        <v>3</v>
      </c>
      <c r="B505" s="489" t="s">
        <v>245</v>
      </c>
      <c r="C505" s="489" t="s">
        <v>275</v>
      </c>
      <c r="D505" s="489" t="s">
        <v>276</v>
      </c>
      <c r="E505" s="489" t="s">
        <v>287</v>
      </c>
      <c r="F505" s="489">
        <v>4</v>
      </c>
      <c r="G505" s="489" t="s">
        <v>104</v>
      </c>
      <c r="H505" s="490">
        <v>86368.88</v>
      </c>
      <c r="I505" s="490">
        <v>138190.21</v>
      </c>
      <c r="J505" s="490">
        <v>120916.43</v>
      </c>
      <c r="K505" s="490">
        <v>193466.3</v>
      </c>
      <c r="L505" s="490">
        <v>155463.99</v>
      </c>
      <c r="M505" s="490">
        <v>248742.38</v>
      </c>
      <c r="N505" s="490">
        <v>207285.31</v>
      </c>
      <c r="O505" s="490">
        <v>331656.51</v>
      </c>
      <c r="P505" s="490">
        <v>259106.64</v>
      </c>
      <c r="Q505" s="490">
        <v>414570.63</v>
      </c>
      <c r="R505" s="490">
        <v>293654.19</v>
      </c>
      <c r="S505" s="490">
        <v>469846.72</v>
      </c>
      <c r="T505" s="490">
        <v>328201.75</v>
      </c>
      <c r="U505" s="490">
        <v>525122.80000000005</v>
      </c>
    </row>
    <row r="506" spans="1:21" ht="15">
      <c r="A506" s="489">
        <v>3</v>
      </c>
      <c r="B506" s="489" t="s">
        <v>245</v>
      </c>
      <c r="C506" s="489" t="s">
        <v>288</v>
      </c>
      <c r="D506" s="489" t="s">
        <v>289</v>
      </c>
      <c r="E506" s="489" t="s">
        <v>290</v>
      </c>
      <c r="F506" s="489">
        <v>1</v>
      </c>
      <c r="G506" s="489" t="s">
        <v>87</v>
      </c>
      <c r="H506" s="490">
        <v>100023.87</v>
      </c>
      <c r="I506" s="490">
        <v>175041.77</v>
      </c>
      <c r="J506" s="490">
        <v>129786.34</v>
      </c>
      <c r="K506" s="490">
        <v>227126.1</v>
      </c>
      <c r="L506" s="490">
        <v>155505.81</v>
      </c>
      <c r="M506" s="490">
        <v>272135.17</v>
      </c>
      <c r="N506" s="490">
        <v>185800.68</v>
      </c>
      <c r="O506" s="490">
        <v>325151.19</v>
      </c>
      <c r="P506" s="490">
        <v>218690.66</v>
      </c>
      <c r="Q506" s="490">
        <v>382708.65</v>
      </c>
      <c r="R506" s="490">
        <v>239729.78</v>
      </c>
      <c r="S506" s="490">
        <v>419527.12</v>
      </c>
      <c r="T506" s="490">
        <v>259763.64</v>
      </c>
      <c r="U506" s="490">
        <v>454586.37</v>
      </c>
    </row>
    <row r="507" spans="1:21" ht="15">
      <c r="A507" s="489">
        <v>3</v>
      </c>
      <c r="B507" s="489" t="s">
        <v>245</v>
      </c>
      <c r="C507" s="489" t="s">
        <v>288</v>
      </c>
      <c r="D507" s="489" t="s">
        <v>289</v>
      </c>
      <c r="E507" s="489" t="s">
        <v>290</v>
      </c>
      <c r="F507" s="489">
        <v>2</v>
      </c>
      <c r="G507" s="489" t="s">
        <v>106</v>
      </c>
      <c r="H507" s="490">
        <v>86426.15</v>
      </c>
      <c r="I507" s="490">
        <v>151245.76000000001</v>
      </c>
      <c r="J507" s="490">
        <v>113565.81</v>
      </c>
      <c r="K507" s="490">
        <v>198740.17</v>
      </c>
      <c r="L507" s="490">
        <v>138273.65</v>
      </c>
      <c r="M507" s="490">
        <v>241978.89</v>
      </c>
      <c r="N507" s="490">
        <v>170070.07</v>
      </c>
      <c r="O507" s="490">
        <v>297622.63</v>
      </c>
      <c r="P507" s="490">
        <v>201978.87</v>
      </c>
      <c r="Q507" s="490">
        <v>353463.03</v>
      </c>
      <c r="R507" s="490">
        <v>222700.42</v>
      </c>
      <c r="S507" s="490">
        <v>389725.73</v>
      </c>
      <c r="T507" s="490">
        <v>241963.59</v>
      </c>
      <c r="U507" s="490">
        <v>423436.28</v>
      </c>
    </row>
    <row r="508" spans="1:21" ht="15">
      <c r="A508" s="489">
        <v>3</v>
      </c>
      <c r="B508" s="489" t="s">
        <v>245</v>
      </c>
      <c r="C508" s="489" t="s">
        <v>288</v>
      </c>
      <c r="D508" s="489" t="s">
        <v>289</v>
      </c>
      <c r="E508" s="489" t="s">
        <v>290</v>
      </c>
      <c r="F508" s="489">
        <v>3</v>
      </c>
      <c r="G508" s="489" t="s">
        <v>107</v>
      </c>
      <c r="H508" s="490">
        <v>74320.38</v>
      </c>
      <c r="I508" s="490">
        <v>130060.66</v>
      </c>
      <c r="J508" s="490">
        <v>100890.44</v>
      </c>
      <c r="K508" s="490">
        <v>176558.27</v>
      </c>
      <c r="L508" s="490">
        <v>127270.88</v>
      </c>
      <c r="M508" s="490">
        <v>222724.05</v>
      </c>
      <c r="N508" s="490">
        <v>167279.31</v>
      </c>
      <c r="O508" s="490">
        <v>292738.78999999998</v>
      </c>
      <c r="P508" s="490">
        <v>206954.05</v>
      </c>
      <c r="Q508" s="490">
        <v>362169.59</v>
      </c>
      <c r="R508" s="490">
        <v>232927.2</v>
      </c>
      <c r="S508" s="490">
        <v>407622.59</v>
      </c>
      <c r="T508" s="490">
        <v>258518.99</v>
      </c>
      <c r="U508" s="490">
        <v>452408.24</v>
      </c>
    </row>
    <row r="509" spans="1:21" ht="15">
      <c r="A509" s="489">
        <v>3</v>
      </c>
      <c r="B509" s="489" t="s">
        <v>245</v>
      </c>
      <c r="C509" s="489" t="s">
        <v>288</v>
      </c>
      <c r="D509" s="489" t="s">
        <v>289</v>
      </c>
      <c r="E509" s="489" t="s">
        <v>290</v>
      </c>
      <c r="F509" s="489">
        <v>4</v>
      </c>
      <c r="G509" s="489" t="s">
        <v>104</v>
      </c>
      <c r="H509" s="490">
        <v>84950.54</v>
      </c>
      <c r="I509" s="490">
        <v>135920.87</v>
      </c>
      <c r="J509" s="490">
        <v>118930.76</v>
      </c>
      <c r="K509" s="490">
        <v>190289.22</v>
      </c>
      <c r="L509" s="490">
        <v>152910.98000000001</v>
      </c>
      <c r="M509" s="490">
        <v>244657.57</v>
      </c>
      <c r="N509" s="490">
        <v>203881.3</v>
      </c>
      <c r="O509" s="490">
        <v>326210.09000000003</v>
      </c>
      <c r="P509" s="490">
        <v>254851.63</v>
      </c>
      <c r="Q509" s="490">
        <v>407762.62</v>
      </c>
      <c r="R509" s="490">
        <v>288831.84999999998</v>
      </c>
      <c r="S509" s="490">
        <v>462130.96</v>
      </c>
      <c r="T509" s="490">
        <v>322812.07</v>
      </c>
      <c r="U509" s="490">
        <v>516499.31</v>
      </c>
    </row>
    <row r="510" spans="1:21" ht="15">
      <c r="A510" s="489">
        <v>3</v>
      </c>
      <c r="B510" s="489" t="s">
        <v>245</v>
      </c>
      <c r="C510" s="489" t="s">
        <v>288</v>
      </c>
      <c r="D510" s="489" t="s">
        <v>289</v>
      </c>
      <c r="E510" s="489" t="s">
        <v>291</v>
      </c>
      <c r="F510" s="489">
        <v>1</v>
      </c>
      <c r="G510" s="489" t="s">
        <v>87</v>
      </c>
      <c r="H510" s="490">
        <v>100555.67</v>
      </c>
      <c r="I510" s="490">
        <v>175972.42</v>
      </c>
      <c r="J510" s="490">
        <v>130460.1</v>
      </c>
      <c r="K510" s="490">
        <v>228305.17</v>
      </c>
      <c r="L510" s="490">
        <v>156301.44</v>
      </c>
      <c r="M510" s="490">
        <v>273527.52</v>
      </c>
      <c r="N510" s="490">
        <v>186733.57</v>
      </c>
      <c r="O510" s="490">
        <v>326783.75</v>
      </c>
      <c r="P510" s="490">
        <v>219775.73</v>
      </c>
      <c r="Q510" s="490">
        <v>384607.53</v>
      </c>
      <c r="R510" s="490">
        <v>240912.03</v>
      </c>
      <c r="S510" s="490">
        <v>421596.05</v>
      </c>
      <c r="T510" s="490">
        <v>261030.78</v>
      </c>
      <c r="U510" s="490">
        <v>456803.86</v>
      </c>
    </row>
    <row r="511" spans="1:21" ht="15">
      <c r="A511" s="489">
        <v>3</v>
      </c>
      <c r="B511" s="489" t="s">
        <v>245</v>
      </c>
      <c r="C511" s="489" t="s">
        <v>288</v>
      </c>
      <c r="D511" s="489" t="s">
        <v>289</v>
      </c>
      <c r="E511" s="489" t="s">
        <v>291</v>
      </c>
      <c r="F511" s="489">
        <v>2</v>
      </c>
      <c r="G511" s="489" t="s">
        <v>106</v>
      </c>
      <c r="H511" s="490">
        <v>86957.96</v>
      </c>
      <c r="I511" s="490">
        <v>152176.43</v>
      </c>
      <c r="J511" s="490">
        <v>114239.56</v>
      </c>
      <c r="K511" s="490">
        <v>199919.24</v>
      </c>
      <c r="L511" s="490">
        <v>139069.28</v>
      </c>
      <c r="M511" s="490">
        <v>243371.23</v>
      </c>
      <c r="N511" s="490">
        <v>171002.96</v>
      </c>
      <c r="O511" s="490">
        <v>299255.19</v>
      </c>
      <c r="P511" s="490">
        <v>203063.95</v>
      </c>
      <c r="Q511" s="490">
        <v>355361.91</v>
      </c>
      <c r="R511" s="490">
        <v>223882.67</v>
      </c>
      <c r="S511" s="490">
        <v>391794.67</v>
      </c>
      <c r="T511" s="490">
        <v>243230.72</v>
      </c>
      <c r="U511" s="490">
        <v>425653.77</v>
      </c>
    </row>
    <row r="512" spans="1:21" ht="15">
      <c r="A512" s="489">
        <v>3</v>
      </c>
      <c r="B512" s="489" t="s">
        <v>245</v>
      </c>
      <c r="C512" s="489" t="s">
        <v>288</v>
      </c>
      <c r="D512" s="489" t="s">
        <v>289</v>
      </c>
      <c r="E512" s="489" t="s">
        <v>291</v>
      </c>
      <c r="F512" s="489">
        <v>3</v>
      </c>
      <c r="G512" s="489" t="s">
        <v>107</v>
      </c>
      <c r="H512" s="490">
        <v>74833.64</v>
      </c>
      <c r="I512" s="490">
        <v>130958.87</v>
      </c>
      <c r="J512" s="490">
        <v>101609</v>
      </c>
      <c r="K512" s="490">
        <v>177815.75</v>
      </c>
      <c r="L512" s="490">
        <v>128194.75</v>
      </c>
      <c r="M512" s="490">
        <v>224340.81</v>
      </c>
      <c r="N512" s="490">
        <v>168511.13</v>
      </c>
      <c r="O512" s="490">
        <v>294894.48</v>
      </c>
      <c r="P512" s="490">
        <v>208493.83</v>
      </c>
      <c r="Q512" s="490">
        <v>364864.2</v>
      </c>
      <c r="R512" s="490">
        <v>234672.28</v>
      </c>
      <c r="S512" s="490">
        <v>410676.49</v>
      </c>
      <c r="T512" s="490">
        <v>260469.38</v>
      </c>
      <c r="U512" s="490">
        <v>455821.41</v>
      </c>
    </row>
    <row r="513" spans="1:21" ht="15">
      <c r="A513" s="489">
        <v>3</v>
      </c>
      <c r="B513" s="489" t="s">
        <v>245</v>
      </c>
      <c r="C513" s="489" t="s">
        <v>288</v>
      </c>
      <c r="D513" s="489" t="s">
        <v>289</v>
      </c>
      <c r="E513" s="489" t="s">
        <v>291</v>
      </c>
      <c r="F513" s="489">
        <v>4</v>
      </c>
      <c r="G513" s="489" t="s">
        <v>104</v>
      </c>
      <c r="H513" s="490">
        <v>85391.97</v>
      </c>
      <c r="I513" s="490">
        <v>136627.16</v>
      </c>
      <c r="J513" s="490">
        <v>119548.76</v>
      </c>
      <c r="K513" s="490">
        <v>191278.02</v>
      </c>
      <c r="L513" s="490">
        <v>153705.54999999999</v>
      </c>
      <c r="M513" s="490">
        <v>245928.88</v>
      </c>
      <c r="N513" s="490">
        <v>204940.73</v>
      </c>
      <c r="O513" s="490">
        <v>327905.18</v>
      </c>
      <c r="P513" s="490">
        <v>256175.92</v>
      </c>
      <c r="Q513" s="490">
        <v>409881.47</v>
      </c>
      <c r="R513" s="490">
        <v>290332.7</v>
      </c>
      <c r="S513" s="490">
        <v>464532.33</v>
      </c>
      <c r="T513" s="490">
        <v>324489.49</v>
      </c>
      <c r="U513" s="490">
        <v>519183.2</v>
      </c>
    </row>
    <row r="514" spans="1:21" ht="15">
      <c r="A514" s="489">
        <v>3</v>
      </c>
      <c r="B514" s="489" t="s">
        <v>245</v>
      </c>
      <c r="C514" s="489" t="s">
        <v>288</v>
      </c>
      <c r="D514" s="489" t="s">
        <v>289</v>
      </c>
      <c r="E514" s="489" t="s">
        <v>292</v>
      </c>
      <c r="F514" s="489">
        <v>1</v>
      </c>
      <c r="G514" s="489" t="s">
        <v>87</v>
      </c>
      <c r="H514" s="490">
        <v>103175.34</v>
      </c>
      <c r="I514" s="490">
        <v>180556.84</v>
      </c>
      <c r="J514" s="490">
        <v>133807.65</v>
      </c>
      <c r="K514" s="490">
        <v>234163.39</v>
      </c>
      <c r="L514" s="490">
        <v>160275.49</v>
      </c>
      <c r="M514" s="490">
        <v>280482.11</v>
      </c>
      <c r="N514" s="490">
        <v>191425.64</v>
      </c>
      <c r="O514" s="490">
        <v>334994.86</v>
      </c>
      <c r="P514" s="490">
        <v>225257.34</v>
      </c>
      <c r="Q514" s="490">
        <v>394200.34</v>
      </c>
      <c r="R514" s="490">
        <v>246898.12</v>
      </c>
      <c r="S514" s="490">
        <v>432071.71</v>
      </c>
      <c r="T514" s="490">
        <v>267473.06</v>
      </c>
      <c r="U514" s="490">
        <v>468077.85</v>
      </c>
    </row>
    <row r="515" spans="1:21" ht="15">
      <c r="A515" s="489">
        <v>3</v>
      </c>
      <c r="B515" s="489" t="s">
        <v>245</v>
      </c>
      <c r="C515" s="489" t="s">
        <v>288</v>
      </c>
      <c r="D515" s="489" t="s">
        <v>289</v>
      </c>
      <c r="E515" s="489" t="s">
        <v>292</v>
      </c>
      <c r="F515" s="489">
        <v>2</v>
      </c>
      <c r="G515" s="489" t="s">
        <v>106</v>
      </c>
      <c r="H515" s="490">
        <v>89450.59</v>
      </c>
      <c r="I515" s="490">
        <v>156538.53</v>
      </c>
      <c r="J515" s="490">
        <v>117435.52</v>
      </c>
      <c r="K515" s="490">
        <v>205512.17</v>
      </c>
      <c r="L515" s="490">
        <v>142882.28</v>
      </c>
      <c r="M515" s="490">
        <v>250043.99</v>
      </c>
      <c r="N515" s="490">
        <v>175548.02</v>
      </c>
      <c r="O515" s="490">
        <v>307209.03000000003</v>
      </c>
      <c r="P515" s="490">
        <v>208389.37</v>
      </c>
      <c r="Q515" s="490">
        <v>364681.4</v>
      </c>
      <c r="R515" s="490">
        <v>229709.61</v>
      </c>
      <c r="S515" s="490">
        <v>401991.81</v>
      </c>
      <c r="T515" s="490">
        <v>249506.65</v>
      </c>
      <c r="U515" s="490">
        <v>436636.63</v>
      </c>
    </row>
    <row r="516" spans="1:21" ht="15">
      <c r="A516" s="489">
        <v>3</v>
      </c>
      <c r="B516" s="489" t="s">
        <v>245</v>
      </c>
      <c r="C516" s="489" t="s">
        <v>288</v>
      </c>
      <c r="D516" s="489" t="s">
        <v>289</v>
      </c>
      <c r="E516" s="489" t="s">
        <v>292</v>
      </c>
      <c r="F516" s="489">
        <v>3</v>
      </c>
      <c r="G516" s="489" t="s">
        <v>107</v>
      </c>
      <c r="H516" s="490">
        <v>77154.34</v>
      </c>
      <c r="I516" s="490">
        <v>135020.1</v>
      </c>
      <c r="J516" s="490">
        <v>104828.47</v>
      </c>
      <c r="K516" s="490">
        <v>183449.83</v>
      </c>
      <c r="L516" s="490">
        <v>132311.22</v>
      </c>
      <c r="M516" s="490">
        <v>231544.63</v>
      </c>
      <c r="N516" s="490">
        <v>173977.18</v>
      </c>
      <c r="O516" s="490">
        <v>304460.06</v>
      </c>
      <c r="P516" s="490">
        <v>215306.34</v>
      </c>
      <c r="Q516" s="490">
        <v>376786.1</v>
      </c>
      <c r="R516" s="490">
        <v>242377.98</v>
      </c>
      <c r="S516" s="490">
        <v>424161.47</v>
      </c>
      <c r="T516" s="490">
        <v>269064.71000000002</v>
      </c>
      <c r="U516" s="490">
        <v>470863.23</v>
      </c>
    </row>
    <row r="517" spans="1:21" ht="15">
      <c r="A517" s="489">
        <v>3</v>
      </c>
      <c r="B517" s="489" t="s">
        <v>245</v>
      </c>
      <c r="C517" s="489" t="s">
        <v>288</v>
      </c>
      <c r="D517" s="489" t="s">
        <v>289</v>
      </c>
      <c r="E517" s="489" t="s">
        <v>292</v>
      </c>
      <c r="F517" s="489">
        <v>4</v>
      </c>
      <c r="G517" s="489" t="s">
        <v>104</v>
      </c>
      <c r="H517" s="490">
        <v>87584.45</v>
      </c>
      <c r="I517" s="490">
        <v>140135.12</v>
      </c>
      <c r="J517" s="490">
        <v>122618.23</v>
      </c>
      <c r="K517" s="490">
        <v>196189.16</v>
      </c>
      <c r="L517" s="490">
        <v>157652</v>
      </c>
      <c r="M517" s="490">
        <v>252243.21</v>
      </c>
      <c r="N517" s="490">
        <v>210202.67</v>
      </c>
      <c r="O517" s="490">
        <v>336324.28</v>
      </c>
      <c r="P517" s="490">
        <v>262753.34000000003</v>
      </c>
      <c r="Q517" s="490">
        <v>420405.35</v>
      </c>
      <c r="R517" s="490">
        <v>297787.12</v>
      </c>
      <c r="S517" s="490">
        <v>476459.4</v>
      </c>
      <c r="T517" s="490">
        <v>332820.90000000002</v>
      </c>
      <c r="U517" s="490">
        <v>532513.44999999995</v>
      </c>
    </row>
    <row r="518" spans="1:21" ht="15">
      <c r="A518" s="489">
        <v>3</v>
      </c>
      <c r="B518" s="489" t="s">
        <v>245</v>
      </c>
      <c r="C518" s="489" t="s">
        <v>288</v>
      </c>
      <c r="D518" s="489" t="s">
        <v>289</v>
      </c>
      <c r="E518" s="489" t="s">
        <v>293</v>
      </c>
      <c r="F518" s="489">
        <v>1</v>
      </c>
      <c r="G518" s="489" t="s">
        <v>87</v>
      </c>
      <c r="H518" s="490">
        <v>101126.8</v>
      </c>
      <c r="I518" s="490">
        <v>176971.91</v>
      </c>
      <c r="J518" s="490">
        <v>131155.04999999999</v>
      </c>
      <c r="K518" s="490">
        <v>229521.33</v>
      </c>
      <c r="L518" s="490">
        <v>157101.15</v>
      </c>
      <c r="M518" s="490">
        <v>274927.01</v>
      </c>
      <c r="N518" s="490">
        <v>187638.85</v>
      </c>
      <c r="O518" s="490">
        <v>328367.99</v>
      </c>
      <c r="P518" s="490">
        <v>220804.58</v>
      </c>
      <c r="Q518" s="490">
        <v>386408.02</v>
      </c>
      <c r="R518" s="490">
        <v>242019.41</v>
      </c>
      <c r="S518" s="490">
        <v>423533.97</v>
      </c>
      <c r="T518" s="490">
        <v>262191.32</v>
      </c>
      <c r="U518" s="490">
        <v>458834.82</v>
      </c>
    </row>
    <row r="519" spans="1:21" ht="15">
      <c r="A519" s="489">
        <v>3</v>
      </c>
      <c r="B519" s="489" t="s">
        <v>245</v>
      </c>
      <c r="C519" s="489" t="s">
        <v>288</v>
      </c>
      <c r="D519" s="489" t="s">
        <v>289</v>
      </c>
      <c r="E519" s="489" t="s">
        <v>293</v>
      </c>
      <c r="F519" s="489">
        <v>2</v>
      </c>
      <c r="G519" s="489" t="s">
        <v>106</v>
      </c>
      <c r="H519" s="490">
        <v>87656.21</v>
      </c>
      <c r="I519" s="490">
        <v>153398.37</v>
      </c>
      <c r="J519" s="490">
        <v>115086.11</v>
      </c>
      <c r="K519" s="490">
        <v>201400.7</v>
      </c>
      <c r="L519" s="490">
        <v>140030.03</v>
      </c>
      <c r="M519" s="490">
        <v>245052.56</v>
      </c>
      <c r="N519" s="490">
        <v>172055.26</v>
      </c>
      <c r="O519" s="490">
        <v>301096.7</v>
      </c>
      <c r="P519" s="490">
        <v>204248.99</v>
      </c>
      <c r="Q519" s="490">
        <v>357435.73</v>
      </c>
      <c r="R519" s="490">
        <v>225149.21</v>
      </c>
      <c r="S519" s="490">
        <v>394011.11</v>
      </c>
      <c r="T519" s="490">
        <v>244557.63</v>
      </c>
      <c r="U519" s="490">
        <v>427975.85</v>
      </c>
    </row>
    <row r="520" spans="1:21" ht="15">
      <c r="A520" s="489">
        <v>3</v>
      </c>
      <c r="B520" s="489" t="s">
        <v>245</v>
      </c>
      <c r="C520" s="489" t="s">
        <v>288</v>
      </c>
      <c r="D520" s="489" t="s">
        <v>289</v>
      </c>
      <c r="E520" s="489" t="s">
        <v>293</v>
      </c>
      <c r="F520" s="489">
        <v>3</v>
      </c>
      <c r="G520" s="489" t="s">
        <v>107</v>
      </c>
      <c r="H520" s="490">
        <v>75592.490000000005</v>
      </c>
      <c r="I520" s="490">
        <v>132286.85999999999</v>
      </c>
      <c r="J520" s="490">
        <v>102700.91</v>
      </c>
      <c r="K520" s="490">
        <v>179726.59</v>
      </c>
      <c r="L520" s="490">
        <v>129621.49</v>
      </c>
      <c r="M520" s="490">
        <v>226837.6</v>
      </c>
      <c r="N520" s="490">
        <v>170436.02</v>
      </c>
      <c r="O520" s="490">
        <v>298263.03000000003</v>
      </c>
      <c r="P520" s="490">
        <v>210919.98</v>
      </c>
      <c r="Q520" s="490">
        <v>369109.97</v>
      </c>
      <c r="R520" s="490">
        <v>237437.07</v>
      </c>
      <c r="S520" s="490">
        <v>415514.87</v>
      </c>
      <c r="T520" s="490">
        <v>263576.37</v>
      </c>
      <c r="U520" s="490">
        <v>461258.64</v>
      </c>
    </row>
    <row r="521" spans="1:21" ht="15">
      <c r="A521" s="489">
        <v>3</v>
      </c>
      <c r="B521" s="489" t="s">
        <v>245</v>
      </c>
      <c r="C521" s="489" t="s">
        <v>288</v>
      </c>
      <c r="D521" s="489" t="s">
        <v>289</v>
      </c>
      <c r="E521" s="489" t="s">
        <v>293</v>
      </c>
      <c r="F521" s="489">
        <v>4</v>
      </c>
      <c r="G521" s="489" t="s">
        <v>104</v>
      </c>
      <c r="H521" s="490">
        <v>85848.07</v>
      </c>
      <c r="I521" s="490">
        <v>137356.91</v>
      </c>
      <c r="J521" s="490">
        <v>120187.29</v>
      </c>
      <c r="K521" s="490">
        <v>192299.67</v>
      </c>
      <c r="L521" s="490">
        <v>154526.51999999999</v>
      </c>
      <c r="M521" s="490">
        <v>247242.43</v>
      </c>
      <c r="N521" s="490">
        <v>206035.36</v>
      </c>
      <c r="O521" s="490">
        <v>329656.57</v>
      </c>
      <c r="P521" s="490">
        <v>257544.2</v>
      </c>
      <c r="Q521" s="490">
        <v>412070.72</v>
      </c>
      <c r="R521" s="490">
        <v>291883.42</v>
      </c>
      <c r="S521" s="490">
        <v>467013.48</v>
      </c>
      <c r="T521" s="490">
        <v>326222.65000000002</v>
      </c>
      <c r="U521" s="490">
        <v>521956.24</v>
      </c>
    </row>
    <row r="522" spans="1:21" ht="15">
      <c r="A522" s="489">
        <v>3</v>
      </c>
      <c r="B522" s="489" t="s">
        <v>245</v>
      </c>
      <c r="C522" s="489" t="s">
        <v>288</v>
      </c>
      <c r="D522" s="489" t="s">
        <v>289</v>
      </c>
      <c r="E522" s="489" t="s">
        <v>294</v>
      </c>
      <c r="F522" s="489">
        <v>1</v>
      </c>
      <c r="G522" s="489" t="s">
        <v>87</v>
      </c>
      <c r="H522" s="490">
        <v>103214.68</v>
      </c>
      <c r="I522" s="490">
        <v>180625.68</v>
      </c>
      <c r="J522" s="490">
        <v>133828.85</v>
      </c>
      <c r="K522" s="490">
        <v>234200.5</v>
      </c>
      <c r="L522" s="490">
        <v>160279.57999999999</v>
      </c>
      <c r="M522" s="490">
        <v>280489.26</v>
      </c>
      <c r="N522" s="490">
        <v>191398.03</v>
      </c>
      <c r="O522" s="490">
        <v>334946.55</v>
      </c>
      <c r="P522" s="490">
        <v>225201.12</v>
      </c>
      <c r="Q522" s="490">
        <v>394101.96</v>
      </c>
      <c r="R522" s="490">
        <v>246823.27</v>
      </c>
      <c r="S522" s="490">
        <v>431940.72</v>
      </c>
      <c r="T522" s="490">
        <v>267366.46999999997</v>
      </c>
      <c r="U522" s="490">
        <v>467891.33</v>
      </c>
    </row>
    <row r="523" spans="1:21" ht="15">
      <c r="A523" s="489">
        <v>3</v>
      </c>
      <c r="B523" s="489" t="s">
        <v>245</v>
      </c>
      <c r="C523" s="489" t="s">
        <v>288</v>
      </c>
      <c r="D523" s="489" t="s">
        <v>289</v>
      </c>
      <c r="E523" s="489" t="s">
        <v>294</v>
      </c>
      <c r="F523" s="489">
        <v>2</v>
      </c>
      <c r="G523" s="489" t="s">
        <v>106</v>
      </c>
      <c r="H523" s="490">
        <v>89617.03</v>
      </c>
      <c r="I523" s="490">
        <v>156829.79999999999</v>
      </c>
      <c r="J523" s="490">
        <v>117608.32000000001</v>
      </c>
      <c r="K523" s="490">
        <v>205814.56</v>
      </c>
      <c r="L523" s="490">
        <v>143047.41</v>
      </c>
      <c r="M523" s="490">
        <v>250332.97</v>
      </c>
      <c r="N523" s="490">
        <v>175667.42</v>
      </c>
      <c r="O523" s="490">
        <v>307417.99</v>
      </c>
      <c r="P523" s="490">
        <v>208489.34</v>
      </c>
      <c r="Q523" s="490">
        <v>364856.34</v>
      </c>
      <c r="R523" s="490">
        <v>229793.91</v>
      </c>
      <c r="S523" s="490">
        <v>402139.34</v>
      </c>
      <c r="T523" s="490">
        <v>249566.42</v>
      </c>
      <c r="U523" s="490">
        <v>436741.23</v>
      </c>
    </row>
    <row r="524" spans="1:21" ht="15">
      <c r="A524" s="489">
        <v>3</v>
      </c>
      <c r="B524" s="489" t="s">
        <v>245</v>
      </c>
      <c r="C524" s="489" t="s">
        <v>288</v>
      </c>
      <c r="D524" s="489" t="s">
        <v>289</v>
      </c>
      <c r="E524" s="489" t="s">
        <v>294</v>
      </c>
      <c r="F524" s="489">
        <v>3</v>
      </c>
      <c r="G524" s="489" t="s">
        <v>107</v>
      </c>
      <c r="H524" s="490">
        <v>77399.929999999993</v>
      </c>
      <c r="I524" s="490">
        <v>135449.89000000001</v>
      </c>
      <c r="J524" s="490">
        <v>105201.82</v>
      </c>
      <c r="K524" s="490">
        <v>184103.18</v>
      </c>
      <c r="L524" s="490">
        <v>132814.09</v>
      </c>
      <c r="M524" s="490">
        <v>232424.65</v>
      </c>
      <c r="N524" s="490">
        <v>174670.24</v>
      </c>
      <c r="O524" s="490">
        <v>305672.93</v>
      </c>
      <c r="P524" s="490">
        <v>216192.72</v>
      </c>
      <c r="Q524" s="490">
        <v>378337.26</v>
      </c>
      <c r="R524" s="490">
        <v>243397.69</v>
      </c>
      <c r="S524" s="490">
        <v>425945.95</v>
      </c>
      <c r="T524" s="490">
        <v>270221.31</v>
      </c>
      <c r="U524" s="490">
        <v>472887.29</v>
      </c>
    </row>
    <row r="525" spans="1:21" ht="15">
      <c r="A525" s="489">
        <v>3</v>
      </c>
      <c r="B525" s="489" t="s">
        <v>245</v>
      </c>
      <c r="C525" s="489" t="s">
        <v>288</v>
      </c>
      <c r="D525" s="489" t="s">
        <v>289</v>
      </c>
      <c r="E525" s="489" t="s">
        <v>294</v>
      </c>
      <c r="F525" s="489">
        <v>4</v>
      </c>
      <c r="G525" s="489" t="s">
        <v>104</v>
      </c>
      <c r="H525" s="490">
        <v>87599.11</v>
      </c>
      <c r="I525" s="490">
        <v>140158.59</v>
      </c>
      <c r="J525" s="490">
        <v>122638.76</v>
      </c>
      <c r="K525" s="490">
        <v>196222.02</v>
      </c>
      <c r="L525" s="490">
        <v>157678.41</v>
      </c>
      <c r="M525" s="490">
        <v>252285.45</v>
      </c>
      <c r="N525" s="490">
        <v>210237.88</v>
      </c>
      <c r="O525" s="490">
        <v>336380.61</v>
      </c>
      <c r="P525" s="490">
        <v>262797.34000000003</v>
      </c>
      <c r="Q525" s="490">
        <v>420475.76</v>
      </c>
      <c r="R525" s="490">
        <v>297836.99</v>
      </c>
      <c r="S525" s="490">
        <v>476539.19</v>
      </c>
      <c r="T525" s="490">
        <v>332876.64</v>
      </c>
      <c r="U525" s="490">
        <v>532602.63</v>
      </c>
    </row>
    <row r="526" spans="1:21" ht="15">
      <c r="A526" s="489">
        <v>3</v>
      </c>
      <c r="B526" s="489" t="s">
        <v>245</v>
      </c>
      <c r="C526" s="489" t="s">
        <v>288</v>
      </c>
      <c r="D526" s="489" t="s">
        <v>289</v>
      </c>
      <c r="E526" s="489" t="s">
        <v>295</v>
      </c>
      <c r="F526" s="489">
        <v>1</v>
      </c>
      <c r="G526" s="489" t="s">
        <v>87</v>
      </c>
      <c r="H526" s="490">
        <v>101126.8</v>
      </c>
      <c r="I526" s="490">
        <v>176971.91</v>
      </c>
      <c r="J526" s="490">
        <v>131155.04999999999</v>
      </c>
      <c r="K526" s="490">
        <v>229521.33</v>
      </c>
      <c r="L526" s="490">
        <v>157101.15</v>
      </c>
      <c r="M526" s="490">
        <v>274927.01</v>
      </c>
      <c r="N526" s="490">
        <v>187638.85</v>
      </c>
      <c r="O526" s="490">
        <v>328367.99</v>
      </c>
      <c r="P526" s="490">
        <v>220804.58</v>
      </c>
      <c r="Q526" s="490">
        <v>386408.02</v>
      </c>
      <c r="R526" s="490">
        <v>242019.41</v>
      </c>
      <c r="S526" s="490">
        <v>423533.97</v>
      </c>
      <c r="T526" s="490">
        <v>262191.32</v>
      </c>
      <c r="U526" s="490">
        <v>458834.82</v>
      </c>
    </row>
    <row r="527" spans="1:21" ht="15">
      <c r="A527" s="489">
        <v>3</v>
      </c>
      <c r="B527" s="489" t="s">
        <v>245</v>
      </c>
      <c r="C527" s="489" t="s">
        <v>288</v>
      </c>
      <c r="D527" s="489" t="s">
        <v>289</v>
      </c>
      <c r="E527" s="489" t="s">
        <v>295</v>
      </c>
      <c r="F527" s="489">
        <v>2</v>
      </c>
      <c r="G527" s="489" t="s">
        <v>106</v>
      </c>
      <c r="H527" s="490">
        <v>87656.21</v>
      </c>
      <c r="I527" s="490">
        <v>153398.37</v>
      </c>
      <c r="J527" s="490">
        <v>115086.11</v>
      </c>
      <c r="K527" s="490">
        <v>201400.7</v>
      </c>
      <c r="L527" s="490">
        <v>140030.03</v>
      </c>
      <c r="M527" s="490">
        <v>245052.56</v>
      </c>
      <c r="N527" s="490">
        <v>172055.26</v>
      </c>
      <c r="O527" s="490">
        <v>301096.7</v>
      </c>
      <c r="P527" s="490">
        <v>204248.99</v>
      </c>
      <c r="Q527" s="490">
        <v>357435.73</v>
      </c>
      <c r="R527" s="490">
        <v>225149.21</v>
      </c>
      <c r="S527" s="490">
        <v>394011.11</v>
      </c>
      <c r="T527" s="490">
        <v>244557.63</v>
      </c>
      <c r="U527" s="490">
        <v>427975.85</v>
      </c>
    </row>
    <row r="528" spans="1:21" ht="15">
      <c r="A528" s="489">
        <v>3</v>
      </c>
      <c r="B528" s="489" t="s">
        <v>245</v>
      </c>
      <c r="C528" s="489" t="s">
        <v>288</v>
      </c>
      <c r="D528" s="489" t="s">
        <v>289</v>
      </c>
      <c r="E528" s="489" t="s">
        <v>295</v>
      </c>
      <c r="F528" s="489">
        <v>3</v>
      </c>
      <c r="G528" s="489" t="s">
        <v>107</v>
      </c>
      <c r="H528" s="490">
        <v>75592.490000000005</v>
      </c>
      <c r="I528" s="490">
        <v>132286.85999999999</v>
      </c>
      <c r="J528" s="490">
        <v>102700.91</v>
      </c>
      <c r="K528" s="490">
        <v>179726.59</v>
      </c>
      <c r="L528" s="490">
        <v>129621.49</v>
      </c>
      <c r="M528" s="490">
        <v>226837.6</v>
      </c>
      <c r="N528" s="490">
        <v>170436.02</v>
      </c>
      <c r="O528" s="490">
        <v>298263.03000000003</v>
      </c>
      <c r="P528" s="490">
        <v>210919.98</v>
      </c>
      <c r="Q528" s="490">
        <v>369109.97</v>
      </c>
      <c r="R528" s="490">
        <v>237437.07</v>
      </c>
      <c r="S528" s="490">
        <v>415514.87</v>
      </c>
      <c r="T528" s="490">
        <v>263576.37</v>
      </c>
      <c r="U528" s="490">
        <v>461258.64</v>
      </c>
    </row>
    <row r="529" spans="1:21" ht="15">
      <c r="A529" s="489">
        <v>3</v>
      </c>
      <c r="B529" s="489" t="s">
        <v>245</v>
      </c>
      <c r="C529" s="489" t="s">
        <v>288</v>
      </c>
      <c r="D529" s="489" t="s">
        <v>289</v>
      </c>
      <c r="E529" s="489" t="s">
        <v>295</v>
      </c>
      <c r="F529" s="489">
        <v>4</v>
      </c>
      <c r="G529" s="489" t="s">
        <v>104</v>
      </c>
      <c r="H529" s="490">
        <v>85848.07</v>
      </c>
      <c r="I529" s="490">
        <v>137356.91</v>
      </c>
      <c r="J529" s="490">
        <v>120187.29</v>
      </c>
      <c r="K529" s="490">
        <v>192299.67</v>
      </c>
      <c r="L529" s="490">
        <v>154526.51999999999</v>
      </c>
      <c r="M529" s="490">
        <v>247242.43</v>
      </c>
      <c r="N529" s="490">
        <v>206035.36</v>
      </c>
      <c r="O529" s="490">
        <v>329656.57</v>
      </c>
      <c r="P529" s="490">
        <v>257544.2</v>
      </c>
      <c r="Q529" s="490">
        <v>412070.72</v>
      </c>
      <c r="R529" s="490">
        <v>291883.42</v>
      </c>
      <c r="S529" s="490">
        <v>467013.48</v>
      </c>
      <c r="T529" s="490">
        <v>326222.65000000002</v>
      </c>
      <c r="U529" s="490">
        <v>521956.24</v>
      </c>
    </row>
    <row r="530" spans="1:21" ht="15">
      <c r="A530" s="489">
        <v>3</v>
      </c>
      <c r="B530" s="489" t="s">
        <v>245</v>
      </c>
      <c r="C530" s="489" t="s">
        <v>288</v>
      </c>
      <c r="D530" s="489" t="s">
        <v>289</v>
      </c>
      <c r="E530" s="489" t="s">
        <v>296</v>
      </c>
      <c r="F530" s="489">
        <v>1</v>
      </c>
      <c r="G530" s="489" t="s">
        <v>87</v>
      </c>
      <c r="H530" s="490">
        <v>100634.34</v>
      </c>
      <c r="I530" s="490">
        <v>176110.1</v>
      </c>
      <c r="J530" s="490">
        <v>130502.5</v>
      </c>
      <c r="K530" s="490">
        <v>228379.38</v>
      </c>
      <c r="L530" s="490">
        <v>156309.60999999999</v>
      </c>
      <c r="M530" s="490">
        <v>273541.81</v>
      </c>
      <c r="N530" s="490">
        <v>186678.35</v>
      </c>
      <c r="O530" s="490">
        <v>326687.12</v>
      </c>
      <c r="P530" s="490">
        <v>219663.29</v>
      </c>
      <c r="Q530" s="490">
        <v>384410.75</v>
      </c>
      <c r="R530" s="490">
        <v>240762.32</v>
      </c>
      <c r="S530" s="490">
        <v>421334.05</v>
      </c>
      <c r="T530" s="490">
        <v>260817.6</v>
      </c>
      <c r="U530" s="490">
        <v>456430.8</v>
      </c>
    </row>
    <row r="531" spans="1:21" ht="15">
      <c r="A531" s="489">
        <v>3</v>
      </c>
      <c r="B531" s="489" t="s">
        <v>245</v>
      </c>
      <c r="C531" s="489" t="s">
        <v>288</v>
      </c>
      <c r="D531" s="489" t="s">
        <v>289</v>
      </c>
      <c r="E531" s="489" t="s">
        <v>296</v>
      </c>
      <c r="F531" s="489">
        <v>2</v>
      </c>
      <c r="G531" s="489" t="s">
        <v>106</v>
      </c>
      <c r="H531" s="490">
        <v>87290.84</v>
      </c>
      <c r="I531" s="490">
        <v>152758.97</v>
      </c>
      <c r="J531" s="490">
        <v>114585.16</v>
      </c>
      <c r="K531" s="490">
        <v>200524.03</v>
      </c>
      <c r="L531" s="490">
        <v>139399.54</v>
      </c>
      <c r="M531" s="490">
        <v>243949.19</v>
      </c>
      <c r="N531" s="490">
        <v>171241.78</v>
      </c>
      <c r="O531" s="490">
        <v>299673.11</v>
      </c>
      <c r="P531" s="490">
        <v>203263.87</v>
      </c>
      <c r="Q531" s="490">
        <v>355711.78</v>
      </c>
      <c r="R531" s="490">
        <v>224051.26</v>
      </c>
      <c r="S531" s="490">
        <v>392089.71</v>
      </c>
      <c r="T531" s="490">
        <v>243350.26</v>
      </c>
      <c r="U531" s="490">
        <v>425862.96</v>
      </c>
    </row>
    <row r="532" spans="1:21" ht="15">
      <c r="A532" s="489">
        <v>3</v>
      </c>
      <c r="B532" s="489" t="s">
        <v>245</v>
      </c>
      <c r="C532" s="489" t="s">
        <v>288</v>
      </c>
      <c r="D532" s="489" t="s">
        <v>289</v>
      </c>
      <c r="E532" s="489" t="s">
        <v>296</v>
      </c>
      <c r="F532" s="489">
        <v>3</v>
      </c>
      <c r="G532" s="489" t="s">
        <v>107</v>
      </c>
      <c r="H532" s="490">
        <v>75324.820000000007</v>
      </c>
      <c r="I532" s="490">
        <v>131818.44</v>
      </c>
      <c r="J532" s="490">
        <v>102355.69</v>
      </c>
      <c r="K532" s="490">
        <v>179122.46</v>
      </c>
      <c r="L532" s="490">
        <v>129200.49</v>
      </c>
      <c r="M532" s="490">
        <v>226100.85</v>
      </c>
      <c r="N532" s="490">
        <v>169897.26</v>
      </c>
      <c r="O532" s="490">
        <v>297320.2</v>
      </c>
      <c r="P532" s="490">
        <v>210266.58</v>
      </c>
      <c r="Q532" s="490">
        <v>367966.52</v>
      </c>
      <c r="R532" s="490">
        <v>236711.69</v>
      </c>
      <c r="S532" s="490">
        <v>414245.47</v>
      </c>
      <c r="T532" s="490">
        <v>262782.58</v>
      </c>
      <c r="U532" s="490">
        <v>459869.52</v>
      </c>
    </row>
    <row r="533" spans="1:21" ht="15">
      <c r="A533" s="489">
        <v>3</v>
      </c>
      <c r="B533" s="489" t="s">
        <v>245</v>
      </c>
      <c r="C533" s="489" t="s">
        <v>288</v>
      </c>
      <c r="D533" s="489" t="s">
        <v>289</v>
      </c>
      <c r="E533" s="489" t="s">
        <v>296</v>
      </c>
      <c r="F533" s="489">
        <v>4</v>
      </c>
      <c r="G533" s="489" t="s">
        <v>104</v>
      </c>
      <c r="H533" s="490">
        <v>85421.3</v>
      </c>
      <c r="I533" s="490">
        <v>136674.09</v>
      </c>
      <c r="J533" s="490">
        <v>119589.83</v>
      </c>
      <c r="K533" s="490">
        <v>191343.73</v>
      </c>
      <c r="L533" s="490">
        <v>153758.35</v>
      </c>
      <c r="M533" s="490">
        <v>246013.36</v>
      </c>
      <c r="N533" s="490">
        <v>205011.13</v>
      </c>
      <c r="O533" s="490">
        <v>328017.81</v>
      </c>
      <c r="P533" s="490">
        <v>256263.91</v>
      </c>
      <c r="Q533" s="490">
        <v>410022.27</v>
      </c>
      <c r="R533" s="490">
        <v>290432.44</v>
      </c>
      <c r="S533" s="490">
        <v>464691.9</v>
      </c>
      <c r="T533" s="490">
        <v>324600.96000000002</v>
      </c>
      <c r="U533" s="490">
        <v>519361.54</v>
      </c>
    </row>
    <row r="534" spans="1:21" ht="15">
      <c r="A534" s="489">
        <v>3</v>
      </c>
      <c r="B534" s="489" t="s">
        <v>245</v>
      </c>
      <c r="C534" s="489" t="s">
        <v>288</v>
      </c>
      <c r="D534" s="489" t="s">
        <v>289</v>
      </c>
      <c r="E534" s="489" t="s">
        <v>297</v>
      </c>
      <c r="F534" s="489">
        <v>1</v>
      </c>
      <c r="G534" s="489" t="s">
        <v>87</v>
      </c>
      <c r="H534" s="490">
        <v>100634.34</v>
      </c>
      <c r="I534" s="490">
        <v>176110.1</v>
      </c>
      <c r="J534" s="490">
        <v>130502.5</v>
      </c>
      <c r="K534" s="490">
        <v>228379.38</v>
      </c>
      <c r="L534" s="490">
        <v>156309.60999999999</v>
      </c>
      <c r="M534" s="490">
        <v>273541.81</v>
      </c>
      <c r="N534" s="490">
        <v>186678.35</v>
      </c>
      <c r="O534" s="490">
        <v>326687.12</v>
      </c>
      <c r="P534" s="490">
        <v>219663.29</v>
      </c>
      <c r="Q534" s="490">
        <v>384410.75</v>
      </c>
      <c r="R534" s="490">
        <v>240762.32</v>
      </c>
      <c r="S534" s="490">
        <v>421334.05</v>
      </c>
      <c r="T534" s="490">
        <v>260817.6</v>
      </c>
      <c r="U534" s="490">
        <v>456430.8</v>
      </c>
    </row>
    <row r="535" spans="1:21" ht="15">
      <c r="A535" s="489">
        <v>3</v>
      </c>
      <c r="B535" s="489" t="s">
        <v>245</v>
      </c>
      <c r="C535" s="489" t="s">
        <v>288</v>
      </c>
      <c r="D535" s="489" t="s">
        <v>289</v>
      </c>
      <c r="E535" s="489" t="s">
        <v>297</v>
      </c>
      <c r="F535" s="489">
        <v>2</v>
      </c>
      <c r="G535" s="489" t="s">
        <v>106</v>
      </c>
      <c r="H535" s="490">
        <v>87290.84</v>
      </c>
      <c r="I535" s="490">
        <v>152758.97</v>
      </c>
      <c r="J535" s="490">
        <v>114585.16</v>
      </c>
      <c r="K535" s="490">
        <v>200524.03</v>
      </c>
      <c r="L535" s="490">
        <v>139399.54</v>
      </c>
      <c r="M535" s="490">
        <v>243949.19</v>
      </c>
      <c r="N535" s="490">
        <v>171241.78</v>
      </c>
      <c r="O535" s="490">
        <v>299673.11</v>
      </c>
      <c r="P535" s="490">
        <v>203263.87</v>
      </c>
      <c r="Q535" s="490">
        <v>355711.78</v>
      </c>
      <c r="R535" s="490">
        <v>224051.26</v>
      </c>
      <c r="S535" s="490">
        <v>392089.71</v>
      </c>
      <c r="T535" s="490">
        <v>243350.26</v>
      </c>
      <c r="U535" s="490">
        <v>425862.96</v>
      </c>
    </row>
    <row r="536" spans="1:21" ht="15">
      <c r="A536" s="489">
        <v>3</v>
      </c>
      <c r="B536" s="489" t="s">
        <v>245</v>
      </c>
      <c r="C536" s="489" t="s">
        <v>288</v>
      </c>
      <c r="D536" s="489" t="s">
        <v>289</v>
      </c>
      <c r="E536" s="489" t="s">
        <v>297</v>
      </c>
      <c r="F536" s="489">
        <v>3</v>
      </c>
      <c r="G536" s="489" t="s">
        <v>107</v>
      </c>
      <c r="H536" s="490">
        <v>75324.820000000007</v>
      </c>
      <c r="I536" s="490">
        <v>131818.44</v>
      </c>
      <c r="J536" s="490">
        <v>102355.69</v>
      </c>
      <c r="K536" s="490">
        <v>179122.46</v>
      </c>
      <c r="L536" s="490">
        <v>129200.49</v>
      </c>
      <c r="M536" s="490">
        <v>226100.85</v>
      </c>
      <c r="N536" s="490">
        <v>169897.26</v>
      </c>
      <c r="O536" s="490">
        <v>297320.2</v>
      </c>
      <c r="P536" s="490">
        <v>210266.58</v>
      </c>
      <c r="Q536" s="490">
        <v>367966.52</v>
      </c>
      <c r="R536" s="490">
        <v>236711.69</v>
      </c>
      <c r="S536" s="490">
        <v>414245.47</v>
      </c>
      <c r="T536" s="490">
        <v>262782.58</v>
      </c>
      <c r="U536" s="490">
        <v>459869.52</v>
      </c>
    </row>
    <row r="537" spans="1:21" ht="15">
      <c r="A537" s="489">
        <v>3</v>
      </c>
      <c r="B537" s="489" t="s">
        <v>245</v>
      </c>
      <c r="C537" s="489" t="s">
        <v>288</v>
      </c>
      <c r="D537" s="489" t="s">
        <v>289</v>
      </c>
      <c r="E537" s="489" t="s">
        <v>297</v>
      </c>
      <c r="F537" s="489">
        <v>4</v>
      </c>
      <c r="G537" s="489" t="s">
        <v>104</v>
      </c>
      <c r="H537" s="490">
        <v>85421.3</v>
      </c>
      <c r="I537" s="490">
        <v>136674.09</v>
      </c>
      <c r="J537" s="490">
        <v>119589.83</v>
      </c>
      <c r="K537" s="490">
        <v>191343.73</v>
      </c>
      <c r="L537" s="490">
        <v>153758.35</v>
      </c>
      <c r="M537" s="490">
        <v>246013.36</v>
      </c>
      <c r="N537" s="490">
        <v>205011.13</v>
      </c>
      <c r="O537" s="490">
        <v>328017.81</v>
      </c>
      <c r="P537" s="490">
        <v>256263.91</v>
      </c>
      <c r="Q537" s="490">
        <v>410022.27</v>
      </c>
      <c r="R537" s="490">
        <v>290432.44</v>
      </c>
      <c r="S537" s="490">
        <v>464691.9</v>
      </c>
      <c r="T537" s="490">
        <v>324600.96000000002</v>
      </c>
      <c r="U537" s="490">
        <v>519361.54</v>
      </c>
    </row>
    <row r="538" spans="1:21" ht="15">
      <c r="A538" s="489">
        <v>4</v>
      </c>
      <c r="B538" s="489" t="s">
        <v>298</v>
      </c>
      <c r="C538" s="489" t="s">
        <v>299</v>
      </c>
      <c r="D538" s="489" t="s">
        <v>300</v>
      </c>
      <c r="E538" s="489" t="s">
        <v>301</v>
      </c>
      <c r="F538" s="489">
        <v>1</v>
      </c>
      <c r="G538" s="489" t="s">
        <v>87</v>
      </c>
      <c r="H538" s="490">
        <v>79662.89</v>
      </c>
      <c r="I538" s="490">
        <v>139410.04999999999</v>
      </c>
      <c r="J538" s="490">
        <v>103084.98</v>
      </c>
      <c r="K538" s="490">
        <v>180398.72</v>
      </c>
      <c r="L538" s="490">
        <v>123311.65</v>
      </c>
      <c r="M538" s="490">
        <v>215795.39</v>
      </c>
      <c r="N538" s="490">
        <v>147027.69</v>
      </c>
      <c r="O538" s="490">
        <v>257298.45</v>
      </c>
      <c r="P538" s="490">
        <v>172830</v>
      </c>
      <c r="Q538" s="490">
        <v>302452.51</v>
      </c>
      <c r="R538" s="490">
        <v>189332.17</v>
      </c>
      <c r="S538" s="490">
        <v>331331.3</v>
      </c>
      <c r="T538" s="490">
        <v>204913.68</v>
      </c>
      <c r="U538" s="490">
        <v>358598.95</v>
      </c>
    </row>
    <row r="539" spans="1:21" ht="15">
      <c r="A539" s="489">
        <v>4</v>
      </c>
      <c r="B539" s="489" t="s">
        <v>298</v>
      </c>
      <c r="C539" s="489" t="s">
        <v>299</v>
      </c>
      <c r="D539" s="489" t="s">
        <v>300</v>
      </c>
      <c r="E539" s="489" t="s">
        <v>301</v>
      </c>
      <c r="F539" s="489">
        <v>2</v>
      </c>
      <c r="G539" s="489" t="s">
        <v>106</v>
      </c>
      <c r="H539" s="490">
        <v>70084.479999999996</v>
      </c>
      <c r="I539" s="490">
        <v>122647.85</v>
      </c>
      <c r="J539" s="490">
        <v>91658.79</v>
      </c>
      <c r="K539" s="490">
        <v>160402.89000000001</v>
      </c>
      <c r="L539" s="490">
        <v>111172.84</v>
      </c>
      <c r="M539" s="490">
        <v>194552.47</v>
      </c>
      <c r="N539" s="490">
        <v>135946.62</v>
      </c>
      <c r="O539" s="490">
        <v>237906.58</v>
      </c>
      <c r="P539" s="490">
        <v>161057.76999999999</v>
      </c>
      <c r="Q539" s="490">
        <v>281851.09000000003</v>
      </c>
      <c r="R539" s="490">
        <v>177336.22</v>
      </c>
      <c r="S539" s="490">
        <v>310338.39</v>
      </c>
      <c r="T539" s="490">
        <v>192374.84</v>
      </c>
      <c r="U539" s="490">
        <v>336655.96</v>
      </c>
    </row>
    <row r="540" spans="1:21" ht="15">
      <c r="A540" s="489">
        <v>4</v>
      </c>
      <c r="B540" s="489" t="s">
        <v>298</v>
      </c>
      <c r="C540" s="489" t="s">
        <v>299</v>
      </c>
      <c r="D540" s="489" t="s">
        <v>300</v>
      </c>
      <c r="E540" s="489" t="s">
        <v>301</v>
      </c>
      <c r="F540" s="489">
        <v>3</v>
      </c>
      <c r="G540" s="489" t="s">
        <v>107</v>
      </c>
      <c r="H540" s="490">
        <v>61235.76</v>
      </c>
      <c r="I540" s="490">
        <v>107162.58</v>
      </c>
      <c r="J540" s="490">
        <v>83505.42</v>
      </c>
      <c r="K540" s="490">
        <v>146134.48000000001</v>
      </c>
      <c r="L540" s="490">
        <v>105641.51</v>
      </c>
      <c r="M540" s="490">
        <v>184872.63</v>
      </c>
      <c r="N540" s="490">
        <v>139154</v>
      </c>
      <c r="O540" s="490">
        <v>243519.51</v>
      </c>
      <c r="P540" s="490">
        <v>172431.45</v>
      </c>
      <c r="Q540" s="490">
        <v>301755.03999999998</v>
      </c>
      <c r="R540" s="490">
        <v>194280.62</v>
      </c>
      <c r="S540" s="490">
        <v>339991.09</v>
      </c>
      <c r="T540" s="490">
        <v>215861.17</v>
      </c>
      <c r="U540" s="490">
        <v>377757.04</v>
      </c>
    </row>
    <row r="541" spans="1:21" ht="15">
      <c r="A541" s="489">
        <v>4</v>
      </c>
      <c r="B541" s="489" t="s">
        <v>298</v>
      </c>
      <c r="C541" s="489" t="s">
        <v>299</v>
      </c>
      <c r="D541" s="489" t="s">
        <v>300</v>
      </c>
      <c r="E541" s="489" t="s">
        <v>301</v>
      </c>
      <c r="F541" s="489">
        <v>4</v>
      </c>
      <c r="G541" s="489" t="s">
        <v>104</v>
      </c>
      <c r="H541" s="490">
        <v>67480.84</v>
      </c>
      <c r="I541" s="490">
        <v>107969.34</v>
      </c>
      <c r="J541" s="490">
        <v>94473.17</v>
      </c>
      <c r="K541" s="490">
        <v>151157.07999999999</v>
      </c>
      <c r="L541" s="490">
        <v>121465.51</v>
      </c>
      <c r="M541" s="490">
        <v>194344.81</v>
      </c>
      <c r="N541" s="490">
        <v>161954.01</v>
      </c>
      <c r="O541" s="490">
        <v>259126.42</v>
      </c>
      <c r="P541" s="490">
        <v>202442.51</v>
      </c>
      <c r="Q541" s="490">
        <v>323908.02</v>
      </c>
      <c r="R541" s="490">
        <v>229434.85</v>
      </c>
      <c r="S541" s="490">
        <v>367095.76</v>
      </c>
      <c r="T541" s="490">
        <v>256427.18</v>
      </c>
      <c r="U541" s="490">
        <v>410283.5</v>
      </c>
    </row>
    <row r="542" spans="1:21" ht="15">
      <c r="A542" s="489">
        <v>4</v>
      </c>
      <c r="B542" s="489" t="s">
        <v>298</v>
      </c>
      <c r="C542" s="489" t="s">
        <v>299</v>
      </c>
      <c r="D542" s="489" t="s">
        <v>300</v>
      </c>
      <c r="E542" s="489" t="s">
        <v>302</v>
      </c>
      <c r="F542" s="489">
        <v>1</v>
      </c>
      <c r="G542" s="489" t="s">
        <v>87</v>
      </c>
      <c r="H542" s="490">
        <v>84958.77</v>
      </c>
      <c r="I542" s="490">
        <v>148677.84</v>
      </c>
      <c r="J542" s="490">
        <v>109978.69</v>
      </c>
      <c r="K542" s="490">
        <v>192462.71</v>
      </c>
      <c r="L542" s="490">
        <v>131587.21</v>
      </c>
      <c r="M542" s="490">
        <v>230277.62</v>
      </c>
      <c r="N542" s="490">
        <v>156939.42000000001</v>
      </c>
      <c r="O542" s="490">
        <v>274643.99</v>
      </c>
      <c r="P542" s="490">
        <v>184513.8</v>
      </c>
      <c r="Q542" s="490">
        <v>322899.15999999997</v>
      </c>
      <c r="R542" s="490">
        <v>202149.77</v>
      </c>
      <c r="S542" s="490">
        <v>353762.1</v>
      </c>
      <c r="T542" s="490">
        <v>218821.23</v>
      </c>
      <c r="U542" s="490">
        <v>382937.16</v>
      </c>
    </row>
    <row r="543" spans="1:21" ht="15">
      <c r="A543" s="489">
        <v>4</v>
      </c>
      <c r="B543" s="489" t="s">
        <v>298</v>
      </c>
      <c r="C543" s="489" t="s">
        <v>299</v>
      </c>
      <c r="D543" s="489" t="s">
        <v>300</v>
      </c>
      <c r="E543" s="489" t="s">
        <v>302</v>
      </c>
      <c r="F543" s="489">
        <v>2</v>
      </c>
      <c r="G543" s="489" t="s">
        <v>106</v>
      </c>
      <c r="H543" s="490">
        <v>74562.66</v>
      </c>
      <c r="I543" s="490">
        <v>130484.66</v>
      </c>
      <c r="J543" s="490">
        <v>97577.1</v>
      </c>
      <c r="K543" s="490">
        <v>170759.92</v>
      </c>
      <c r="L543" s="490">
        <v>118412.16</v>
      </c>
      <c r="M543" s="490">
        <v>207221.28</v>
      </c>
      <c r="N543" s="490">
        <v>144912.41</v>
      </c>
      <c r="O543" s="490">
        <v>253596.72</v>
      </c>
      <c r="P543" s="490">
        <v>171736.62</v>
      </c>
      <c r="Q543" s="490">
        <v>300539.08</v>
      </c>
      <c r="R543" s="490">
        <v>189129.78</v>
      </c>
      <c r="S543" s="490">
        <v>330977.11</v>
      </c>
      <c r="T543" s="490">
        <v>205212</v>
      </c>
      <c r="U543" s="490">
        <v>359121</v>
      </c>
    </row>
    <row r="544" spans="1:21" ht="15">
      <c r="A544" s="489">
        <v>4</v>
      </c>
      <c r="B544" s="489" t="s">
        <v>298</v>
      </c>
      <c r="C544" s="489" t="s">
        <v>299</v>
      </c>
      <c r="D544" s="489" t="s">
        <v>300</v>
      </c>
      <c r="E544" s="489" t="s">
        <v>302</v>
      </c>
      <c r="F544" s="489">
        <v>3</v>
      </c>
      <c r="G544" s="489" t="s">
        <v>107</v>
      </c>
      <c r="H544" s="490">
        <v>65011.05</v>
      </c>
      <c r="I544" s="490">
        <v>113769.34</v>
      </c>
      <c r="J544" s="490">
        <v>88600.92</v>
      </c>
      <c r="K544" s="490">
        <v>155051.60999999999</v>
      </c>
      <c r="L544" s="490">
        <v>112045.81</v>
      </c>
      <c r="M544" s="490">
        <v>196080.17</v>
      </c>
      <c r="N544" s="490">
        <v>147547.84</v>
      </c>
      <c r="O544" s="490">
        <v>258208.73</v>
      </c>
      <c r="P544" s="490">
        <v>182794.76</v>
      </c>
      <c r="Q544" s="490">
        <v>319890.82</v>
      </c>
      <c r="R544" s="490">
        <v>205928.24</v>
      </c>
      <c r="S544" s="490">
        <v>360374.43</v>
      </c>
      <c r="T544" s="490">
        <v>228770.17</v>
      </c>
      <c r="U544" s="490">
        <v>400347.79</v>
      </c>
    </row>
    <row r="545" spans="1:21" ht="15">
      <c r="A545" s="489">
        <v>4</v>
      </c>
      <c r="B545" s="489" t="s">
        <v>298</v>
      </c>
      <c r="C545" s="489" t="s">
        <v>299</v>
      </c>
      <c r="D545" s="489" t="s">
        <v>300</v>
      </c>
      <c r="E545" s="489" t="s">
        <v>302</v>
      </c>
      <c r="F545" s="489">
        <v>4</v>
      </c>
      <c r="G545" s="489" t="s">
        <v>104</v>
      </c>
      <c r="H545" s="490">
        <v>71992.479999999996</v>
      </c>
      <c r="I545" s="490">
        <v>115187.96</v>
      </c>
      <c r="J545" s="490">
        <v>100789.47</v>
      </c>
      <c r="K545" s="490">
        <v>161263.15</v>
      </c>
      <c r="L545" s="490">
        <v>129586.46</v>
      </c>
      <c r="M545" s="490">
        <v>207338.33</v>
      </c>
      <c r="N545" s="490">
        <v>172781.94</v>
      </c>
      <c r="O545" s="490">
        <v>276451.11</v>
      </c>
      <c r="P545" s="490">
        <v>215977.43</v>
      </c>
      <c r="Q545" s="490">
        <v>345563.89</v>
      </c>
      <c r="R545" s="490">
        <v>244774.42</v>
      </c>
      <c r="S545" s="490">
        <v>391639.07</v>
      </c>
      <c r="T545" s="490">
        <v>273571.40999999997</v>
      </c>
      <c r="U545" s="490">
        <v>437714.26</v>
      </c>
    </row>
    <row r="546" spans="1:21" ht="15">
      <c r="A546" s="489">
        <v>4</v>
      </c>
      <c r="B546" s="489" t="s">
        <v>298</v>
      </c>
      <c r="C546" s="489" t="s">
        <v>299</v>
      </c>
      <c r="D546" s="489" t="s">
        <v>300</v>
      </c>
      <c r="E546" s="489" t="s">
        <v>303</v>
      </c>
      <c r="F546" s="489">
        <v>1</v>
      </c>
      <c r="G546" s="489" t="s">
        <v>87</v>
      </c>
      <c r="H546" s="490">
        <v>86769.44</v>
      </c>
      <c r="I546" s="490">
        <v>151846.51999999999</v>
      </c>
      <c r="J546" s="490">
        <v>112377.95</v>
      </c>
      <c r="K546" s="490">
        <v>196661.42</v>
      </c>
      <c r="L546" s="490">
        <v>134497.53</v>
      </c>
      <c r="M546" s="490">
        <v>235370.67</v>
      </c>
      <c r="N546" s="490">
        <v>160470.95000000001</v>
      </c>
      <c r="O546" s="490">
        <v>280824.17</v>
      </c>
      <c r="P546" s="490">
        <v>188710.09</v>
      </c>
      <c r="Q546" s="490">
        <v>330242.65999999997</v>
      </c>
      <c r="R546" s="490">
        <v>206771.84</v>
      </c>
      <c r="S546" s="490">
        <v>361850.72</v>
      </c>
      <c r="T546" s="490">
        <v>223872.1</v>
      </c>
      <c r="U546" s="490">
        <v>391776.17</v>
      </c>
    </row>
    <row r="547" spans="1:21" ht="15">
      <c r="A547" s="489">
        <v>4</v>
      </c>
      <c r="B547" s="489" t="s">
        <v>298</v>
      </c>
      <c r="C547" s="489" t="s">
        <v>299</v>
      </c>
      <c r="D547" s="489" t="s">
        <v>300</v>
      </c>
      <c r="E547" s="489" t="s">
        <v>303</v>
      </c>
      <c r="F547" s="489">
        <v>2</v>
      </c>
      <c r="G547" s="489" t="s">
        <v>106</v>
      </c>
      <c r="H547" s="490">
        <v>75906.05</v>
      </c>
      <c r="I547" s="490">
        <v>132835.59</v>
      </c>
      <c r="J547" s="490">
        <v>99418.98</v>
      </c>
      <c r="K547" s="490">
        <v>173983.22</v>
      </c>
      <c r="L547" s="490">
        <v>120730.34</v>
      </c>
      <c r="M547" s="490">
        <v>211278.1</v>
      </c>
      <c r="N547" s="490">
        <v>147903.4</v>
      </c>
      <c r="O547" s="490">
        <v>258830.95</v>
      </c>
      <c r="P547" s="490">
        <v>175358.65</v>
      </c>
      <c r="Q547" s="490">
        <v>306877.64</v>
      </c>
      <c r="R547" s="490">
        <v>193166.68</v>
      </c>
      <c r="S547" s="490">
        <v>338041.68</v>
      </c>
      <c r="T547" s="490">
        <v>209651.21</v>
      </c>
      <c r="U547" s="490">
        <v>366889.62</v>
      </c>
    </row>
    <row r="548" spans="1:21" ht="15">
      <c r="A548" s="489">
        <v>4</v>
      </c>
      <c r="B548" s="489" t="s">
        <v>298</v>
      </c>
      <c r="C548" s="489" t="s">
        <v>299</v>
      </c>
      <c r="D548" s="489" t="s">
        <v>300</v>
      </c>
      <c r="E548" s="489" t="s">
        <v>303</v>
      </c>
      <c r="F548" s="489">
        <v>3</v>
      </c>
      <c r="G548" s="489" t="s">
        <v>107</v>
      </c>
      <c r="H548" s="490">
        <v>65995.199999999997</v>
      </c>
      <c r="I548" s="490">
        <v>115491.6</v>
      </c>
      <c r="J548" s="490">
        <v>89870.2</v>
      </c>
      <c r="K548" s="490">
        <v>157272.85999999999</v>
      </c>
      <c r="L548" s="490">
        <v>113593.72</v>
      </c>
      <c r="M548" s="490">
        <v>198789.01</v>
      </c>
      <c r="N548" s="490">
        <v>149528.73000000001</v>
      </c>
      <c r="O548" s="490">
        <v>261675.28</v>
      </c>
      <c r="P548" s="490">
        <v>185197.16</v>
      </c>
      <c r="Q548" s="490">
        <v>324095.03000000003</v>
      </c>
      <c r="R548" s="490">
        <v>208595.27</v>
      </c>
      <c r="S548" s="490">
        <v>365041.73</v>
      </c>
      <c r="T548" s="490">
        <v>231688.72</v>
      </c>
      <c r="U548" s="490">
        <v>405455.26</v>
      </c>
    </row>
    <row r="549" spans="1:21" ht="15">
      <c r="A549" s="489">
        <v>4</v>
      </c>
      <c r="B549" s="489" t="s">
        <v>298</v>
      </c>
      <c r="C549" s="489" t="s">
        <v>299</v>
      </c>
      <c r="D549" s="489" t="s">
        <v>300</v>
      </c>
      <c r="E549" s="489" t="s">
        <v>303</v>
      </c>
      <c r="F549" s="489">
        <v>4</v>
      </c>
      <c r="G549" s="489" t="s">
        <v>104</v>
      </c>
      <c r="H549" s="490">
        <v>73561.58</v>
      </c>
      <c r="I549" s="490">
        <v>117698.52</v>
      </c>
      <c r="J549" s="490">
        <v>102986.21</v>
      </c>
      <c r="K549" s="490">
        <v>164777.93</v>
      </c>
      <c r="L549" s="490">
        <v>132410.84</v>
      </c>
      <c r="M549" s="490">
        <v>211857.34</v>
      </c>
      <c r="N549" s="490">
        <v>176547.78</v>
      </c>
      <c r="O549" s="490">
        <v>282476.46000000002</v>
      </c>
      <c r="P549" s="490">
        <v>220684.73</v>
      </c>
      <c r="Q549" s="490">
        <v>353095.57</v>
      </c>
      <c r="R549" s="490">
        <v>250109.36</v>
      </c>
      <c r="S549" s="490">
        <v>400174.98</v>
      </c>
      <c r="T549" s="490">
        <v>279533.99</v>
      </c>
      <c r="U549" s="490">
        <v>447254.39</v>
      </c>
    </row>
    <row r="550" spans="1:21" ht="15">
      <c r="A550" s="489">
        <v>4</v>
      </c>
      <c r="B550" s="489" t="s">
        <v>298</v>
      </c>
      <c r="C550" s="489" t="s">
        <v>299</v>
      </c>
      <c r="D550" s="489" t="s">
        <v>300</v>
      </c>
      <c r="E550" s="489" t="s">
        <v>304</v>
      </c>
      <c r="F550" s="489">
        <v>1</v>
      </c>
      <c r="G550" s="489" t="s">
        <v>87</v>
      </c>
      <c r="H550" s="490">
        <v>81100.02</v>
      </c>
      <c r="I550" s="490">
        <v>141925.04</v>
      </c>
      <c r="J550" s="490">
        <v>104958.36</v>
      </c>
      <c r="K550" s="490">
        <v>183677.13</v>
      </c>
      <c r="L550" s="490">
        <v>125562.43</v>
      </c>
      <c r="M550" s="490">
        <v>219734.26</v>
      </c>
      <c r="N550" s="490">
        <v>149726.34</v>
      </c>
      <c r="O550" s="490">
        <v>262021.09</v>
      </c>
      <c r="P550" s="490">
        <v>176013.22</v>
      </c>
      <c r="Q550" s="490">
        <v>308023.14</v>
      </c>
      <c r="R550" s="490">
        <v>192825.45</v>
      </c>
      <c r="S550" s="490">
        <v>337444.53</v>
      </c>
      <c r="T550" s="490">
        <v>208706.25</v>
      </c>
      <c r="U550" s="490">
        <v>365235.93</v>
      </c>
    </row>
    <row r="551" spans="1:21" ht="15">
      <c r="A551" s="489">
        <v>4</v>
      </c>
      <c r="B551" s="489" t="s">
        <v>298</v>
      </c>
      <c r="C551" s="489" t="s">
        <v>299</v>
      </c>
      <c r="D551" s="489" t="s">
        <v>300</v>
      </c>
      <c r="E551" s="489" t="s">
        <v>304</v>
      </c>
      <c r="F551" s="489">
        <v>2</v>
      </c>
      <c r="G551" s="489" t="s">
        <v>106</v>
      </c>
      <c r="H551" s="490">
        <v>71287.990000000005</v>
      </c>
      <c r="I551" s="490">
        <v>124753.98</v>
      </c>
      <c r="J551" s="490">
        <v>93253.49</v>
      </c>
      <c r="K551" s="490">
        <v>163193.60000000001</v>
      </c>
      <c r="L551" s="490">
        <v>113127.56</v>
      </c>
      <c r="M551" s="490">
        <v>197973.22</v>
      </c>
      <c r="N551" s="490">
        <v>138375</v>
      </c>
      <c r="O551" s="490">
        <v>242156.25</v>
      </c>
      <c r="P551" s="490">
        <v>163953.85</v>
      </c>
      <c r="Q551" s="490">
        <v>286919.25</v>
      </c>
      <c r="R551" s="490">
        <v>180536.91</v>
      </c>
      <c r="S551" s="490">
        <v>315939.59999999998</v>
      </c>
      <c r="T551" s="490">
        <v>195861.58</v>
      </c>
      <c r="U551" s="490">
        <v>342757.76</v>
      </c>
    </row>
    <row r="552" spans="1:21" ht="15">
      <c r="A552" s="489">
        <v>4</v>
      </c>
      <c r="B552" s="489" t="s">
        <v>298</v>
      </c>
      <c r="C552" s="489" t="s">
        <v>299</v>
      </c>
      <c r="D552" s="489" t="s">
        <v>300</v>
      </c>
      <c r="E552" s="489" t="s">
        <v>304</v>
      </c>
      <c r="F552" s="489">
        <v>3</v>
      </c>
      <c r="G552" s="489" t="s">
        <v>107</v>
      </c>
      <c r="H552" s="490">
        <v>62241.09</v>
      </c>
      <c r="I552" s="490">
        <v>108921.91</v>
      </c>
      <c r="J552" s="490">
        <v>84858.62</v>
      </c>
      <c r="K552" s="490">
        <v>148502.59</v>
      </c>
      <c r="L552" s="490">
        <v>107339.33</v>
      </c>
      <c r="M552" s="490">
        <v>187843.82</v>
      </c>
      <c r="N552" s="490">
        <v>141376.26999999999</v>
      </c>
      <c r="O552" s="490">
        <v>247408.47</v>
      </c>
      <c r="P552" s="490">
        <v>175172.43</v>
      </c>
      <c r="Q552" s="490">
        <v>306551.75</v>
      </c>
      <c r="R552" s="490">
        <v>197359.22</v>
      </c>
      <c r="S552" s="490">
        <v>345378.63</v>
      </c>
      <c r="T552" s="490">
        <v>219270.82</v>
      </c>
      <c r="U552" s="490">
        <v>383723.94</v>
      </c>
    </row>
    <row r="553" spans="1:21" ht="15">
      <c r="A553" s="489">
        <v>4</v>
      </c>
      <c r="B553" s="489" t="s">
        <v>298</v>
      </c>
      <c r="C553" s="489" t="s">
        <v>299</v>
      </c>
      <c r="D553" s="489" t="s">
        <v>300</v>
      </c>
      <c r="E553" s="489" t="s">
        <v>304</v>
      </c>
      <c r="F553" s="489">
        <v>4</v>
      </c>
      <c r="G553" s="489" t="s">
        <v>104</v>
      </c>
      <c r="H553" s="490">
        <v>68706.820000000007</v>
      </c>
      <c r="I553" s="490">
        <v>109930.91</v>
      </c>
      <c r="J553" s="490">
        <v>96189.54</v>
      </c>
      <c r="K553" s="490">
        <v>153903.26999999999</v>
      </c>
      <c r="L553" s="490">
        <v>123672.27</v>
      </c>
      <c r="M553" s="490">
        <v>197875.63</v>
      </c>
      <c r="N553" s="490">
        <v>164896.35999999999</v>
      </c>
      <c r="O553" s="490">
        <v>263834.17</v>
      </c>
      <c r="P553" s="490">
        <v>206120.44</v>
      </c>
      <c r="Q553" s="490">
        <v>329792.71999999997</v>
      </c>
      <c r="R553" s="490">
        <v>233603.17</v>
      </c>
      <c r="S553" s="490">
        <v>373765.08</v>
      </c>
      <c r="T553" s="490">
        <v>261085.9</v>
      </c>
      <c r="U553" s="490">
        <v>417737.44</v>
      </c>
    </row>
    <row r="554" spans="1:21" ht="15">
      <c r="A554" s="489">
        <v>4</v>
      </c>
      <c r="B554" s="489" t="s">
        <v>298</v>
      </c>
      <c r="C554" s="489" t="s">
        <v>299</v>
      </c>
      <c r="D554" s="489" t="s">
        <v>300</v>
      </c>
      <c r="E554" s="489" t="s">
        <v>305</v>
      </c>
      <c r="F554" s="489">
        <v>1</v>
      </c>
      <c r="G554" s="489" t="s">
        <v>87</v>
      </c>
      <c r="H554" s="490">
        <v>85784.97</v>
      </c>
      <c r="I554" s="490">
        <v>150123.70000000001</v>
      </c>
      <c r="J554" s="490">
        <v>111104.39</v>
      </c>
      <c r="K554" s="490">
        <v>194432.68</v>
      </c>
      <c r="L554" s="490">
        <v>132974.32</v>
      </c>
      <c r="M554" s="490">
        <v>232705.06</v>
      </c>
      <c r="N554" s="490">
        <v>158655.18</v>
      </c>
      <c r="O554" s="490">
        <v>277646.57</v>
      </c>
      <c r="P554" s="490">
        <v>186575.94</v>
      </c>
      <c r="Q554" s="490">
        <v>326507.90000000002</v>
      </c>
      <c r="R554" s="490">
        <v>204434.08</v>
      </c>
      <c r="S554" s="490">
        <v>357759.63</v>
      </c>
      <c r="T554" s="490">
        <v>221342.25</v>
      </c>
      <c r="U554" s="490">
        <v>387348.93</v>
      </c>
    </row>
    <row r="555" spans="1:21" ht="15">
      <c r="A555" s="489">
        <v>4</v>
      </c>
      <c r="B555" s="489" t="s">
        <v>298</v>
      </c>
      <c r="C555" s="489" t="s">
        <v>299</v>
      </c>
      <c r="D555" s="489" t="s">
        <v>300</v>
      </c>
      <c r="E555" s="489" t="s">
        <v>305</v>
      </c>
      <c r="F555" s="489">
        <v>2</v>
      </c>
      <c r="G555" s="489" t="s">
        <v>106</v>
      </c>
      <c r="H555" s="490">
        <v>75038.39</v>
      </c>
      <c r="I555" s="490">
        <v>131317.19</v>
      </c>
      <c r="J555" s="490">
        <v>98284.76</v>
      </c>
      <c r="K555" s="490">
        <v>171998.33</v>
      </c>
      <c r="L555" s="490">
        <v>119355.17</v>
      </c>
      <c r="M555" s="490">
        <v>208871.55</v>
      </c>
      <c r="N555" s="490">
        <v>146222.76</v>
      </c>
      <c r="O555" s="490">
        <v>255889.83</v>
      </c>
      <c r="P555" s="490">
        <v>173368.07</v>
      </c>
      <c r="Q555" s="490">
        <v>303394.12</v>
      </c>
      <c r="R555" s="490">
        <v>190975.21</v>
      </c>
      <c r="S555" s="490">
        <v>334206.61</v>
      </c>
      <c r="T555" s="490">
        <v>207274.27</v>
      </c>
      <c r="U555" s="490">
        <v>362729.97</v>
      </c>
    </row>
    <row r="556" spans="1:21" ht="15">
      <c r="A556" s="489">
        <v>4</v>
      </c>
      <c r="B556" s="489" t="s">
        <v>298</v>
      </c>
      <c r="C556" s="489" t="s">
        <v>299</v>
      </c>
      <c r="D556" s="489" t="s">
        <v>300</v>
      </c>
      <c r="E556" s="489" t="s">
        <v>305</v>
      </c>
      <c r="F556" s="489">
        <v>3</v>
      </c>
      <c r="G556" s="489" t="s">
        <v>107</v>
      </c>
      <c r="H556" s="490">
        <v>65235.9</v>
      </c>
      <c r="I556" s="490">
        <v>114162.83</v>
      </c>
      <c r="J556" s="490">
        <v>88834.32</v>
      </c>
      <c r="K556" s="490">
        <v>155460.06</v>
      </c>
      <c r="L556" s="490">
        <v>112282.88</v>
      </c>
      <c r="M556" s="490">
        <v>196495.04</v>
      </c>
      <c r="N556" s="490">
        <v>147801.69</v>
      </c>
      <c r="O556" s="490">
        <v>258652.96</v>
      </c>
      <c r="P556" s="490">
        <v>183056.78</v>
      </c>
      <c r="Q556" s="490">
        <v>320349.37</v>
      </c>
      <c r="R556" s="490">
        <v>206183.44</v>
      </c>
      <c r="S556" s="490">
        <v>360821.01</v>
      </c>
      <c r="T556" s="490">
        <v>229008.7</v>
      </c>
      <c r="U556" s="490">
        <v>400765.22</v>
      </c>
    </row>
    <row r="557" spans="1:21" ht="15">
      <c r="A557" s="489">
        <v>4</v>
      </c>
      <c r="B557" s="489" t="s">
        <v>298</v>
      </c>
      <c r="C557" s="489" t="s">
        <v>299</v>
      </c>
      <c r="D557" s="489" t="s">
        <v>300</v>
      </c>
      <c r="E557" s="489" t="s">
        <v>305</v>
      </c>
      <c r="F557" s="489">
        <v>4</v>
      </c>
      <c r="G557" s="489" t="s">
        <v>104</v>
      </c>
      <c r="H557" s="490">
        <v>72727.87</v>
      </c>
      <c r="I557" s="490">
        <v>116364.6</v>
      </c>
      <c r="J557" s="490">
        <v>101819.02</v>
      </c>
      <c r="K557" s="490">
        <v>162910.44</v>
      </c>
      <c r="L557" s="490">
        <v>130910.17</v>
      </c>
      <c r="M557" s="490">
        <v>209456.28</v>
      </c>
      <c r="N557" s="490">
        <v>174546.9</v>
      </c>
      <c r="O557" s="490">
        <v>279275.03999999998</v>
      </c>
      <c r="P557" s="490">
        <v>218183.62</v>
      </c>
      <c r="Q557" s="490">
        <v>349093.8</v>
      </c>
      <c r="R557" s="490">
        <v>247274.77</v>
      </c>
      <c r="S557" s="490">
        <v>395639.64</v>
      </c>
      <c r="T557" s="490">
        <v>276365.92</v>
      </c>
      <c r="U557" s="490">
        <v>442185.48</v>
      </c>
    </row>
    <row r="558" spans="1:21" ht="15">
      <c r="A558" s="489">
        <v>4</v>
      </c>
      <c r="B558" s="489" t="s">
        <v>298</v>
      </c>
      <c r="C558" s="489" t="s">
        <v>299</v>
      </c>
      <c r="D558" s="489" t="s">
        <v>300</v>
      </c>
      <c r="E558" s="489" t="s">
        <v>306</v>
      </c>
      <c r="F558" s="489">
        <v>1</v>
      </c>
      <c r="G558" s="489" t="s">
        <v>87</v>
      </c>
      <c r="H558" s="490">
        <v>85332.3</v>
      </c>
      <c r="I558" s="490">
        <v>149331.53</v>
      </c>
      <c r="J558" s="490">
        <v>110504.57</v>
      </c>
      <c r="K558" s="490">
        <v>193383</v>
      </c>
      <c r="L558" s="490">
        <v>132246.74</v>
      </c>
      <c r="M558" s="490">
        <v>231431.8</v>
      </c>
      <c r="N558" s="490">
        <v>157772.29999999999</v>
      </c>
      <c r="O558" s="490">
        <v>276101.53000000003</v>
      </c>
      <c r="P558" s="490">
        <v>185526.87</v>
      </c>
      <c r="Q558" s="490">
        <v>324672.03000000003</v>
      </c>
      <c r="R558" s="490">
        <v>203278.56</v>
      </c>
      <c r="S558" s="490">
        <v>355737.48</v>
      </c>
      <c r="T558" s="490">
        <v>220079.53</v>
      </c>
      <c r="U558" s="490">
        <v>385139.18</v>
      </c>
    </row>
    <row r="559" spans="1:21" ht="15">
      <c r="A559" s="489">
        <v>4</v>
      </c>
      <c r="B559" s="489" t="s">
        <v>298</v>
      </c>
      <c r="C559" s="489" t="s">
        <v>299</v>
      </c>
      <c r="D559" s="489" t="s">
        <v>300</v>
      </c>
      <c r="E559" s="489" t="s">
        <v>306</v>
      </c>
      <c r="F559" s="489">
        <v>2</v>
      </c>
      <c r="G559" s="489" t="s">
        <v>106</v>
      </c>
      <c r="H559" s="490">
        <v>74702.55</v>
      </c>
      <c r="I559" s="490">
        <v>130729.45</v>
      </c>
      <c r="J559" s="490">
        <v>97824.29</v>
      </c>
      <c r="K559" s="490">
        <v>171192.51</v>
      </c>
      <c r="L559" s="490">
        <v>118775.63</v>
      </c>
      <c r="M559" s="490">
        <v>207857.35</v>
      </c>
      <c r="N559" s="490">
        <v>145475.01999999999</v>
      </c>
      <c r="O559" s="490">
        <v>254581.28</v>
      </c>
      <c r="P559" s="490">
        <v>172462.56</v>
      </c>
      <c r="Q559" s="490">
        <v>301809.48</v>
      </c>
      <c r="R559" s="490">
        <v>189965.98</v>
      </c>
      <c r="S559" s="490">
        <v>332440.46999999997</v>
      </c>
      <c r="T559" s="490">
        <v>206164.47</v>
      </c>
      <c r="U559" s="490">
        <v>360787.82</v>
      </c>
    </row>
    <row r="560" spans="1:21" ht="15">
      <c r="A560" s="489">
        <v>4</v>
      </c>
      <c r="B560" s="489" t="s">
        <v>298</v>
      </c>
      <c r="C560" s="489" t="s">
        <v>299</v>
      </c>
      <c r="D560" s="489" t="s">
        <v>300</v>
      </c>
      <c r="E560" s="489" t="s">
        <v>306</v>
      </c>
      <c r="F560" s="489">
        <v>3</v>
      </c>
      <c r="G560" s="489" t="s">
        <v>107</v>
      </c>
      <c r="H560" s="490">
        <v>64989.87</v>
      </c>
      <c r="I560" s="490">
        <v>113732.27</v>
      </c>
      <c r="J560" s="490">
        <v>88517</v>
      </c>
      <c r="K560" s="490">
        <v>154904.75</v>
      </c>
      <c r="L560" s="490">
        <v>111895.9</v>
      </c>
      <c r="M560" s="490">
        <v>195817.83</v>
      </c>
      <c r="N560" s="490">
        <v>147306.47</v>
      </c>
      <c r="O560" s="490">
        <v>257786.32</v>
      </c>
      <c r="P560" s="490">
        <v>182456.18</v>
      </c>
      <c r="Q560" s="490">
        <v>319298.32</v>
      </c>
      <c r="R560" s="490">
        <v>205516.68</v>
      </c>
      <c r="S560" s="490">
        <v>359654.19</v>
      </c>
      <c r="T560" s="490">
        <v>228279.06</v>
      </c>
      <c r="U560" s="490">
        <v>399488.36</v>
      </c>
    </row>
    <row r="561" spans="1:21" ht="15">
      <c r="A561" s="489">
        <v>4</v>
      </c>
      <c r="B561" s="489" t="s">
        <v>298</v>
      </c>
      <c r="C561" s="489" t="s">
        <v>299</v>
      </c>
      <c r="D561" s="489" t="s">
        <v>300</v>
      </c>
      <c r="E561" s="489" t="s">
        <v>306</v>
      </c>
      <c r="F561" s="489">
        <v>4</v>
      </c>
      <c r="G561" s="489" t="s">
        <v>104</v>
      </c>
      <c r="H561" s="490">
        <v>72335.600000000006</v>
      </c>
      <c r="I561" s="490">
        <v>115736.96000000001</v>
      </c>
      <c r="J561" s="490">
        <v>101269.84</v>
      </c>
      <c r="K561" s="490">
        <v>162031.74</v>
      </c>
      <c r="L561" s="490">
        <v>130204.08</v>
      </c>
      <c r="M561" s="490">
        <v>208326.53</v>
      </c>
      <c r="N561" s="490">
        <v>173605.44</v>
      </c>
      <c r="O561" s="490">
        <v>277768.7</v>
      </c>
      <c r="P561" s="490">
        <v>217006.8</v>
      </c>
      <c r="Q561" s="490">
        <v>347210.88</v>
      </c>
      <c r="R561" s="490">
        <v>245941.04</v>
      </c>
      <c r="S561" s="490">
        <v>393505.66</v>
      </c>
      <c r="T561" s="490">
        <v>274875.28000000003</v>
      </c>
      <c r="U561" s="490">
        <v>439800.45</v>
      </c>
    </row>
    <row r="562" spans="1:21" ht="15">
      <c r="A562" s="489">
        <v>4</v>
      </c>
      <c r="B562" s="489" t="s">
        <v>298</v>
      </c>
      <c r="C562" s="489" t="s">
        <v>299</v>
      </c>
      <c r="D562" s="489" t="s">
        <v>300</v>
      </c>
      <c r="E562" s="489" t="s">
        <v>307</v>
      </c>
      <c r="F562" s="489">
        <v>1</v>
      </c>
      <c r="G562" s="489" t="s">
        <v>87</v>
      </c>
      <c r="H562" s="490">
        <v>83600.759999999995</v>
      </c>
      <c r="I562" s="490">
        <v>146301.34</v>
      </c>
      <c r="J562" s="490">
        <v>108179.25</v>
      </c>
      <c r="K562" s="490">
        <v>189313.68</v>
      </c>
      <c r="L562" s="490">
        <v>129404.47</v>
      </c>
      <c r="M562" s="490">
        <v>226457.83</v>
      </c>
      <c r="N562" s="490">
        <v>154290.78</v>
      </c>
      <c r="O562" s="490">
        <v>270008.87</v>
      </c>
      <c r="P562" s="490">
        <v>181366.6</v>
      </c>
      <c r="Q562" s="490">
        <v>317391.53999999998</v>
      </c>
      <c r="R562" s="490">
        <v>198683.22</v>
      </c>
      <c r="S562" s="490">
        <v>347695.64</v>
      </c>
      <c r="T562" s="490">
        <v>215033.09</v>
      </c>
      <c r="U562" s="490">
        <v>376307.91</v>
      </c>
    </row>
    <row r="563" spans="1:21" ht="15">
      <c r="A563" s="489">
        <v>4</v>
      </c>
      <c r="B563" s="489" t="s">
        <v>298</v>
      </c>
      <c r="C563" s="489" t="s">
        <v>299</v>
      </c>
      <c r="D563" s="489" t="s">
        <v>300</v>
      </c>
      <c r="E563" s="489" t="s">
        <v>307</v>
      </c>
      <c r="F563" s="489">
        <v>2</v>
      </c>
      <c r="G563" s="489" t="s">
        <v>106</v>
      </c>
      <c r="H563" s="490">
        <v>73555.12</v>
      </c>
      <c r="I563" s="490">
        <v>128721.47</v>
      </c>
      <c r="J563" s="490">
        <v>96195.69</v>
      </c>
      <c r="K563" s="490">
        <v>168342.45</v>
      </c>
      <c r="L563" s="490">
        <v>116673.53</v>
      </c>
      <c r="M563" s="490">
        <v>204178.67</v>
      </c>
      <c r="N563" s="490">
        <v>142669.17000000001</v>
      </c>
      <c r="O563" s="490">
        <v>249671.05</v>
      </c>
      <c r="P563" s="490">
        <v>169020.1</v>
      </c>
      <c r="Q563" s="490">
        <v>295785.18</v>
      </c>
      <c r="R563" s="490">
        <v>186102.11</v>
      </c>
      <c r="S563" s="490">
        <v>325678.69</v>
      </c>
      <c r="T563" s="490">
        <v>201882.6</v>
      </c>
      <c r="U563" s="490">
        <v>353294.54</v>
      </c>
    </row>
    <row r="564" spans="1:21" ht="15">
      <c r="A564" s="489">
        <v>4</v>
      </c>
      <c r="B564" s="489" t="s">
        <v>298</v>
      </c>
      <c r="C564" s="489" t="s">
        <v>299</v>
      </c>
      <c r="D564" s="489" t="s">
        <v>300</v>
      </c>
      <c r="E564" s="489" t="s">
        <v>307</v>
      </c>
      <c r="F564" s="489">
        <v>3</v>
      </c>
      <c r="G564" s="489" t="s">
        <v>107</v>
      </c>
      <c r="H564" s="490">
        <v>64272.94</v>
      </c>
      <c r="I564" s="490">
        <v>112477.65</v>
      </c>
      <c r="J564" s="490">
        <v>87648.95</v>
      </c>
      <c r="K564" s="490">
        <v>153385.67000000001</v>
      </c>
      <c r="L564" s="490">
        <v>110884.88</v>
      </c>
      <c r="M564" s="490">
        <v>194048.54</v>
      </c>
      <c r="N564" s="490">
        <v>146062.18</v>
      </c>
      <c r="O564" s="490">
        <v>255608.81</v>
      </c>
      <c r="P564" s="490">
        <v>180992.96</v>
      </c>
      <c r="Q564" s="490">
        <v>316737.68</v>
      </c>
      <c r="R564" s="490">
        <v>203927.97</v>
      </c>
      <c r="S564" s="490">
        <v>356873.96</v>
      </c>
      <c r="T564" s="490">
        <v>226581.26</v>
      </c>
      <c r="U564" s="490">
        <v>396517.2</v>
      </c>
    </row>
    <row r="565" spans="1:21" ht="15">
      <c r="A565" s="489">
        <v>4</v>
      </c>
      <c r="B565" s="489" t="s">
        <v>298</v>
      </c>
      <c r="C565" s="489" t="s">
        <v>299</v>
      </c>
      <c r="D565" s="489" t="s">
        <v>300</v>
      </c>
      <c r="E565" s="489" t="s">
        <v>307</v>
      </c>
      <c r="F565" s="489">
        <v>4</v>
      </c>
      <c r="G565" s="489" t="s">
        <v>104</v>
      </c>
      <c r="H565" s="490">
        <v>70815.649999999994</v>
      </c>
      <c r="I565" s="490">
        <v>113305.04</v>
      </c>
      <c r="J565" s="490">
        <v>99141.91</v>
      </c>
      <c r="K565" s="490">
        <v>158627.06</v>
      </c>
      <c r="L565" s="490">
        <v>127468.17</v>
      </c>
      <c r="M565" s="490">
        <v>203949.08</v>
      </c>
      <c r="N565" s="490">
        <v>169957.56</v>
      </c>
      <c r="O565" s="490">
        <v>271932.09999999998</v>
      </c>
      <c r="P565" s="490">
        <v>212446.95</v>
      </c>
      <c r="Q565" s="490">
        <v>339915.13</v>
      </c>
      <c r="R565" s="490">
        <v>240773.21</v>
      </c>
      <c r="S565" s="490">
        <v>385237.15</v>
      </c>
      <c r="T565" s="490">
        <v>269099.46999999997</v>
      </c>
      <c r="U565" s="490">
        <v>430559.16</v>
      </c>
    </row>
    <row r="566" spans="1:21" ht="15">
      <c r="A566" s="489">
        <v>4</v>
      </c>
      <c r="B566" s="489" t="s">
        <v>298</v>
      </c>
      <c r="C566" s="489" t="s">
        <v>299</v>
      </c>
      <c r="D566" s="489" t="s">
        <v>300</v>
      </c>
      <c r="E566" s="489" t="s">
        <v>308</v>
      </c>
      <c r="F566" s="489">
        <v>1</v>
      </c>
      <c r="G566" s="489" t="s">
        <v>87</v>
      </c>
      <c r="H566" s="490">
        <v>80273.820000000007</v>
      </c>
      <c r="I566" s="490">
        <v>140479.19</v>
      </c>
      <c r="J566" s="490">
        <v>103832.67</v>
      </c>
      <c r="K566" s="490">
        <v>181707.17</v>
      </c>
      <c r="L566" s="490">
        <v>124175.32</v>
      </c>
      <c r="M566" s="490">
        <v>217306.82</v>
      </c>
      <c r="N566" s="490">
        <v>148010.59</v>
      </c>
      <c r="O566" s="490">
        <v>259018.53</v>
      </c>
      <c r="P566" s="490">
        <v>173951.09</v>
      </c>
      <c r="Q566" s="490">
        <v>304414.40000000002</v>
      </c>
      <c r="R566" s="490">
        <v>190541.15</v>
      </c>
      <c r="S566" s="490">
        <v>333447.01</v>
      </c>
      <c r="T566" s="490">
        <v>206185.24</v>
      </c>
      <c r="U566" s="490">
        <v>360824.18</v>
      </c>
    </row>
    <row r="567" spans="1:21" ht="15">
      <c r="A567" s="489">
        <v>4</v>
      </c>
      <c r="B567" s="489" t="s">
        <v>298</v>
      </c>
      <c r="C567" s="489" t="s">
        <v>299</v>
      </c>
      <c r="D567" s="489" t="s">
        <v>300</v>
      </c>
      <c r="E567" s="489" t="s">
        <v>308</v>
      </c>
      <c r="F567" s="489">
        <v>2</v>
      </c>
      <c r="G567" s="489" t="s">
        <v>106</v>
      </c>
      <c r="H567" s="490">
        <v>70812.259999999995</v>
      </c>
      <c r="I567" s="490">
        <v>123921.46</v>
      </c>
      <c r="J567" s="490">
        <v>92545.83</v>
      </c>
      <c r="K567" s="490">
        <v>161955.19</v>
      </c>
      <c r="L567" s="490">
        <v>112184.55</v>
      </c>
      <c r="M567" s="490">
        <v>196322.96</v>
      </c>
      <c r="N567" s="490">
        <v>137064.65</v>
      </c>
      <c r="O567" s="490">
        <v>239863.14</v>
      </c>
      <c r="P567" s="490">
        <v>162322.41</v>
      </c>
      <c r="Q567" s="490">
        <v>284064.21999999997</v>
      </c>
      <c r="R567" s="490">
        <v>178691.49</v>
      </c>
      <c r="S567" s="490">
        <v>312710.11</v>
      </c>
      <c r="T567" s="490">
        <v>193799.31</v>
      </c>
      <c r="U567" s="490">
        <v>339148.79</v>
      </c>
    </row>
    <row r="568" spans="1:21" ht="15">
      <c r="A568" s="489">
        <v>4</v>
      </c>
      <c r="B568" s="489" t="s">
        <v>298</v>
      </c>
      <c r="C568" s="489" t="s">
        <v>299</v>
      </c>
      <c r="D568" s="489" t="s">
        <v>300</v>
      </c>
      <c r="E568" s="489" t="s">
        <v>308</v>
      </c>
      <c r="F568" s="489">
        <v>3</v>
      </c>
      <c r="G568" s="489" t="s">
        <v>107</v>
      </c>
      <c r="H568" s="490">
        <v>62016.24</v>
      </c>
      <c r="I568" s="490">
        <v>108528.42</v>
      </c>
      <c r="J568" s="490">
        <v>84625.22</v>
      </c>
      <c r="K568" s="490">
        <v>148094.14000000001</v>
      </c>
      <c r="L568" s="490">
        <v>107102.26</v>
      </c>
      <c r="M568" s="490">
        <v>187428.96</v>
      </c>
      <c r="N568" s="490">
        <v>141122.43</v>
      </c>
      <c r="O568" s="490">
        <v>246964.24</v>
      </c>
      <c r="P568" s="490">
        <v>174910.4</v>
      </c>
      <c r="Q568" s="490">
        <v>306093.21000000002</v>
      </c>
      <c r="R568" s="490">
        <v>197104.03</v>
      </c>
      <c r="S568" s="490">
        <v>344932.05</v>
      </c>
      <c r="T568" s="490">
        <v>219032.3</v>
      </c>
      <c r="U568" s="490">
        <v>383306.52</v>
      </c>
    </row>
    <row r="569" spans="1:21" ht="15">
      <c r="A569" s="489">
        <v>4</v>
      </c>
      <c r="B569" s="489" t="s">
        <v>298</v>
      </c>
      <c r="C569" s="489" t="s">
        <v>299</v>
      </c>
      <c r="D569" s="489" t="s">
        <v>300</v>
      </c>
      <c r="E569" s="489" t="s">
        <v>308</v>
      </c>
      <c r="F569" s="489">
        <v>4</v>
      </c>
      <c r="G569" s="489" t="s">
        <v>104</v>
      </c>
      <c r="H569" s="490">
        <v>67971.42</v>
      </c>
      <c r="I569" s="490">
        <v>108754.27</v>
      </c>
      <c r="J569" s="490">
        <v>95159.99</v>
      </c>
      <c r="K569" s="490">
        <v>152255.98000000001</v>
      </c>
      <c r="L569" s="490">
        <v>122348.55</v>
      </c>
      <c r="M569" s="490">
        <v>195757.69</v>
      </c>
      <c r="N569" s="490">
        <v>163131.41</v>
      </c>
      <c r="O569" s="490">
        <v>261010.25</v>
      </c>
      <c r="P569" s="490">
        <v>203914.26</v>
      </c>
      <c r="Q569" s="490">
        <v>326262.82</v>
      </c>
      <c r="R569" s="490">
        <v>231102.82</v>
      </c>
      <c r="S569" s="490">
        <v>369764.52</v>
      </c>
      <c r="T569" s="490">
        <v>258291.39</v>
      </c>
      <c r="U569" s="490">
        <v>413266.23</v>
      </c>
    </row>
    <row r="570" spans="1:21" ht="15">
      <c r="A570" s="489">
        <v>4</v>
      </c>
      <c r="B570" s="489" t="s">
        <v>298</v>
      </c>
      <c r="C570" s="489" t="s">
        <v>299</v>
      </c>
      <c r="D570" s="489" t="s">
        <v>300</v>
      </c>
      <c r="E570" s="489" t="s">
        <v>309</v>
      </c>
      <c r="F570" s="489">
        <v>1</v>
      </c>
      <c r="G570" s="489" t="s">
        <v>87</v>
      </c>
      <c r="H570" s="490">
        <v>82242.759999999995</v>
      </c>
      <c r="I570" s="490">
        <v>143924.82999999999</v>
      </c>
      <c r="J570" s="490">
        <v>106379.8</v>
      </c>
      <c r="K570" s="490">
        <v>186164.65</v>
      </c>
      <c r="L570" s="490">
        <v>127221.73</v>
      </c>
      <c r="M570" s="490">
        <v>222638.03</v>
      </c>
      <c r="N570" s="490">
        <v>151642.13</v>
      </c>
      <c r="O570" s="490">
        <v>265373.73</v>
      </c>
      <c r="P570" s="490">
        <v>178219.38</v>
      </c>
      <c r="Q570" s="490">
        <v>311883.90999999997</v>
      </c>
      <c r="R570" s="490">
        <v>195216.67</v>
      </c>
      <c r="S570" s="490">
        <v>341629.18</v>
      </c>
      <c r="T570" s="490">
        <v>211244.95</v>
      </c>
      <c r="U570" s="490">
        <v>369678.66</v>
      </c>
    </row>
    <row r="571" spans="1:21" ht="15">
      <c r="A571" s="489">
        <v>4</v>
      </c>
      <c r="B571" s="489" t="s">
        <v>298</v>
      </c>
      <c r="C571" s="489" t="s">
        <v>299</v>
      </c>
      <c r="D571" s="489" t="s">
        <v>300</v>
      </c>
      <c r="E571" s="489" t="s">
        <v>309</v>
      </c>
      <c r="F571" s="489">
        <v>2</v>
      </c>
      <c r="G571" s="489" t="s">
        <v>106</v>
      </c>
      <c r="H571" s="490">
        <v>72547.58</v>
      </c>
      <c r="I571" s="490">
        <v>126958.27</v>
      </c>
      <c r="J571" s="490">
        <v>94814.27</v>
      </c>
      <c r="K571" s="490">
        <v>165924.97</v>
      </c>
      <c r="L571" s="490">
        <v>114934.89</v>
      </c>
      <c r="M571" s="490">
        <v>201136.06</v>
      </c>
      <c r="N571" s="490">
        <v>140425.93</v>
      </c>
      <c r="O571" s="490">
        <v>245745.37</v>
      </c>
      <c r="P571" s="490">
        <v>166303.57999999999</v>
      </c>
      <c r="Q571" s="490">
        <v>291031.26</v>
      </c>
      <c r="R571" s="490">
        <v>183074.43</v>
      </c>
      <c r="S571" s="490">
        <v>320380.26</v>
      </c>
      <c r="T571" s="490">
        <v>198553.19</v>
      </c>
      <c r="U571" s="490">
        <v>347468.08</v>
      </c>
    </row>
    <row r="572" spans="1:21" ht="15">
      <c r="A572" s="489">
        <v>4</v>
      </c>
      <c r="B572" s="489" t="s">
        <v>298</v>
      </c>
      <c r="C572" s="489" t="s">
        <v>299</v>
      </c>
      <c r="D572" s="489" t="s">
        <v>300</v>
      </c>
      <c r="E572" s="489" t="s">
        <v>309</v>
      </c>
      <c r="F572" s="489">
        <v>3</v>
      </c>
      <c r="G572" s="489" t="s">
        <v>107</v>
      </c>
      <c r="H572" s="490">
        <v>63534.83</v>
      </c>
      <c r="I572" s="490">
        <v>111185.96</v>
      </c>
      <c r="J572" s="490">
        <v>86696.99</v>
      </c>
      <c r="K572" s="490">
        <v>151719.73000000001</v>
      </c>
      <c r="L572" s="490">
        <v>109723.95</v>
      </c>
      <c r="M572" s="490">
        <v>192016.91</v>
      </c>
      <c r="N572" s="490">
        <v>144576.51</v>
      </c>
      <c r="O572" s="490">
        <v>253008.89</v>
      </c>
      <c r="P572" s="490">
        <v>179191.16</v>
      </c>
      <c r="Q572" s="490">
        <v>313584.52</v>
      </c>
      <c r="R572" s="490">
        <v>201927.7</v>
      </c>
      <c r="S572" s="490">
        <v>353373.48</v>
      </c>
      <c r="T572" s="490">
        <v>224392.34</v>
      </c>
      <c r="U572" s="490">
        <v>392686.59</v>
      </c>
    </row>
    <row r="573" spans="1:21" ht="15">
      <c r="A573" s="489">
        <v>4</v>
      </c>
      <c r="B573" s="489" t="s">
        <v>298</v>
      </c>
      <c r="C573" s="489" t="s">
        <v>299</v>
      </c>
      <c r="D573" s="489" t="s">
        <v>300</v>
      </c>
      <c r="E573" s="489" t="s">
        <v>309</v>
      </c>
      <c r="F573" s="489">
        <v>4</v>
      </c>
      <c r="G573" s="489" t="s">
        <v>104</v>
      </c>
      <c r="H573" s="490">
        <v>69638.820000000007</v>
      </c>
      <c r="I573" s="490">
        <v>111422.12</v>
      </c>
      <c r="J573" s="490">
        <v>97494.35</v>
      </c>
      <c r="K573" s="490">
        <v>155990.97</v>
      </c>
      <c r="L573" s="490">
        <v>125349.88</v>
      </c>
      <c r="M573" s="490">
        <v>200559.82</v>
      </c>
      <c r="N573" s="490">
        <v>167133.18</v>
      </c>
      <c r="O573" s="490">
        <v>267413.09000000003</v>
      </c>
      <c r="P573" s="490">
        <v>208916.47</v>
      </c>
      <c r="Q573" s="490">
        <v>334266.36</v>
      </c>
      <c r="R573" s="490">
        <v>236772</v>
      </c>
      <c r="S573" s="490">
        <v>378835.21</v>
      </c>
      <c r="T573" s="490">
        <v>264627.53000000003</v>
      </c>
      <c r="U573" s="490">
        <v>423404.06</v>
      </c>
    </row>
    <row r="574" spans="1:21" ht="15">
      <c r="A574" s="489">
        <v>4</v>
      </c>
      <c r="B574" s="489" t="s">
        <v>298</v>
      </c>
      <c r="C574" s="489" t="s">
        <v>310</v>
      </c>
      <c r="D574" s="489" t="s">
        <v>311</v>
      </c>
      <c r="E574" s="489" t="s">
        <v>312</v>
      </c>
      <c r="F574" s="489">
        <v>1</v>
      </c>
      <c r="G574" s="489" t="s">
        <v>87</v>
      </c>
      <c r="H574" s="490">
        <v>86994.2</v>
      </c>
      <c r="I574" s="490">
        <v>152239.85</v>
      </c>
      <c r="J574" s="490">
        <v>112737.62</v>
      </c>
      <c r="K574" s="490">
        <v>197290.83</v>
      </c>
      <c r="L574" s="490">
        <v>134977.07</v>
      </c>
      <c r="M574" s="490">
        <v>236209.88</v>
      </c>
      <c r="N574" s="490">
        <v>161117.99</v>
      </c>
      <c r="O574" s="490">
        <v>281956.47999999998</v>
      </c>
      <c r="P574" s="490">
        <v>189525.75</v>
      </c>
      <c r="Q574" s="490">
        <v>331670.06</v>
      </c>
      <c r="R574" s="490">
        <v>207696.12</v>
      </c>
      <c r="S574" s="490">
        <v>363468.2</v>
      </c>
      <c r="T574" s="490">
        <v>224931.7</v>
      </c>
      <c r="U574" s="490">
        <v>393630.47</v>
      </c>
    </row>
    <row r="575" spans="1:21" ht="15">
      <c r="A575" s="489">
        <v>4</v>
      </c>
      <c r="B575" s="489" t="s">
        <v>298</v>
      </c>
      <c r="C575" s="489" t="s">
        <v>310</v>
      </c>
      <c r="D575" s="489" t="s">
        <v>311</v>
      </c>
      <c r="E575" s="489" t="s">
        <v>312</v>
      </c>
      <c r="F575" s="489">
        <v>2</v>
      </c>
      <c r="G575" s="489" t="s">
        <v>106</v>
      </c>
      <c r="H575" s="490">
        <v>75798.3</v>
      </c>
      <c r="I575" s="490">
        <v>132647.01999999999</v>
      </c>
      <c r="J575" s="490">
        <v>99382.05</v>
      </c>
      <c r="K575" s="490">
        <v>173918.59</v>
      </c>
      <c r="L575" s="490">
        <v>120788.56</v>
      </c>
      <c r="M575" s="490">
        <v>211379.98</v>
      </c>
      <c r="N575" s="490">
        <v>148165.82</v>
      </c>
      <c r="O575" s="490">
        <v>259290.18</v>
      </c>
      <c r="P575" s="490">
        <v>175765.71</v>
      </c>
      <c r="Q575" s="490">
        <v>307589.98</v>
      </c>
      <c r="R575" s="490">
        <v>193674.59</v>
      </c>
      <c r="S575" s="490">
        <v>338930.53</v>
      </c>
      <c r="T575" s="490">
        <v>210275.6</v>
      </c>
      <c r="U575" s="490">
        <v>367982.3</v>
      </c>
    </row>
    <row r="576" spans="1:21" ht="15">
      <c r="A576" s="489">
        <v>4</v>
      </c>
      <c r="B576" s="489" t="s">
        <v>298</v>
      </c>
      <c r="C576" s="489" t="s">
        <v>310</v>
      </c>
      <c r="D576" s="489" t="s">
        <v>311</v>
      </c>
      <c r="E576" s="489" t="s">
        <v>312</v>
      </c>
      <c r="F576" s="489">
        <v>3</v>
      </c>
      <c r="G576" s="489" t="s">
        <v>107</v>
      </c>
      <c r="H576" s="490">
        <v>65668.94</v>
      </c>
      <c r="I576" s="490">
        <v>114920.64</v>
      </c>
      <c r="J576" s="490">
        <v>89336.22</v>
      </c>
      <c r="K576" s="490">
        <v>156338.39000000001</v>
      </c>
      <c r="L576" s="490">
        <v>112847.39</v>
      </c>
      <c r="M576" s="490">
        <v>197482.93</v>
      </c>
      <c r="N576" s="490">
        <v>148474.57</v>
      </c>
      <c r="O576" s="490">
        <v>259830.49</v>
      </c>
      <c r="P576" s="490">
        <v>183827</v>
      </c>
      <c r="Q576" s="490">
        <v>321697.26</v>
      </c>
      <c r="R576" s="490">
        <v>207002.8</v>
      </c>
      <c r="S576" s="490">
        <v>362254.91</v>
      </c>
      <c r="T576" s="490">
        <v>229864.61</v>
      </c>
      <c r="U576" s="490">
        <v>402263.07</v>
      </c>
    </row>
    <row r="577" spans="1:21" ht="15">
      <c r="A577" s="489">
        <v>4</v>
      </c>
      <c r="B577" s="489" t="s">
        <v>298</v>
      </c>
      <c r="C577" s="489" t="s">
        <v>310</v>
      </c>
      <c r="D577" s="489" t="s">
        <v>311</v>
      </c>
      <c r="E577" s="489" t="s">
        <v>312</v>
      </c>
      <c r="F577" s="489">
        <v>4</v>
      </c>
      <c r="G577" s="489" t="s">
        <v>104</v>
      </c>
      <c r="H577" s="490">
        <v>73795.19</v>
      </c>
      <c r="I577" s="490">
        <v>118072.31</v>
      </c>
      <c r="J577" s="490">
        <v>103313.27</v>
      </c>
      <c r="K577" s="490">
        <v>165301.24</v>
      </c>
      <c r="L577" s="490">
        <v>132831.35</v>
      </c>
      <c r="M577" s="490">
        <v>212530.16</v>
      </c>
      <c r="N577" s="490">
        <v>177108.47</v>
      </c>
      <c r="O577" s="490">
        <v>283373.55</v>
      </c>
      <c r="P577" s="490">
        <v>221385.58</v>
      </c>
      <c r="Q577" s="490">
        <v>354216.94</v>
      </c>
      <c r="R577" s="490">
        <v>250903.66</v>
      </c>
      <c r="S577" s="490">
        <v>401445.86</v>
      </c>
      <c r="T577" s="490">
        <v>280421.74</v>
      </c>
      <c r="U577" s="490">
        <v>448674.79</v>
      </c>
    </row>
    <row r="578" spans="1:21" ht="15">
      <c r="A578" s="489">
        <v>4</v>
      </c>
      <c r="B578" s="489" t="s">
        <v>298</v>
      </c>
      <c r="C578" s="489" t="s">
        <v>310</v>
      </c>
      <c r="D578" s="489" t="s">
        <v>311</v>
      </c>
      <c r="E578" s="489" t="s">
        <v>313</v>
      </c>
      <c r="F578" s="489">
        <v>1</v>
      </c>
      <c r="G578" s="489" t="s">
        <v>87</v>
      </c>
      <c r="H578" s="490">
        <v>86373.78</v>
      </c>
      <c r="I578" s="490">
        <v>151154.10999999999</v>
      </c>
      <c r="J578" s="490">
        <v>112008.27</v>
      </c>
      <c r="K578" s="490">
        <v>196014.48</v>
      </c>
      <c r="L578" s="490">
        <v>134157.29</v>
      </c>
      <c r="M578" s="490">
        <v>234775.26</v>
      </c>
      <c r="N578" s="490">
        <v>160220.91</v>
      </c>
      <c r="O578" s="490">
        <v>280386.59000000003</v>
      </c>
      <c r="P578" s="490">
        <v>188530.06</v>
      </c>
      <c r="Q578" s="490">
        <v>329927.61</v>
      </c>
      <c r="R578" s="490">
        <v>206638.19</v>
      </c>
      <c r="S578" s="490">
        <v>361616.82</v>
      </c>
      <c r="T578" s="490">
        <v>223849.98</v>
      </c>
      <c r="U578" s="490">
        <v>391737.47</v>
      </c>
    </row>
    <row r="579" spans="1:21" ht="15">
      <c r="A579" s="489">
        <v>4</v>
      </c>
      <c r="B579" s="489" t="s">
        <v>298</v>
      </c>
      <c r="C579" s="489" t="s">
        <v>310</v>
      </c>
      <c r="D579" s="489" t="s">
        <v>311</v>
      </c>
      <c r="E579" s="489" t="s">
        <v>313</v>
      </c>
      <c r="F579" s="489">
        <v>2</v>
      </c>
      <c r="G579" s="489" t="s">
        <v>106</v>
      </c>
      <c r="H579" s="490">
        <v>74926.22</v>
      </c>
      <c r="I579" s="490">
        <v>131120.89000000001</v>
      </c>
      <c r="J579" s="490">
        <v>98352.59</v>
      </c>
      <c r="K579" s="490">
        <v>172117.03</v>
      </c>
      <c r="L579" s="490">
        <v>119649.94</v>
      </c>
      <c r="M579" s="490">
        <v>209387.39</v>
      </c>
      <c r="N579" s="490">
        <v>146977.68</v>
      </c>
      <c r="O579" s="490">
        <v>257210.94</v>
      </c>
      <c r="P579" s="490">
        <v>174460.79999999999</v>
      </c>
      <c r="Q579" s="490">
        <v>305306.40000000002</v>
      </c>
      <c r="R579" s="490">
        <v>192301.56</v>
      </c>
      <c r="S579" s="490">
        <v>336527.74</v>
      </c>
      <c r="T579" s="490">
        <v>208864.53</v>
      </c>
      <c r="U579" s="490">
        <v>365512.93</v>
      </c>
    </row>
    <row r="580" spans="1:21" ht="15">
      <c r="A580" s="489">
        <v>4</v>
      </c>
      <c r="B580" s="489" t="s">
        <v>298</v>
      </c>
      <c r="C580" s="489" t="s">
        <v>310</v>
      </c>
      <c r="D580" s="489" t="s">
        <v>311</v>
      </c>
      <c r="E580" s="489" t="s">
        <v>313</v>
      </c>
      <c r="F580" s="489">
        <v>3</v>
      </c>
      <c r="G580" s="489" t="s">
        <v>107</v>
      </c>
      <c r="H580" s="490">
        <v>64659.09</v>
      </c>
      <c r="I580" s="490">
        <v>113153.41</v>
      </c>
      <c r="J580" s="490">
        <v>87864</v>
      </c>
      <c r="K580" s="490">
        <v>153762</v>
      </c>
      <c r="L580" s="490">
        <v>110909.28</v>
      </c>
      <c r="M580" s="490">
        <v>194091.24</v>
      </c>
      <c r="N580" s="490">
        <v>145845.74</v>
      </c>
      <c r="O580" s="490">
        <v>255230.04</v>
      </c>
      <c r="P580" s="490">
        <v>180501.28</v>
      </c>
      <c r="Q580" s="490">
        <v>315877.23</v>
      </c>
      <c r="R580" s="490">
        <v>203203.66</v>
      </c>
      <c r="S580" s="490">
        <v>355606.4</v>
      </c>
      <c r="T580" s="490">
        <v>225584.99</v>
      </c>
      <c r="U580" s="490">
        <v>394773.74</v>
      </c>
    </row>
    <row r="581" spans="1:21" ht="15">
      <c r="A581" s="489">
        <v>4</v>
      </c>
      <c r="B581" s="489" t="s">
        <v>298</v>
      </c>
      <c r="C581" s="489" t="s">
        <v>310</v>
      </c>
      <c r="D581" s="489" t="s">
        <v>311</v>
      </c>
      <c r="E581" s="489" t="s">
        <v>313</v>
      </c>
      <c r="F581" s="489">
        <v>4</v>
      </c>
      <c r="G581" s="489" t="s">
        <v>104</v>
      </c>
      <c r="H581" s="490">
        <v>73315.81</v>
      </c>
      <c r="I581" s="490">
        <v>117305.3</v>
      </c>
      <c r="J581" s="490">
        <v>102642.14</v>
      </c>
      <c r="K581" s="490">
        <v>164227.42000000001</v>
      </c>
      <c r="L581" s="490">
        <v>131968.46</v>
      </c>
      <c r="M581" s="490">
        <v>211149.54</v>
      </c>
      <c r="N581" s="490">
        <v>175957.95</v>
      </c>
      <c r="O581" s="490">
        <v>281532.71999999997</v>
      </c>
      <c r="P581" s="490">
        <v>219947.43</v>
      </c>
      <c r="Q581" s="490">
        <v>351915.9</v>
      </c>
      <c r="R581" s="490">
        <v>249273.76</v>
      </c>
      <c r="S581" s="490">
        <v>398838.02</v>
      </c>
      <c r="T581" s="490">
        <v>278600.08</v>
      </c>
      <c r="U581" s="490">
        <v>445760.14</v>
      </c>
    </row>
    <row r="582" spans="1:21" ht="15">
      <c r="A582" s="489">
        <v>4</v>
      </c>
      <c r="B582" s="489" t="s">
        <v>298</v>
      </c>
      <c r="C582" s="489" t="s">
        <v>310</v>
      </c>
      <c r="D582" s="489" t="s">
        <v>311</v>
      </c>
      <c r="E582" s="489" t="s">
        <v>314</v>
      </c>
      <c r="F582" s="489">
        <v>1</v>
      </c>
      <c r="G582" s="489" t="s">
        <v>87</v>
      </c>
      <c r="H582" s="490">
        <v>85886.29</v>
      </c>
      <c r="I582" s="490">
        <v>150301</v>
      </c>
      <c r="J582" s="490">
        <v>111362.32</v>
      </c>
      <c r="K582" s="490">
        <v>194884.05</v>
      </c>
      <c r="L582" s="490">
        <v>133373.74</v>
      </c>
      <c r="M582" s="490">
        <v>233404.05</v>
      </c>
      <c r="N582" s="490">
        <v>159270.10999999999</v>
      </c>
      <c r="O582" s="490">
        <v>278722.69</v>
      </c>
      <c r="P582" s="490">
        <v>187400.29</v>
      </c>
      <c r="Q582" s="490">
        <v>327950.51</v>
      </c>
      <c r="R582" s="490">
        <v>205393.78</v>
      </c>
      <c r="S582" s="490">
        <v>359439.11</v>
      </c>
      <c r="T582" s="490">
        <v>222490.13</v>
      </c>
      <c r="U582" s="490">
        <v>389357.73</v>
      </c>
    </row>
    <row r="583" spans="1:21" ht="15">
      <c r="A583" s="489">
        <v>4</v>
      </c>
      <c r="B583" s="489" t="s">
        <v>298</v>
      </c>
      <c r="C583" s="489" t="s">
        <v>310</v>
      </c>
      <c r="D583" s="489" t="s">
        <v>311</v>
      </c>
      <c r="E583" s="489" t="s">
        <v>314</v>
      </c>
      <c r="F583" s="489">
        <v>2</v>
      </c>
      <c r="G583" s="489" t="s">
        <v>106</v>
      </c>
      <c r="H583" s="490">
        <v>74564.539999999994</v>
      </c>
      <c r="I583" s="490">
        <v>130487.95</v>
      </c>
      <c r="J583" s="490">
        <v>97856.69</v>
      </c>
      <c r="K583" s="490">
        <v>171249.21</v>
      </c>
      <c r="L583" s="490">
        <v>119025.81</v>
      </c>
      <c r="M583" s="490">
        <v>208295.16</v>
      </c>
      <c r="N583" s="490">
        <v>146172.41</v>
      </c>
      <c r="O583" s="490">
        <v>255801.72</v>
      </c>
      <c r="P583" s="490">
        <v>173485.64</v>
      </c>
      <c r="Q583" s="490">
        <v>303599.86</v>
      </c>
      <c r="R583" s="490">
        <v>191214.7</v>
      </c>
      <c r="S583" s="490">
        <v>334625.73</v>
      </c>
      <c r="T583" s="490">
        <v>207669.36</v>
      </c>
      <c r="U583" s="490">
        <v>363421.37</v>
      </c>
    </row>
    <row r="584" spans="1:21" ht="15">
      <c r="A584" s="489">
        <v>4</v>
      </c>
      <c r="B584" s="489" t="s">
        <v>298</v>
      </c>
      <c r="C584" s="489" t="s">
        <v>310</v>
      </c>
      <c r="D584" s="489" t="s">
        <v>311</v>
      </c>
      <c r="E584" s="489" t="s">
        <v>314</v>
      </c>
      <c r="F584" s="489">
        <v>3</v>
      </c>
      <c r="G584" s="489" t="s">
        <v>107</v>
      </c>
      <c r="H584" s="490">
        <v>64394.12</v>
      </c>
      <c r="I584" s="490">
        <v>112689.72</v>
      </c>
      <c r="J584" s="490">
        <v>87522.27</v>
      </c>
      <c r="K584" s="490">
        <v>153163.97</v>
      </c>
      <c r="L584" s="490">
        <v>110492.53</v>
      </c>
      <c r="M584" s="490">
        <v>193361.93</v>
      </c>
      <c r="N584" s="490">
        <v>145312.42000000001</v>
      </c>
      <c r="O584" s="490">
        <v>254296.73</v>
      </c>
      <c r="P584" s="490">
        <v>179854.47</v>
      </c>
      <c r="Q584" s="490">
        <v>314745.33</v>
      </c>
      <c r="R584" s="490">
        <v>202485.61</v>
      </c>
      <c r="S584" s="490">
        <v>354349.82</v>
      </c>
      <c r="T584" s="490">
        <v>224799.23</v>
      </c>
      <c r="U584" s="490">
        <v>393398.64</v>
      </c>
    </row>
    <row r="585" spans="1:21" ht="15">
      <c r="A585" s="489">
        <v>4</v>
      </c>
      <c r="B585" s="489" t="s">
        <v>298</v>
      </c>
      <c r="C585" s="489" t="s">
        <v>310</v>
      </c>
      <c r="D585" s="489" t="s">
        <v>311</v>
      </c>
      <c r="E585" s="489" t="s">
        <v>314</v>
      </c>
      <c r="F585" s="489">
        <v>4</v>
      </c>
      <c r="G585" s="489" t="s">
        <v>104</v>
      </c>
      <c r="H585" s="490">
        <v>72893.36</v>
      </c>
      <c r="I585" s="490">
        <v>116629.38</v>
      </c>
      <c r="J585" s="490">
        <v>102050.7</v>
      </c>
      <c r="K585" s="490">
        <v>163281.13</v>
      </c>
      <c r="L585" s="490">
        <v>131208.04999999999</v>
      </c>
      <c r="M585" s="490">
        <v>209932.88</v>
      </c>
      <c r="N585" s="490">
        <v>174944.06</v>
      </c>
      <c r="O585" s="490">
        <v>279910.5</v>
      </c>
      <c r="P585" s="490">
        <v>218680.08</v>
      </c>
      <c r="Q585" s="490">
        <v>349888.13</v>
      </c>
      <c r="R585" s="490">
        <v>247837.42</v>
      </c>
      <c r="S585" s="490">
        <v>396539.88</v>
      </c>
      <c r="T585" s="490">
        <v>276994.77</v>
      </c>
      <c r="U585" s="490">
        <v>443191.63</v>
      </c>
    </row>
    <row r="586" spans="1:21" ht="15">
      <c r="A586" s="489">
        <v>4</v>
      </c>
      <c r="B586" s="489" t="s">
        <v>298</v>
      </c>
      <c r="C586" s="489" t="s">
        <v>310</v>
      </c>
      <c r="D586" s="489" t="s">
        <v>311</v>
      </c>
      <c r="E586" s="489" t="s">
        <v>315</v>
      </c>
      <c r="F586" s="489">
        <v>1</v>
      </c>
      <c r="G586" s="489" t="s">
        <v>87</v>
      </c>
      <c r="H586" s="490">
        <v>88412.36</v>
      </c>
      <c r="I586" s="490">
        <v>154721.62</v>
      </c>
      <c r="J586" s="490">
        <v>114647.69</v>
      </c>
      <c r="K586" s="490">
        <v>200633.45</v>
      </c>
      <c r="L586" s="490">
        <v>137315.64000000001</v>
      </c>
      <c r="M586" s="490">
        <v>240302.36</v>
      </c>
      <c r="N586" s="490">
        <v>163988.28</v>
      </c>
      <c r="O586" s="490">
        <v>286979.49</v>
      </c>
      <c r="P586" s="490">
        <v>192959.75</v>
      </c>
      <c r="Q586" s="490">
        <v>337679.56</v>
      </c>
      <c r="R586" s="490">
        <v>211491.48</v>
      </c>
      <c r="S586" s="490">
        <v>370110.09</v>
      </c>
      <c r="T586" s="490">
        <v>229103.95</v>
      </c>
      <c r="U586" s="490">
        <v>400931.91</v>
      </c>
    </row>
    <row r="587" spans="1:21" ht="15">
      <c r="A587" s="489">
        <v>4</v>
      </c>
      <c r="B587" s="489" t="s">
        <v>298</v>
      </c>
      <c r="C587" s="489" t="s">
        <v>310</v>
      </c>
      <c r="D587" s="489" t="s">
        <v>311</v>
      </c>
      <c r="E587" s="489" t="s">
        <v>315</v>
      </c>
      <c r="F587" s="489">
        <v>2</v>
      </c>
      <c r="G587" s="489" t="s">
        <v>106</v>
      </c>
      <c r="H587" s="490">
        <v>76713.210000000006</v>
      </c>
      <c r="I587" s="490">
        <v>134248.12</v>
      </c>
      <c r="J587" s="490">
        <v>100691.87</v>
      </c>
      <c r="K587" s="490">
        <v>176210.78</v>
      </c>
      <c r="L587" s="490">
        <v>122489.44</v>
      </c>
      <c r="M587" s="490">
        <v>214356.51</v>
      </c>
      <c r="N587" s="490">
        <v>150453.99</v>
      </c>
      <c r="O587" s="490">
        <v>263294.49</v>
      </c>
      <c r="P587" s="490">
        <v>178581.28</v>
      </c>
      <c r="Q587" s="490">
        <v>312517.23</v>
      </c>
      <c r="R587" s="490">
        <v>196839.77</v>
      </c>
      <c r="S587" s="490">
        <v>344469.59</v>
      </c>
      <c r="T587" s="490">
        <v>213789.15</v>
      </c>
      <c r="U587" s="490">
        <v>374131.01</v>
      </c>
    </row>
    <row r="588" spans="1:21" ht="15">
      <c r="A588" s="489">
        <v>4</v>
      </c>
      <c r="B588" s="489" t="s">
        <v>298</v>
      </c>
      <c r="C588" s="489" t="s">
        <v>310</v>
      </c>
      <c r="D588" s="489" t="s">
        <v>311</v>
      </c>
      <c r="E588" s="489" t="s">
        <v>315</v>
      </c>
      <c r="F588" s="489">
        <v>3</v>
      </c>
      <c r="G588" s="489" t="s">
        <v>107</v>
      </c>
      <c r="H588" s="490">
        <v>66215.53</v>
      </c>
      <c r="I588" s="490">
        <v>115877.18</v>
      </c>
      <c r="J588" s="490">
        <v>89984.59</v>
      </c>
      <c r="K588" s="490">
        <v>157473.03</v>
      </c>
      <c r="L588" s="490">
        <v>113590.5</v>
      </c>
      <c r="M588" s="490">
        <v>198783.38</v>
      </c>
      <c r="N588" s="490">
        <v>149376.01</v>
      </c>
      <c r="O588" s="490">
        <v>261408.02</v>
      </c>
      <c r="P588" s="490">
        <v>184874.43</v>
      </c>
      <c r="Q588" s="490">
        <v>323530.25</v>
      </c>
      <c r="R588" s="490">
        <v>208129.91</v>
      </c>
      <c r="S588" s="490">
        <v>364227.34</v>
      </c>
      <c r="T588" s="490">
        <v>231057.29</v>
      </c>
      <c r="U588" s="490">
        <v>404350.25</v>
      </c>
    </row>
    <row r="589" spans="1:21" ht="15">
      <c r="A589" s="489">
        <v>4</v>
      </c>
      <c r="B589" s="489" t="s">
        <v>298</v>
      </c>
      <c r="C589" s="489" t="s">
        <v>310</v>
      </c>
      <c r="D589" s="489" t="s">
        <v>311</v>
      </c>
      <c r="E589" s="489" t="s">
        <v>315</v>
      </c>
      <c r="F589" s="489">
        <v>4</v>
      </c>
      <c r="G589" s="489" t="s">
        <v>104</v>
      </c>
      <c r="H589" s="490">
        <v>75043.570000000007</v>
      </c>
      <c r="I589" s="490">
        <v>120069.71</v>
      </c>
      <c r="J589" s="490">
        <v>105060.99</v>
      </c>
      <c r="K589" s="490">
        <v>168097.59</v>
      </c>
      <c r="L589" s="490">
        <v>135078.42000000001</v>
      </c>
      <c r="M589" s="490">
        <v>216125.48</v>
      </c>
      <c r="N589" s="490">
        <v>180104.56</v>
      </c>
      <c r="O589" s="490">
        <v>288167.3</v>
      </c>
      <c r="P589" s="490">
        <v>225130.7</v>
      </c>
      <c r="Q589" s="490">
        <v>360209.13</v>
      </c>
      <c r="R589" s="490">
        <v>255148.13</v>
      </c>
      <c r="S589" s="490">
        <v>408237.01</v>
      </c>
      <c r="T589" s="490">
        <v>285165.56</v>
      </c>
      <c r="U589" s="490">
        <v>456264.9</v>
      </c>
    </row>
    <row r="590" spans="1:21" ht="15">
      <c r="A590" s="489">
        <v>4</v>
      </c>
      <c r="B590" s="489" t="s">
        <v>298</v>
      </c>
      <c r="C590" s="489" t="s">
        <v>310</v>
      </c>
      <c r="D590" s="489" t="s">
        <v>311</v>
      </c>
      <c r="E590" s="489" t="s">
        <v>316</v>
      </c>
      <c r="F590" s="489">
        <v>1</v>
      </c>
      <c r="G590" s="489" t="s">
        <v>87</v>
      </c>
      <c r="H590" s="490">
        <v>86816.95</v>
      </c>
      <c r="I590" s="490">
        <v>151929.66</v>
      </c>
      <c r="J590" s="490">
        <v>112626.43</v>
      </c>
      <c r="K590" s="490">
        <v>197096.25</v>
      </c>
      <c r="L590" s="490">
        <v>134928.75</v>
      </c>
      <c r="M590" s="490">
        <v>236125.32</v>
      </c>
      <c r="N590" s="490">
        <v>161189.6</v>
      </c>
      <c r="O590" s="490">
        <v>282081.81</v>
      </c>
      <c r="P590" s="490">
        <v>189704.52</v>
      </c>
      <c r="Q590" s="490">
        <v>331982.90000000002</v>
      </c>
      <c r="R590" s="490">
        <v>207944.73</v>
      </c>
      <c r="S590" s="490">
        <v>363903.28</v>
      </c>
      <c r="T590" s="490">
        <v>225302.53</v>
      </c>
      <c r="U590" s="490">
        <v>394279.43</v>
      </c>
    </row>
    <row r="591" spans="1:21" ht="15">
      <c r="A591" s="489">
        <v>4</v>
      </c>
      <c r="B591" s="489" t="s">
        <v>298</v>
      </c>
      <c r="C591" s="489" t="s">
        <v>310</v>
      </c>
      <c r="D591" s="489" t="s">
        <v>311</v>
      </c>
      <c r="E591" s="489" t="s">
        <v>316</v>
      </c>
      <c r="F591" s="489">
        <v>2</v>
      </c>
      <c r="G591" s="489" t="s">
        <v>106</v>
      </c>
      <c r="H591" s="490">
        <v>75117.77</v>
      </c>
      <c r="I591" s="490">
        <v>131456.1</v>
      </c>
      <c r="J591" s="490">
        <v>98670.62</v>
      </c>
      <c r="K591" s="490">
        <v>172673.58</v>
      </c>
      <c r="L591" s="490">
        <v>120102.55</v>
      </c>
      <c r="M591" s="490">
        <v>210179.47</v>
      </c>
      <c r="N591" s="490">
        <v>147655.31</v>
      </c>
      <c r="O591" s="490">
        <v>258396.79999999999</v>
      </c>
      <c r="P591" s="490">
        <v>175326.04</v>
      </c>
      <c r="Q591" s="490">
        <v>306820.57</v>
      </c>
      <c r="R591" s="490">
        <v>193293.02</v>
      </c>
      <c r="S591" s="490">
        <v>338262.79</v>
      </c>
      <c r="T591" s="490">
        <v>209987.73</v>
      </c>
      <c r="U591" s="490">
        <v>367478.52</v>
      </c>
    </row>
    <row r="592" spans="1:21" ht="15">
      <c r="A592" s="489">
        <v>4</v>
      </c>
      <c r="B592" s="489" t="s">
        <v>298</v>
      </c>
      <c r="C592" s="489" t="s">
        <v>310</v>
      </c>
      <c r="D592" s="489" t="s">
        <v>311</v>
      </c>
      <c r="E592" s="489" t="s">
        <v>316</v>
      </c>
      <c r="F592" s="489">
        <v>3</v>
      </c>
      <c r="G592" s="489" t="s">
        <v>107</v>
      </c>
      <c r="H592" s="490">
        <v>64675.75</v>
      </c>
      <c r="I592" s="490">
        <v>113182.57</v>
      </c>
      <c r="J592" s="490">
        <v>87828.9</v>
      </c>
      <c r="K592" s="490">
        <v>153700.57</v>
      </c>
      <c r="L592" s="490">
        <v>110818.9</v>
      </c>
      <c r="M592" s="490">
        <v>193933.07</v>
      </c>
      <c r="N592" s="490">
        <v>145680.54</v>
      </c>
      <c r="O592" s="490">
        <v>254940.94</v>
      </c>
      <c r="P592" s="490">
        <v>180255.09</v>
      </c>
      <c r="Q592" s="490">
        <v>315446.40999999997</v>
      </c>
      <c r="R592" s="490">
        <v>202894.66</v>
      </c>
      <c r="S592" s="490">
        <v>355065.65</v>
      </c>
      <c r="T592" s="490">
        <v>225206.12</v>
      </c>
      <c r="U592" s="490">
        <v>394110.71999999997</v>
      </c>
    </row>
    <row r="593" spans="1:21" ht="15">
      <c r="A593" s="489">
        <v>4</v>
      </c>
      <c r="B593" s="489" t="s">
        <v>298</v>
      </c>
      <c r="C593" s="489" t="s">
        <v>310</v>
      </c>
      <c r="D593" s="489" t="s">
        <v>311</v>
      </c>
      <c r="E593" s="489" t="s">
        <v>316</v>
      </c>
      <c r="F593" s="489">
        <v>4</v>
      </c>
      <c r="G593" s="489" t="s">
        <v>104</v>
      </c>
      <c r="H593" s="490">
        <v>73719.28</v>
      </c>
      <c r="I593" s="490">
        <v>117950.85</v>
      </c>
      <c r="J593" s="490">
        <v>103206.99</v>
      </c>
      <c r="K593" s="490">
        <v>165131.19</v>
      </c>
      <c r="L593" s="490">
        <v>132694.70000000001</v>
      </c>
      <c r="M593" s="490">
        <v>212311.53</v>
      </c>
      <c r="N593" s="490">
        <v>176926.27</v>
      </c>
      <c r="O593" s="490">
        <v>283082.03999999998</v>
      </c>
      <c r="P593" s="490">
        <v>221157.84</v>
      </c>
      <c r="Q593" s="490">
        <v>353852.55</v>
      </c>
      <c r="R593" s="490">
        <v>250645.55</v>
      </c>
      <c r="S593" s="490">
        <v>401032.89</v>
      </c>
      <c r="T593" s="490">
        <v>280133.26</v>
      </c>
      <c r="U593" s="490">
        <v>448213.23</v>
      </c>
    </row>
    <row r="594" spans="1:21" ht="15">
      <c r="A594" s="489">
        <v>4</v>
      </c>
      <c r="B594" s="489" t="s">
        <v>298</v>
      </c>
      <c r="C594" s="489" t="s">
        <v>310</v>
      </c>
      <c r="D594" s="489" t="s">
        <v>311</v>
      </c>
      <c r="E594" s="489" t="s">
        <v>317</v>
      </c>
      <c r="F594" s="489">
        <v>1</v>
      </c>
      <c r="G594" s="489" t="s">
        <v>87</v>
      </c>
      <c r="H594" s="490">
        <v>90450.93</v>
      </c>
      <c r="I594" s="490">
        <v>158289.14000000001</v>
      </c>
      <c r="J594" s="490">
        <v>117287.1</v>
      </c>
      <c r="K594" s="490">
        <v>205252.42</v>
      </c>
      <c r="L594" s="490">
        <v>140473.98000000001</v>
      </c>
      <c r="M594" s="490">
        <v>245829.47</v>
      </c>
      <c r="N594" s="490">
        <v>167755.65</v>
      </c>
      <c r="O594" s="490">
        <v>293572.40000000002</v>
      </c>
      <c r="P594" s="490">
        <v>197389.44</v>
      </c>
      <c r="Q594" s="490">
        <v>345431.52</v>
      </c>
      <c r="R594" s="490">
        <v>216344.78</v>
      </c>
      <c r="S594" s="490">
        <v>378603.36</v>
      </c>
      <c r="T594" s="490">
        <v>234357.91</v>
      </c>
      <c r="U594" s="490">
        <v>410126.35</v>
      </c>
    </row>
    <row r="595" spans="1:21" ht="15">
      <c r="A595" s="489">
        <v>4</v>
      </c>
      <c r="B595" s="489" t="s">
        <v>298</v>
      </c>
      <c r="C595" s="489" t="s">
        <v>310</v>
      </c>
      <c r="D595" s="489" t="s">
        <v>311</v>
      </c>
      <c r="E595" s="489" t="s">
        <v>317</v>
      </c>
      <c r="F595" s="489">
        <v>2</v>
      </c>
      <c r="G595" s="489" t="s">
        <v>106</v>
      </c>
      <c r="H595" s="490">
        <v>78500.2</v>
      </c>
      <c r="I595" s="490">
        <v>137375.34</v>
      </c>
      <c r="J595" s="490">
        <v>103031.16</v>
      </c>
      <c r="K595" s="490">
        <v>180304.53</v>
      </c>
      <c r="L595" s="490">
        <v>125328.94</v>
      </c>
      <c r="M595" s="490">
        <v>219325.64</v>
      </c>
      <c r="N595" s="490">
        <v>153930.29999999999</v>
      </c>
      <c r="O595" s="490">
        <v>269378.03000000003</v>
      </c>
      <c r="P595" s="490">
        <v>182701.75</v>
      </c>
      <c r="Q595" s="490">
        <v>319728.06</v>
      </c>
      <c r="R595" s="490">
        <v>201377.97</v>
      </c>
      <c r="S595" s="490">
        <v>352411.45</v>
      </c>
      <c r="T595" s="490">
        <v>218713.76</v>
      </c>
      <c r="U595" s="490">
        <v>382749.08</v>
      </c>
    </row>
    <row r="596" spans="1:21" ht="15">
      <c r="A596" s="489">
        <v>4</v>
      </c>
      <c r="B596" s="489" t="s">
        <v>298</v>
      </c>
      <c r="C596" s="489" t="s">
        <v>310</v>
      </c>
      <c r="D596" s="489" t="s">
        <v>311</v>
      </c>
      <c r="E596" s="489" t="s">
        <v>317</v>
      </c>
      <c r="F596" s="489">
        <v>3</v>
      </c>
      <c r="G596" s="489" t="s">
        <v>107</v>
      </c>
      <c r="H596" s="490">
        <v>67771.97</v>
      </c>
      <c r="I596" s="490">
        <v>118600.95</v>
      </c>
      <c r="J596" s="490">
        <v>92105.17</v>
      </c>
      <c r="K596" s="490">
        <v>161184.04999999999</v>
      </c>
      <c r="L596" s="490">
        <v>116271.72</v>
      </c>
      <c r="M596" s="490">
        <v>203475.52</v>
      </c>
      <c r="N596" s="490">
        <v>152906.28</v>
      </c>
      <c r="O596" s="490">
        <v>267586</v>
      </c>
      <c r="P596" s="490">
        <v>189247.58</v>
      </c>
      <c r="Q596" s="490">
        <v>331183.26</v>
      </c>
      <c r="R596" s="490">
        <v>213056.16</v>
      </c>
      <c r="S596" s="490">
        <v>372848.28</v>
      </c>
      <c r="T596" s="490">
        <v>236529.58</v>
      </c>
      <c r="U596" s="490">
        <v>413926.77</v>
      </c>
    </row>
    <row r="597" spans="1:21" ht="15">
      <c r="A597" s="489">
        <v>4</v>
      </c>
      <c r="B597" s="489" t="s">
        <v>298</v>
      </c>
      <c r="C597" s="489" t="s">
        <v>310</v>
      </c>
      <c r="D597" s="489" t="s">
        <v>311</v>
      </c>
      <c r="E597" s="489" t="s">
        <v>317</v>
      </c>
      <c r="F597" s="489">
        <v>4</v>
      </c>
      <c r="G597" s="489" t="s">
        <v>104</v>
      </c>
      <c r="H597" s="490">
        <v>76771.320000000007</v>
      </c>
      <c r="I597" s="490">
        <v>122834.12</v>
      </c>
      <c r="J597" s="490">
        <v>107479.85</v>
      </c>
      <c r="K597" s="490">
        <v>171967.77</v>
      </c>
      <c r="L597" s="490">
        <v>138188.38</v>
      </c>
      <c r="M597" s="490">
        <v>221101.41</v>
      </c>
      <c r="N597" s="490">
        <v>184251.17</v>
      </c>
      <c r="O597" s="490">
        <v>294801.88</v>
      </c>
      <c r="P597" s="490">
        <v>230313.97</v>
      </c>
      <c r="Q597" s="490">
        <v>368502.35</v>
      </c>
      <c r="R597" s="490">
        <v>261022.5</v>
      </c>
      <c r="S597" s="490">
        <v>417636</v>
      </c>
      <c r="T597" s="490">
        <v>291731.03000000003</v>
      </c>
      <c r="U597" s="490">
        <v>466769.65</v>
      </c>
    </row>
    <row r="598" spans="1:21" ht="15">
      <c r="A598" s="489">
        <v>4</v>
      </c>
      <c r="B598" s="489" t="s">
        <v>298</v>
      </c>
      <c r="C598" s="489" t="s">
        <v>310</v>
      </c>
      <c r="D598" s="489" t="s">
        <v>311</v>
      </c>
      <c r="E598" s="489" t="s">
        <v>318</v>
      </c>
      <c r="F598" s="489">
        <v>1</v>
      </c>
      <c r="G598" s="489" t="s">
        <v>87</v>
      </c>
      <c r="H598" s="490">
        <v>88944.16</v>
      </c>
      <c r="I598" s="490">
        <v>155652.26999999999</v>
      </c>
      <c r="J598" s="490">
        <v>115321.44</v>
      </c>
      <c r="K598" s="490">
        <v>201812.51</v>
      </c>
      <c r="L598" s="490">
        <v>138111.26</v>
      </c>
      <c r="M598" s="490">
        <v>241694.71</v>
      </c>
      <c r="N598" s="490">
        <v>164921.17000000001</v>
      </c>
      <c r="O598" s="490">
        <v>288612.05</v>
      </c>
      <c r="P598" s="490">
        <v>194044.83</v>
      </c>
      <c r="Q598" s="490">
        <v>339578.45</v>
      </c>
      <c r="R598" s="490">
        <v>212673.73</v>
      </c>
      <c r="S598" s="490">
        <v>372179.02</v>
      </c>
      <c r="T598" s="490">
        <v>230371.09</v>
      </c>
      <c r="U598" s="490">
        <v>403149.4</v>
      </c>
    </row>
    <row r="599" spans="1:21" ht="15">
      <c r="A599" s="489">
        <v>4</v>
      </c>
      <c r="B599" s="489" t="s">
        <v>298</v>
      </c>
      <c r="C599" s="489" t="s">
        <v>310</v>
      </c>
      <c r="D599" s="489" t="s">
        <v>311</v>
      </c>
      <c r="E599" s="489" t="s">
        <v>318</v>
      </c>
      <c r="F599" s="489">
        <v>2</v>
      </c>
      <c r="G599" s="489" t="s">
        <v>106</v>
      </c>
      <c r="H599" s="490">
        <v>77245.02</v>
      </c>
      <c r="I599" s="490">
        <v>135178.79</v>
      </c>
      <c r="J599" s="490">
        <v>101365.62</v>
      </c>
      <c r="K599" s="490">
        <v>177389.84</v>
      </c>
      <c r="L599" s="490">
        <v>123285.06</v>
      </c>
      <c r="M599" s="490">
        <v>215748.86</v>
      </c>
      <c r="N599" s="490">
        <v>151386.88</v>
      </c>
      <c r="O599" s="490">
        <v>264927.05</v>
      </c>
      <c r="P599" s="490">
        <v>179666.35</v>
      </c>
      <c r="Q599" s="490">
        <v>314416.12</v>
      </c>
      <c r="R599" s="490">
        <v>198022.02</v>
      </c>
      <c r="S599" s="490">
        <v>346538.53</v>
      </c>
      <c r="T599" s="490">
        <v>215056.29</v>
      </c>
      <c r="U599" s="490">
        <v>376348.5</v>
      </c>
    </row>
    <row r="600" spans="1:21" ht="15">
      <c r="A600" s="489">
        <v>4</v>
      </c>
      <c r="B600" s="489" t="s">
        <v>298</v>
      </c>
      <c r="C600" s="489" t="s">
        <v>310</v>
      </c>
      <c r="D600" s="489" t="s">
        <v>311</v>
      </c>
      <c r="E600" s="489" t="s">
        <v>318</v>
      </c>
      <c r="F600" s="489">
        <v>3</v>
      </c>
      <c r="G600" s="489" t="s">
        <v>107</v>
      </c>
      <c r="H600" s="490">
        <v>66728.789999999994</v>
      </c>
      <c r="I600" s="490">
        <v>116775.38</v>
      </c>
      <c r="J600" s="490">
        <v>90703.15</v>
      </c>
      <c r="K600" s="490">
        <v>158730.51</v>
      </c>
      <c r="L600" s="490">
        <v>114514.37</v>
      </c>
      <c r="M600" s="490">
        <v>200400.14</v>
      </c>
      <c r="N600" s="490">
        <v>150607.82999999999</v>
      </c>
      <c r="O600" s="490">
        <v>263563.71000000002</v>
      </c>
      <c r="P600" s="490">
        <v>186414.2</v>
      </c>
      <c r="Q600" s="490">
        <v>326224.86</v>
      </c>
      <c r="R600" s="490">
        <v>209874.99</v>
      </c>
      <c r="S600" s="490">
        <v>367281.23</v>
      </c>
      <c r="T600" s="490">
        <v>233007.67</v>
      </c>
      <c r="U600" s="490">
        <v>407763.42</v>
      </c>
    </row>
    <row r="601" spans="1:21" ht="15">
      <c r="A601" s="489">
        <v>4</v>
      </c>
      <c r="B601" s="489" t="s">
        <v>298</v>
      </c>
      <c r="C601" s="489" t="s">
        <v>310</v>
      </c>
      <c r="D601" s="489" t="s">
        <v>311</v>
      </c>
      <c r="E601" s="489" t="s">
        <v>318</v>
      </c>
      <c r="F601" s="489">
        <v>4</v>
      </c>
      <c r="G601" s="489" t="s">
        <v>104</v>
      </c>
      <c r="H601" s="490">
        <v>75485</v>
      </c>
      <c r="I601" s="490">
        <v>120775.99</v>
      </c>
      <c r="J601" s="490">
        <v>105678.99</v>
      </c>
      <c r="K601" s="490">
        <v>169086.39</v>
      </c>
      <c r="L601" s="490">
        <v>135872.99</v>
      </c>
      <c r="M601" s="490">
        <v>217396.79</v>
      </c>
      <c r="N601" s="490">
        <v>181163.99</v>
      </c>
      <c r="O601" s="490">
        <v>289862.39</v>
      </c>
      <c r="P601" s="490">
        <v>226454.99</v>
      </c>
      <c r="Q601" s="490">
        <v>362327.98</v>
      </c>
      <c r="R601" s="490">
        <v>256648.98</v>
      </c>
      <c r="S601" s="490">
        <v>410638.38</v>
      </c>
      <c r="T601" s="490">
        <v>286842.98</v>
      </c>
      <c r="U601" s="490">
        <v>458948.78</v>
      </c>
    </row>
    <row r="602" spans="1:21" ht="15">
      <c r="A602" s="489">
        <v>4</v>
      </c>
      <c r="B602" s="489" t="s">
        <v>298</v>
      </c>
      <c r="C602" s="489" t="s">
        <v>310</v>
      </c>
      <c r="D602" s="489" t="s">
        <v>311</v>
      </c>
      <c r="E602" s="489" t="s">
        <v>319</v>
      </c>
      <c r="F602" s="489">
        <v>1</v>
      </c>
      <c r="G602" s="489" t="s">
        <v>87</v>
      </c>
      <c r="H602" s="490">
        <v>83581.78</v>
      </c>
      <c r="I602" s="490">
        <v>146268.12</v>
      </c>
      <c r="J602" s="490">
        <v>108215.93</v>
      </c>
      <c r="K602" s="490">
        <v>189377.88</v>
      </c>
      <c r="L602" s="490">
        <v>129492.25</v>
      </c>
      <c r="M602" s="490">
        <v>226611.43</v>
      </c>
      <c r="N602" s="490">
        <v>154462.42000000001</v>
      </c>
      <c r="O602" s="490">
        <v>270309.23</v>
      </c>
      <c r="P602" s="490">
        <v>181617.37</v>
      </c>
      <c r="Q602" s="490">
        <v>317830.40000000002</v>
      </c>
      <c r="R602" s="490">
        <v>198985.3</v>
      </c>
      <c r="S602" s="490">
        <v>348224.28</v>
      </c>
      <c r="T602" s="490">
        <v>215412.77</v>
      </c>
      <c r="U602" s="490">
        <v>376972.35</v>
      </c>
    </row>
    <row r="603" spans="1:21" ht="15">
      <c r="A603" s="489">
        <v>4</v>
      </c>
      <c r="B603" s="489" t="s">
        <v>298</v>
      </c>
      <c r="C603" s="489" t="s">
        <v>310</v>
      </c>
      <c r="D603" s="489" t="s">
        <v>311</v>
      </c>
      <c r="E603" s="489" t="s">
        <v>319</v>
      </c>
      <c r="F603" s="489">
        <v>2</v>
      </c>
      <c r="G603" s="489" t="s">
        <v>106</v>
      </c>
      <c r="H603" s="490">
        <v>73266.53</v>
      </c>
      <c r="I603" s="490">
        <v>128216.42</v>
      </c>
      <c r="J603" s="490">
        <v>95910.81</v>
      </c>
      <c r="K603" s="490">
        <v>167843.91</v>
      </c>
      <c r="L603" s="490">
        <v>116419.68</v>
      </c>
      <c r="M603" s="490">
        <v>203734.45</v>
      </c>
      <c r="N603" s="490">
        <v>142528.95999999999</v>
      </c>
      <c r="O603" s="490">
        <v>249425.67</v>
      </c>
      <c r="P603" s="490">
        <v>168939.58</v>
      </c>
      <c r="Q603" s="490">
        <v>295644.26</v>
      </c>
      <c r="R603" s="490">
        <v>186066.59</v>
      </c>
      <c r="S603" s="490">
        <v>325616.53000000003</v>
      </c>
      <c r="T603" s="490">
        <v>201909.4</v>
      </c>
      <c r="U603" s="490">
        <v>353341.45</v>
      </c>
    </row>
    <row r="604" spans="1:21" ht="15">
      <c r="A604" s="489">
        <v>4</v>
      </c>
      <c r="B604" s="489" t="s">
        <v>298</v>
      </c>
      <c r="C604" s="489" t="s">
        <v>310</v>
      </c>
      <c r="D604" s="489" t="s">
        <v>311</v>
      </c>
      <c r="E604" s="489" t="s">
        <v>319</v>
      </c>
      <c r="F604" s="489">
        <v>3</v>
      </c>
      <c r="G604" s="489" t="s">
        <v>107</v>
      </c>
      <c r="H604" s="490">
        <v>63814.2</v>
      </c>
      <c r="I604" s="490">
        <v>111674.85</v>
      </c>
      <c r="J604" s="490">
        <v>86944.11</v>
      </c>
      <c r="K604" s="490">
        <v>152152.19</v>
      </c>
      <c r="L604" s="490">
        <v>109930.17</v>
      </c>
      <c r="M604" s="490">
        <v>192377.8</v>
      </c>
      <c r="N604" s="490">
        <v>144741.35</v>
      </c>
      <c r="O604" s="490">
        <v>253297.37</v>
      </c>
      <c r="P604" s="490">
        <v>179299.4</v>
      </c>
      <c r="Q604" s="490">
        <v>313773.96000000002</v>
      </c>
      <c r="R604" s="490">
        <v>201976.48</v>
      </c>
      <c r="S604" s="490">
        <v>353458.84</v>
      </c>
      <c r="T604" s="490">
        <v>224364.27</v>
      </c>
      <c r="U604" s="490">
        <v>392637.46</v>
      </c>
    </row>
    <row r="605" spans="1:21" ht="15">
      <c r="A605" s="489">
        <v>4</v>
      </c>
      <c r="B605" s="489" t="s">
        <v>298</v>
      </c>
      <c r="C605" s="489" t="s">
        <v>310</v>
      </c>
      <c r="D605" s="489" t="s">
        <v>311</v>
      </c>
      <c r="E605" s="489" t="s">
        <v>319</v>
      </c>
      <c r="F605" s="489">
        <v>4</v>
      </c>
      <c r="G605" s="489" t="s">
        <v>104</v>
      </c>
      <c r="H605" s="490">
        <v>70838.039999999994</v>
      </c>
      <c r="I605" s="490">
        <v>113340.87</v>
      </c>
      <c r="J605" s="490">
        <v>99173.26</v>
      </c>
      <c r="K605" s="490">
        <v>158677.22</v>
      </c>
      <c r="L605" s="490">
        <v>127508.48</v>
      </c>
      <c r="M605" s="490">
        <v>204013.57</v>
      </c>
      <c r="N605" s="490">
        <v>170011.31</v>
      </c>
      <c r="O605" s="490">
        <v>272018.09000000003</v>
      </c>
      <c r="P605" s="490">
        <v>212514.13</v>
      </c>
      <c r="Q605" s="490">
        <v>340022.62</v>
      </c>
      <c r="R605" s="490">
        <v>240849.35</v>
      </c>
      <c r="S605" s="490">
        <v>385358.96</v>
      </c>
      <c r="T605" s="490">
        <v>269184.57</v>
      </c>
      <c r="U605" s="490">
        <v>430695.31</v>
      </c>
    </row>
    <row r="606" spans="1:21" ht="15">
      <c r="A606" s="489">
        <v>4</v>
      </c>
      <c r="B606" s="489" t="s">
        <v>298</v>
      </c>
      <c r="C606" s="489" t="s">
        <v>310</v>
      </c>
      <c r="D606" s="489" t="s">
        <v>311</v>
      </c>
      <c r="E606" s="489" t="s">
        <v>320</v>
      </c>
      <c r="F606" s="489">
        <v>1</v>
      </c>
      <c r="G606" s="489" t="s">
        <v>87</v>
      </c>
      <c r="H606" s="490">
        <v>86063.54</v>
      </c>
      <c r="I606" s="490">
        <v>150611.19</v>
      </c>
      <c r="J606" s="490">
        <v>111473.5</v>
      </c>
      <c r="K606" s="490">
        <v>195078.63</v>
      </c>
      <c r="L606" s="490">
        <v>133422.06</v>
      </c>
      <c r="M606" s="490">
        <v>233488.61</v>
      </c>
      <c r="N606" s="490">
        <v>159198.49</v>
      </c>
      <c r="O606" s="490">
        <v>278597.36</v>
      </c>
      <c r="P606" s="490">
        <v>187221.53</v>
      </c>
      <c r="Q606" s="490">
        <v>327637.67</v>
      </c>
      <c r="R606" s="490">
        <v>205145.16</v>
      </c>
      <c r="S606" s="490">
        <v>359004.03</v>
      </c>
      <c r="T606" s="490">
        <v>222119.3</v>
      </c>
      <c r="U606" s="490">
        <v>388708.77</v>
      </c>
    </row>
    <row r="607" spans="1:21" ht="15">
      <c r="A607" s="489">
        <v>4</v>
      </c>
      <c r="B607" s="489" t="s">
        <v>298</v>
      </c>
      <c r="C607" s="489" t="s">
        <v>310</v>
      </c>
      <c r="D607" s="489" t="s">
        <v>311</v>
      </c>
      <c r="E607" s="489" t="s">
        <v>320</v>
      </c>
      <c r="F607" s="489">
        <v>2</v>
      </c>
      <c r="G607" s="489" t="s">
        <v>106</v>
      </c>
      <c r="H607" s="490">
        <v>75245.070000000007</v>
      </c>
      <c r="I607" s="490">
        <v>131678.87</v>
      </c>
      <c r="J607" s="490">
        <v>98568.13</v>
      </c>
      <c r="K607" s="490">
        <v>172494.23</v>
      </c>
      <c r="L607" s="490">
        <v>119711.81</v>
      </c>
      <c r="M607" s="490">
        <v>209495.67</v>
      </c>
      <c r="N607" s="490">
        <v>146682.91</v>
      </c>
      <c r="O607" s="490">
        <v>256695.1</v>
      </c>
      <c r="P607" s="490">
        <v>173925.3</v>
      </c>
      <c r="Q607" s="490">
        <v>304369.28000000003</v>
      </c>
      <c r="R607" s="490">
        <v>191596.27</v>
      </c>
      <c r="S607" s="490">
        <v>335293.46000000002</v>
      </c>
      <c r="T607" s="490">
        <v>207957.22</v>
      </c>
      <c r="U607" s="490">
        <v>363925.14</v>
      </c>
    </row>
    <row r="608" spans="1:21" ht="15">
      <c r="A608" s="489">
        <v>4</v>
      </c>
      <c r="B608" s="489" t="s">
        <v>298</v>
      </c>
      <c r="C608" s="489" t="s">
        <v>310</v>
      </c>
      <c r="D608" s="489" t="s">
        <v>311</v>
      </c>
      <c r="E608" s="489" t="s">
        <v>320</v>
      </c>
      <c r="F608" s="489">
        <v>3</v>
      </c>
      <c r="G608" s="489" t="s">
        <v>107</v>
      </c>
      <c r="H608" s="490">
        <v>65387.31</v>
      </c>
      <c r="I608" s="490">
        <v>114427.79</v>
      </c>
      <c r="J608" s="490">
        <v>89029.6</v>
      </c>
      <c r="K608" s="490">
        <v>155801.79</v>
      </c>
      <c r="L608" s="490">
        <v>112521.02</v>
      </c>
      <c r="M608" s="490">
        <v>196911.78</v>
      </c>
      <c r="N608" s="490">
        <v>148106.44</v>
      </c>
      <c r="O608" s="490">
        <v>259186.27</v>
      </c>
      <c r="P608" s="490">
        <v>183426.38</v>
      </c>
      <c r="Q608" s="490">
        <v>320996.17</v>
      </c>
      <c r="R608" s="490">
        <v>206593.75</v>
      </c>
      <c r="S608" s="490">
        <v>361539.06</v>
      </c>
      <c r="T608" s="490">
        <v>229457.71</v>
      </c>
      <c r="U608" s="490">
        <v>401550.99</v>
      </c>
    </row>
    <row r="609" spans="1:21" ht="15">
      <c r="A609" s="489">
        <v>4</v>
      </c>
      <c r="B609" s="489" t="s">
        <v>298</v>
      </c>
      <c r="C609" s="489" t="s">
        <v>310</v>
      </c>
      <c r="D609" s="489" t="s">
        <v>311</v>
      </c>
      <c r="E609" s="489" t="s">
        <v>320</v>
      </c>
      <c r="F609" s="489">
        <v>4</v>
      </c>
      <c r="G609" s="489" t="s">
        <v>104</v>
      </c>
      <c r="H609" s="490">
        <v>72969.27</v>
      </c>
      <c r="I609" s="490">
        <v>116750.84</v>
      </c>
      <c r="J609" s="490">
        <v>102156.98</v>
      </c>
      <c r="K609" s="490">
        <v>163451.17000000001</v>
      </c>
      <c r="L609" s="490">
        <v>131344.69</v>
      </c>
      <c r="M609" s="490">
        <v>210151.51</v>
      </c>
      <c r="N609" s="490">
        <v>175126.26</v>
      </c>
      <c r="O609" s="490">
        <v>280202.01</v>
      </c>
      <c r="P609" s="490">
        <v>218907.82</v>
      </c>
      <c r="Q609" s="490">
        <v>350252.52</v>
      </c>
      <c r="R609" s="490">
        <v>248095.53</v>
      </c>
      <c r="S609" s="490">
        <v>396952.85</v>
      </c>
      <c r="T609" s="490">
        <v>277283.24</v>
      </c>
      <c r="U609" s="490">
        <v>443653.19</v>
      </c>
    </row>
    <row r="610" spans="1:21" ht="15">
      <c r="A610" s="489">
        <v>4</v>
      </c>
      <c r="B610" s="489" t="s">
        <v>298</v>
      </c>
      <c r="C610" s="489" t="s">
        <v>310</v>
      </c>
      <c r="D610" s="489" t="s">
        <v>311</v>
      </c>
      <c r="E610" s="489" t="s">
        <v>321</v>
      </c>
      <c r="F610" s="489">
        <v>1</v>
      </c>
      <c r="G610" s="489" t="s">
        <v>87</v>
      </c>
      <c r="H610" s="490">
        <v>91425.91</v>
      </c>
      <c r="I610" s="490">
        <v>159995.35</v>
      </c>
      <c r="J610" s="490">
        <v>118579.01</v>
      </c>
      <c r="K610" s="490">
        <v>207513.26</v>
      </c>
      <c r="L610" s="490">
        <v>142041.07999999999</v>
      </c>
      <c r="M610" s="490">
        <v>248571.89</v>
      </c>
      <c r="N610" s="490">
        <v>169657.25</v>
      </c>
      <c r="O610" s="490">
        <v>296900.19</v>
      </c>
      <c r="P610" s="490">
        <v>199648.98</v>
      </c>
      <c r="Q610" s="490">
        <v>349385.72</v>
      </c>
      <c r="R610" s="490">
        <v>218833.59</v>
      </c>
      <c r="S610" s="490">
        <v>382958.77</v>
      </c>
      <c r="T610" s="490">
        <v>237077.61</v>
      </c>
      <c r="U610" s="490">
        <v>414885.82</v>
      </c>
    </row>
    <row r="611" spans="1:21" ht="15">
      <c r="A611" s="489">
        <v>4</v>
      </c>
      <c r="B611" s="489" t="s">
        <v>298</v>
      </c>
      <c r="C611" s="489" t="s">
        <v>310</v>
      </c>
      <c r="D611" s="489" t="s">
        <v>311</v>
      </c>
      <c r="E611" s="489" t="s">
        <v>321</v>
      </c>
      <c r="F611" s="489">
        <v>2</v>
      </c>
      <c r="G611" s="489" t="s">
        <v>106</v>
      </c>
      <c r="H611" s="490">
        <v>79223.56</v>
      </c>
      <c r="I611" s="490">
        <v>138641.23000000001</v>
      </c>
      <c r="J611" s="490">
        <v>104022.94</v>
      </c>
      <c r="K611" s="490">
        <v>182040.15</v>
      </c>
      <c r="L611" s="490">
        <v>126577.19</v>
      </c>
      <c r="M611" s="490">
        <v>221510.09</v>
      </c>
      <c r="N611" s="490">
        <v>155540.84</v>
      </c>
      <c r="O611" s="490">
        <v>272196.46999999997</v>
      </c>
      <c r="P611" s="490">
        <v>184652.08</v>
      </c>
      <c r="Q611" s="490">
        <v>323141.13</v>
      </c>
      <c r="R611" s="490">
        <v>203551.69</v>
      </c>
      <c r="S611" s="490">
        <v>356215.46</v>
      </c>
      <c r="T611" s="490">
        <v>221104.11</v>
      </c>
      <c r="U611" s="490">
        <v>386932.19</v>
      </c>
    </row>
    <row r="612" spans="1:21" ht="15">
      <c r="A612" s="489">
        <v>4</v>
      </c>
      <c r="B612" s="489" t="s">
        <v>298</v>
      </c>
      <c r="C612" s="489" t="s">
        <v>310</v>
      </c>
      <c r="D612" s="489" t="s">
        <v>311</v>
      </c>
      <c r="E612" s="489" t="s">
        <v>321</v>
      </c>
      <c r="F612" s="489">
        <v>3</v>
      </c>
      <c r="G612" s="489" t="s">
        <v>107</v>
      </c>
      <c r="H612" s="490">
        <v>68301.899999999994</v>
      </c>
      <c r="I612" s="490">
        <v>119528.32000000001</v>
      </c>
      <c r="J612" s="490">
        <v>92788.64</v>
      </c>
      <c r="K612" s="490">
        <v>162380.10999999999</v>
      </c>
      <c r="L612" s="490">
        <v>117105.21</v>
      </c>
      <c r="M612" s="490">
        <v>204934.13</v>
      </c>
      <c r="N612" s="490">
        <v>153972.92000000001</v>
      </c>
      <c r="O612" s="490">
        <v>269452.61</v>
      </c>
      <c r="P612" s="490">
        <v>190541.18</v>
      </c>
      <c r="Q612" s="490">
        <v>333447.07</v>
      </c>
      <c r="R612" s="490">
        <v>214492.26</v>
      </c>
      <c r="S612" s="490">
        <v>375361.45</v>
      </c>
      <c r="T612" s="490">
        <v>238101.11</v>
      </c>
      <c r="U612" s="490">
        <v>416676.95</v>
      </c>
    </row>
    <row r="613" spans="1:21" ht="15">
      <c r="A613" s="489">
        <v>4</v>
      </c>
      <c r="B613" s="489" t="s">
        <v>298</v>
      </c>
      <c r="C613" s="489" t="s">
        <v>310</v>
      </c>
      <c r="D613" s="489" t="s">
        <v>311</v>
      </c>
      <c r="E613" s="489" t="s">
        <v>321</v>
      </c>
      <c r="F613" s="489">
        <v>4</v>
      </c>
      <c r="G613" s="489" t="s">
        <v>104</v>
      </c>
      <c r="H613" s="490">
        <v>77616.22</v>
      </c>
      <c r="I613" s="490">
        <v>124185.96</v>
      </c>
      <c r="J613" s="490">
        <v>108662.71</v>
      </c>
      <c r="K613" s="490">
        <v>173860.35</v>
      </c>
      <c r="L613" s="490">
        <v>139709.20000000001</v>
      </c>
      <c r="M613" s="490">
        <v>223534.73</v>
      </c>
      <c r="N613" s="490">
        <v>186278.94</v>
      </c>
      <c r="O613" s="490">
        <v>298046.31</v>
      </c>
      <c r="P613" s="490">
        <v>232848.67</v>
      </c>
      <c r="Q613" s="490">
        <v>372557.88</v>
      </c>
      <c r="R613" s="490">
        <v>263895.15999999997</v>
      </c>
      <c r="S613" s="490">
        <v>422232.27</v>
      </c>
      <c r="T613" s="490">
        <v>294941.65000000002</v>
      </c>
      <c r="U613" s="490">
        <v>471906.65</v>
      </c>
    </row>
    <row r="614" spans="1:21" ht="15">
      <c r="A614" s="489">
        <v>4</v>
      </c>
      <c r="B614" s="489" t="s">
        <v>298</v>
      </c>
      <c r="C614" s="489" t="s">
        <v>310</v>
      </c>
      <c r="D614" s="489" t="s">
        <v>311</v>
      </c>
      <c r="E614" s="489" t="s">
        <v>322</v>
      </c>
      <c r="F614" s="489">
        <v>1</v>
      </c>
      <c r="G614" s="489" t="s">
        <v>87</v>
      </c>
      <c r="H614" s="490">
        <v>89475.96</v>
      </c>
      <c r="I614" s="490">
        <v>156582.93</v>
      </c>
      <c r="J614" s="490">
        <v>115995.19</v>
      </c>
      <c r="K614" s="490">
        <v>202991.58</v>
      </c>
      <c r="L614" s="490">
        <v>138906.89000000001</v>
      </c>
      <c r="M614" s="490">
        <v>243087.06</v>
      </c>
      <c r="N614" s="490">
        <v>165854.06</v>
      </c>
      <c r="O614" s="490">
        <v>290244.61</v>
      </c>
      <c r="P614" s="490">
        <v>195129.9</v>
      </c>
      <c r="Q614" s="490">
        <v>341477.33</v>
      </c>
      <c r="R614" s="490">
        <v>213855.97</v>
      </c>
      <c r="S614" s="490">
        <v>374247.96</v>
      </c>
      <c r="T614" s="490">
        <v>231638.22</v>
      </c>
      <c r="U614" s="490">
        <v>405366.89</v>
      </c>
    </row>
    <row r="615" spans="1:21" ht="15">
      <c r="A615" s="489">
        <v>4</v>
      </c>
      <c r="B615" s="489" t="s">
        <v>298</v>
      </c>
      <c r="C615" s="489" t="s">
        <v>310</v>
      </c>
      <c r="D615" s="489" t="s">
        <v>311</v>
      </c>
      <c r="E615" s="489" t="s">
        <v>322</v>
      </c>
      <c r="F615" s="489">
        <v>2</v>
      </c>
      <c r="G615" s="489" t="s">
        <v>106</v>
      </c>
      <c r="H615" s="490">
        <v>77776.84</v>
      </c>
      <c r="I615" s="490">
        <v>136109.46</v>
      </c>
      <c r="J615" s="490">
        <v>102039.37</v>
      </c>
      <c r="K615" s="490">
        <v>178568.91</v>
      </c>
      <c r="L615" s="490">
        <v>124080.69</v>
      </c>
      <c r="M615" s="490">
        <v>217141.21</v>
      </c>
      <c r="N615" s="490">
        <v>152319.76999999999</v>
      </c>
      <c r="O615" s="490">
        <v>266559.61</v>
      </c>
      <c r="P615" s="490">
        <v>180751.43</v>
      </c>
      <c r="Q615" s="490">
        <v>316315</v>
      </c>
      <c r="R615" s="490">
        <v>199204.26</v>
      </c>
      <c r="S615" s="490">
        <v>348607.46</v>
      </c>
      <c r="T615" s="490">
        <v>216323.42</v>
      </c>
      <c r="U615" s="490">
        <v>378565.99</v>
      </c>
    </row>
    <row r="616" spans="1:21" ht="15">
      <c r="A616" s="489">
        <v>4</v>
      </c>
      <c r="B616" s="489" t="s">
        <v>298</v>
      </c>
      <c r="C616" s="489" t="s">
        <v>310</v>
      </c>
      <c r="D616" s="489" t="s">
        <v>311</v>
      </c>
      <c r="E616" s="489" t="s">
        <v>322</v>
      </c>
      <c r="F616" s="489">
        <v>3</v>
      </c>
      <c r="G616" s="489" t="s">
        <v>107</v>
      </c>
      <c r="H616" s="490">
        <v>67242.05</v>
      </c>
      <c r="I616" s="490">
        <v>117673.59</v>
      </c>
      <c r="J616" s="490">
        <v>91421.71</v>
      </c>
      <c r="K616" s="490">
        <v>159988</v>
      </c>
      <c r="L616" s="490">
        <v>115438.23</v>
      </c>
      <c r="M616" s="490">
        <v>202016.91</v>
      </c>
      <c r="N616" s="490">
        <v>151839.65</v>
      </c>
      <c r="O616" s="490">
        <v>265719.39</v>
      </c>
      <c r="P616" s="490">
        <v>187953.98</v>
      </c>
      <c r="Q616" s="490">
        <v>328919.46999999997</v>
      </c>
      <c r="R616" s="490">
        <v>211620.07</v>
      </c>
      <c r="S616" s="490">
        <v>370335.12</v>
      </c>
      <c r="T616" s="490">
        <v>234958.05</v>
      </c>
      <c r="U616" s="490">
        <v>411176.6</v>
      </c>
    </row>
    <row r="617" spans="1:21" ht="15">
      <c r="A617" s="489">
        <v>4</v>
      </c>
      <c r="B617" s="489" t="s">
        <v>298</v>
      </c>
      <c r="C617" s="489" t="s">
        <v>310</v>
      </c>
      <c r="D617" s="489" t="s">
        <v>311</v>
      </c>
      <c r="E617" s="489" t="s">
        <v>322</v>
      </c>
      <c r="F617" s="489">
        <v>4</v>
      </c>
      <c r="G617" s="489" t="s">
        <v>104</v>
      </c>
      <c r="H617" s="490">
        <v>75926.42</v>
      </c>
      <c r="I617" s="490">
        <v>121482.28</v>
      </c>
      <c r="J617" s="490">
        <v>106296.99</v>
      </c>
      <c r="K617" s="490">
        <v>170075.19</v>
      </c>
      <c r="L617" s="490">
        <v>136667.56</v>
      </c>
      <c r="M617" s="490">
        <v>218668.1</v>
      </c>
      <c r="N617" s="490">
        <v>182223.42</v>
      </c>
      <c r="O617" s="490">
        <v>291557.46999999997</v>
      </c>
      <c r="P617" s="490">
        <v>227779.27</v>
      </c>
      <c r="Q617" s="490">
        <v>364446.84</v>
      </c>
      <c r="R617" s="490">
        <v>258149.84</v>
      </c>
      <c r="S617" s="490">
        <v>413039.75</v>
      </c>
      <c r="T617" s="490">
        <v>288520.40999999997</v>
      </c>
      <c r="U617" s="490">
        <v>461632.66</v>
      </c>
    </row>
    <row r="618" spans="1:21" ht="15">
      <c r="A618" s="489">
        <v>4</v>
      </c>
      <c r="B618" s="489" t="s">
        <v>298</v>
      </c>
      <c r="C618" s="489" t="s">
        <v>310</v>
      </c>
      <c r="D618" s="489" t="s">
        <v>311</v>
      </c>
      <c r="E618" s="489" t="s">
        <v>323</v>
      </c>
      <c r="F618" s="489">
        <v>1</v>
      </c>
      <c r="G618" s="489" t="s">
        <v>87</v>
      </c>
      <c r="H618" s="490">
        <v>89874.82</v>
      </c>
      <c r="I618" s="490">
        <v>157280.94</v>
      </c>
      <c r="J618" s="490">
        <v>116585.55</v>
      </c>
      <c r="K618" s="490">
        <v>204024.71</v>
      </c>
      <c r="L618" s="490">
        <v>139666.26999999999</v>
      </c>
      <c r="M618" s="490">
        <v>244415.98</v>
      </c>
      <c r="N618" s="490">
        <v>166840.67000000001</v>
      </c>
      <c r="O618" s="490">
        <v>291971.17</v>
      </c>
      <c r="P618" s="490">
        <v>196349.05</v>
      </c>
      <c r="Q618" s="490">
        <v>343610.84</v>
      </c>
      <c r="R618" s="490">
        <v>215224.68</v>
      </c>
      <c r="S618" s="490">
        <v>376643.2</v>
      </c>
      <c r="T618" s="490">
        <v>233183.49</v>
      </c>
      <c r="U618" s="490">
        <v>408071.1</v>
      </c>
    </row>
    <row r="619" spans="1:21" ht="15">
      <c r="A619" s="489">
        <v>4</v>
      </c>
      <c r="B619" s="489" t="s">
        <v>298</v>
      </c>
      <c r="C619" s="489" t="s">
        <v>310</v>
      </c>
      <c r="D619" s="489" t="s">
        <v>311</v>
      </c>
      <c r="E619" s="489" t="s">
        <v>323</v>
      </c>
      <c r="F619" s="489">
        <v>2</v>
      </c>
      <c r="G619" s="489" t="s">
        <v>106</v>
      </c>
      <c r="H619" s="490">
        <v>77798.25</v>
      </c>
      <c r="I619" s="490">
        <v>136146.94</v>
      </c>
      <c r="J619" s="490">
        <v>102179.55</v>
      </c>
      <c r="K619" s="490">
        <v>178814.21</v>
      </c>
      <c r="L619" s="490">
        <v>124361.81</v>
      </c>
      <c r="M619" s="490">
        <v>217633.17</v>
      </c>
      <c r="N619" s="490">
        <v>152869.79</v>
      </c>
      <c r="O619" s="490">
        <v>267522.13</v>
      </c>
      <c r="P619" s="490">
        <v>181506.76</v>
      </c>
      <c r="Q619" s="490">
        <v>317636.83</v>
      </c>
      <c r="R619" s="490">
        <v>200100.34</v>
      </c>
      <c r="S619" s="490">
        <v>350175.59</v>
      </c>
      <c r="T619" s="490">
        <v>217374.66</v>
      </c>
      <c r="U619" s="490">
        <v>380405.65</v>
      </c>
    </row>
    <row r="620" spans="1:21" ht="15">
      <c r="A620" s="489">
        <v>4</v>
      </c>
      <c r="B620" s="489" t="s">
        <v>298</v>
      </c>
      <c r="C620" s="489" t="s">
        <v>310</v>
      </c>
      <c r="D620" s="489" t="s">
        <v>311</v>
      </c>
      <c r="E620" s="489" t="s">
        <v>323</v>
      </c>
      <c r="F620" s="489">
        <v>3</v>
      </c>
      <c r="G620" s="489" t="s">
        <v>107</v>
      </c>
      <c r="H620" s="490">
        <v>67010.42</v>
      </c>
      <c r="I620" s="490">
        <v>117268.23</v>
      </c>
      <c r="J620" s="490">
        <v>91009.78</v>
      </c>
      <c r="K620" s="490">
        <v>159267.10999999999</v>
      </c>
      <c r="L620" s="490">
        <v>114840.74</v>
      </c>
      <c r="M620" s="490">
        <v>200971.29</v>
      </c>
      <c r="N620" s="490">
        <v>150975.96</v>
      </c>
      <c r="O620" s="490">
        <v>264207.92</v>
      </c>
      <c r="P620" s="490">
        <v>186814.83</v>
      </c>
      <c r="Q620" s="490">
        <v>326925.95</v>
      </c>
      <c r="R620" s="490">
        <v>210284.05</v>
      </c>
      <c r="S620" s="490">
        <v>367997.08</v>
      </c>
      <c r="T620" s="490">
        <v>233414.58</v>
      </c>
      <c r="U620" s="490">
        <v>408475.51</v>
      </c>
    </row>
    <row r="621" spans="1:21" ht="15">
      <c r="A621" s="489">
        <v>4</v>
      </c>
      <c r="B621" s="489" t="s">
        <v>298</v>
      </c>
      <c r="C621" s="489" t="s">
        <v>310</v>
      </c>
      <c r="D621" s="489" t="s">
        <v>311</v>
      </c>
      <c r="E621" s="489" t="s">
        <v>323</v>
      </c>
      <c r="F621" s="489">
        <v>4</v>
      </c>
      <c r="G621" s="489" t="s">
        <v>104</v>
      </c>
      <c r="H621" s="490">
        <v>76310.92</v>
      </c>
      <c r="I621" s="490">
        <v>122097.47</v>
      </c>
      <c r="J621" s="490">
        <v>106835.28</v>
      </c>
      <c r="K621" s="490">
        <v>170936.45</v>
      </c>
      <c r="L621" s="490">
        <v>137359.65</v>
      </c>
      <c r="M621" s="490">
        <v>219775.44</v>
      </c>
      <c r="N621" s="490">
        <v>183146.2</v>
      </c>
      <c r="O621" s="490">
        <v>293033.92</v>
      </c>
      <c r="P621" s="490">
        <v>228932.75</v>
      </c>
      <c r="Q621" s="490">
        <v>366292.4</v>
      </c>
      <c r="R621" s="490">
        <v>259457.12</v>
      </c>
      <c r="S621" s="490">
        <v>415131.39</v>
      </c>
      <c r="T621" s="490">
        <v>289981.48</v>
      </c>
      <c r="U621" s="490">
        <v>463970.38</v>
      </c>
    </row>
    <row r="622" spans="1:21" ht="15">
      <c r="A622" s="489">
        <v>4</v>
      </c>
      <c r="B622" s="489" t="s">
        <v>298</v>
      </c>
      <c r="C622" s="489" t="s">
        <v>324</v>
      </c>
      <c r="D622" s="489" t="s">
        <v>325</v>
      </c>
      <c r="E622" s="489" t="s">
        <v>218</v>
      </c>
      <c r="F622" s="489">
        <v>1</v>
      </c>
      <c r="G622" s="489" t="s">
        <v>87</v>
      </c>
      <c r="H622" s="490">
        <v>85132.87</v>
      </c>
      <c r="I622" s="490">
        <v>148982.51999999999</v>
      </c>
      <c r="J622" s="490">
        <v>110209.39</v>
      </c>
      <c r="K622" s="490">
        <v>192866.43</v>
      </c>
      <c r="L622" s="490">
        <v>131867.04999999999</v>
      </c>
      <c r="M622" s="490">
        <v>230767.33</v>
      </c>
      <c r="N622" s="490">
        <v>157278.99</v>
      </c>
      <c r="O622" s="490">
        <v>275238.24</v>
      </c>
      <c r="P622" s="490">
        <v>184917.29</v>
      </c>
      <c r="Q622" s="490">
        <v>323605.26</v>
      </c>
      <c r="R622" s="490">
        <v>202594.2</v>
      </c>
      <c r="S622" s="490">
        <v>354539.85</v>
      </c>
      <c r="T622" s="490">
        <v>219306.89</v>
      </c>
      <c r="U622" s="490">
        <v>383787.06</v>
      </c>
    </row>
    <row r="623" spans="1:21" ht="15">
      <c r="A623" s="489">
        <v>4</v>
      </c>
      <c r="B623" s="489" t="s">
        <v>298</v>
      </c>
      <c r="C623" s="489" t="s">
        <v>324</v>
      </c>
      <c r="D623" s="489" t="s">
        <v>325</v>
      </c>
      <c r="E623" s="489" t="s">
        <v>218</v>
      </c>
      <c r="F623" s="489">
        <v>2</v>
      </c>
      <c r="G623" s="489" t="s">
        <v>106</v>
      </c>
      <c r="H623" s="490">
        <v>74691.83</v>
      </c>
      <c r="I623" s="490">
        <v>130710.71</v>
      </c>
      <c r="J623" s="490">
        <v>97754.2</v>
      </c>
      <c r="K623" s="490">
        <v>171069.85</v>
      </c>
      <c r="L623" s="490">
        <v>118635.06</v>
      </c>
      <c r="M623" s="490">
        <v>207611.36</v>
      </c>
      <c r="N623" s="490">
        <v>145200</v>
      </c>
      <c r="O623" s="490">
        <v>254100.01</v>
      </c>
      <c r="P623" s="490">
        <v>172084.89</v>
      </c>
      <c r="Q623" s="490">
        <v>301148.56</v>
      </c>
      <c r="R623" s="490">
        <v>189517.94</v>
      </c>
      <c r="S623" s="490">
        <v>331656.39</v>
      </c>
      <c r="T623" s="490">
        <v>205638.84</v>
      </c>
      <c r="U623" s="490">
        <v>359867.98</v>
      </c>
    </row>
    <row r="624" spans="1:21" ht="15">
      <c r="A624" s="489">
        <v>4</v>
      </c>
      <c r="B624" s="489" t="s">
        <v>298</v>
      </c>
      <c r="C624" s="489" t="s">
        <v>324</v>
      </c>
      <c r="D624" s="489" t="s">
        <v>325</v>
      </c>
      <c r="E624" s="489" t="s">
        <v>218</v>
      </c>
      <c r="F624" s="489">
        <v>3</v>
      </c>
      <c r="G624" s="489" t="s">
        <v>107</v>
      </c>
      <c r="H624" s="490">
        <v>65105.68</v>
      </c>
      <c r="I624" s="490">
        <v>113934.94</v>
      </c>
      <c r="J624" s="490">
        <v>88722.96</v>
      </c>
      <c r="K624" s="490">
        <v>155265.19</v>
      </c>
      <c r="L624" s="490">
        <v>112194.65</v>
      </c>
      <c r="M624" s="490">
        <v>196340.63</v>
      </c>
      <c r="N624" s="490">
        <v>147738.31</v>
      </c>
      <c r="O624" s="490">
        <v>258542.05</v>
      </c>
      <c r="P624" s="490">
        <v>183025.76</v>
      </c>
      <c r="Q624" s="490">
        <v>320295.07</v>
      </c>
      <c r="R624" s="490">
        <v>206184.69</v>
      </c>
      <c r="S624" s="490">
        <v>360823.2</v>
      </c>
      <c r="T624" s="490">
        <v>229050.8</v>
      </c>
      <c r="U624" s="490">
        <v>400838.89</v>
      </c>
    </row>
    <row r="625" spans="1:21" ht="15">
      <c r="A625" s="489">
        <v>4</v>
      </c>
      <c r="B625" s="489" t="s">
        <v>298</v>
      </c>
      <c r="C625" s="489" t="s">
        <v>324</v>
      </c>
      <c r="D625" s="489" t="s">
        <v>325</v>
      </c>
      <c r="E625" s="489" t="s">
        <v>218</v>
      </c>
      <c r="F625" s="489">
        <v>4</v>
      </c>
      <c r="G625" s="489" t="s">
        <v>104</v>
      </c>
      <c r="H625" s="490">
        <v>72143.350000000006</v>
      </c>
      <c r="I625" s="490">
        <v>115429.36</v>
      </c>
      <c r="J625" s="490">
        <v>101000.69</v>
      </c>
      <c r="K625" s="490">
        <v>161601.10999999999</v>
      </c>
      <c r="L625" s="490">
        <v>129858.03</v>
      </c>
      <c r="M625" s="490">
        <v>207772.85</v>
      </c>
      <c r="N625" s="490">
        <v>173144.04</v>
      </c>
      <c r="O625" s="490">
        <v>277030.46999999997</v>
      </c>
      <c r="P625" s="490">
        <v>216430.05</v>
      </c>
      <c r="Q625" s="490">
        <v>346288.08</v>
      </c>
      <c r="R625" s="490">
        <v>245287.39</v>
      </c>
      <c r="S625" s="490">
        <v>392459.83</v>
      </c>
      <c r="T625" s="490">
        <v>274144.73</v>
      </c>
      <c r="U625" s="490">
        <v>438631.57</v>
      </c>
    </row>
    <row r="626" spans="1:21" ht="15">
      <c r="A626" s="489">
        <v>4</v>
      </c>
      <c r="B626" s="489" t="s">
        <v>298</v>
      </c>
      <c r="C626" s="489" t="s">
        <v>324</v>
      </c>
      <c r="D626" s="489" t="s">
        <v>325</v>
      </c>
      <c r="E626" s="489" t="s">
        <v>326</v>
      </c>
      <c r="F626" s="489">
        <v>1</v>
      </c>
      <c r="G626" s="489" t="s">
        <v>87</v>
      </c>
      <c r="H626" s="490">
        <v>83892.02</v>
      </c>
      <c r="I626" s="490">
        <v>146811.03</v>
      </c>
      <c r="J626" s="490">
        <v>108750.7</v>
      </c>
      <c r="K626" s="490">
        <v>190313.72</v>
      </c>
      <c r="L626" s="490">
        <v>130227.47</v>
      </c>
      <c r="M626" s="490">
        <v>227898.08</v>
      </c>
      <c r="N626" s="490">
        <v>155484.82999999999</v>
      </c>
      <c r="O626" s="490">
        <v>272098.45</v>
      </c>
      <c r="P626" s="490">
        <v>182925.9</v>
      </c>
      <c r="Q626" s="490">
        <v>320120.33</v>
      </c>
      <c r="R626" s="490">
        <v>200478.32</v>
      </c>
      <c r="S626" s="490">
        <v>350837.06</v>
      </c>
      <c r="T626" s="490">
        <v>217143.45</v>
      </c>
      <c r="U626" s="490">
        <v>380001.04</v>
      </c>
    </row>
    <row r="627" spans="1:21" ht="15">
      <c r="A627" s="489">
        <v>4</v>
      </c>
      <c r="B627" s="489" t="s">
        <v>298</v>
      </c>
      <c r="C627" s="489" t="s">
        <v>324</v>
      </c>
      <c r="D627" s="489" t="s">
        <v>325</v>
      </c>
      <c r="E627" s="489" t="s">
        <v>326</v>
      </c>
      <c r="F627" s="489">
        <v>2</v>
      </c>
      <c r="G627" s="489" t="s">
        <v>106</v>
      </c>
      <c r="H627" s="490">
        <v>72947.679999999993</v>
      </c>
      <c r="I627" s="490">
        <v>127658.44</v>
      </c>
      <c r="J627" s="490">
        <v>95695.26</v>
      </c>
      <c r="K627" s="490">
        <v>167466.71</v>
      </c>
      <c r="L627" s="490">
        <v>116357.8</v>
      </c>
      <c r="M627" s="490">
        <v>203626.15</v>
      </c>
      <c r="N627" s="490">
        <v>142823.72</v>
      </c>
      <c r="O627" s="490">
        <v>249941.5</v>
      </c>
      <c r="P627" s="490">
        <v>169475.07</v>
      </c>
      <c r="Q627" s="490">
        <v>296581.38</v>
      </c>
      <c r="R627" s="490">
        <v>186771.88</v>
      </c>
      <c r="S627" s="490">
        <v>326850.78999999998</v>
      </c>
      <c r="T627" s="490">
        <v>202816.7</v>
      </c>
      <c r="U627" s="490">
        <v>354929.23</v>
      </c>
    </row>
    <row r="628" spans="1:21" ht="15">
      <c r="A628" s="489">
        <v>4</v>
      </c>
      <c r="B628" s="489" t="s">
        <v>298</v>
      </c>
      <c r="C628" s="489" t="s">
        <v>324</v>
      </c>
      <c r="D628" s="489" t="s">
        <v>325</v>
      </c>
      <c r="E628" s="489" t="s">
        <v>326</v>
      </c>
      <c r="F628" s="489">
        <v>3</v>
      </c>
      <c r="G628" s="489" t="s">
        <v>107</v>
      </c>
      <c r="H628" s="490">
        <v>63085.98</v>
      </c>
      <c r="I628" s="490">
        <v>110400.46</v>
      </c>
      <c r="J628" s="490">
        <v>85778.51</v>
      </c>
      <c r="K628" s="490">
        <v>150112.39000000001</v>
      </c>
      <c r="L628" s="490">
        <v>108318.43</v>
      </c>
      <c r="M628" s="490">
        <v>189557.25</v>
      </c>
      <c r="N628" s="490">
        <v>142480.64000000001</v>
      </c>
      <c r="O628" s="490">
        <v>249341.12</v>
      </c>
      <c r="P628" s="490">
        <v>176374.29</v>
      </c>
      <c r="Q628" s="490">
        <v>308655</v>
      </c>
      <c r="R628" s="490">
        <v>198586.38</v>
      </c>
      <c r="S628" s="490">
        <v>347526.17</v>
      </c>
      <c r="T628" s="490">
        <v>220491.54</v>
      </c>
      <c r="U628" s="490">
        <v>385860.19</v>
      </c>
    </row>
    <row r="629" spans="1:21" ht="15">
      <c r="A629" s="489">
        <v>4</v>
      </c>
      <c r="B629" s="489" t="s">
        <v>298</v>
      </c>
      <c r="C629" s="489" t="s">
        <v>324</v>
      </c>
      <c r="D629" s="489" t="s">
        <v>325</v>
      </c>
      <c r="E629" s="489" t="s">
        <v>326</v>
      </c>
      <c r="F629" s="489">
        <v>4</v>
      </c>
      <c r="G629" s="489" t="s">
        <v>104</v>
      </c>
      <c r="H629" s="490">
        <v>71184.58</v>
      </c>
      <c r="I629" s="490">
        <v>113895.33</v>
      </c>
      <c r="J629" s="490">
        <v>99658.41</v>
      </c>
      <c r="K629" s="490">
        <v>159453.46</v>
      </c>
      <c r="L629" s="490">
        <v>128132.24</v>
      </c>
      <c r="M629" s="490">
        <v>205011.59</v>
      </c>
      <c r="N629" s="490">
        <v>170842.99</v>
      </c>
      <c r="O629" s="490">
        <v>273348.78999999998</v>
      </c>
      <c r="P629" s="490">
        <v>213553.74</v>
      </c>
      <c r="Q629" s="490">
        <v>341685.99</v>
      </c>
      <c r="R629" s="490">
        <v>242027.57</v>
      </c>
      <c r="S629" s="490">
        <v>387244.12</v>
      </c>
      <c r="T629" s="490">
        <v>270501.40000000002</v>
      </c>
      <c r="U629" s="490">
        <v>432802.25</v>
      </c>
    </row>
    <row r="630" spans="1:21" ht="15">
      <c r="A630" s="489">
        <v>4</v>
      </c>
      <c r="B630" s="489" t="s">
        <v>298</v>
      </c>
      <c r="C630" s="489" t="s">
        <v>324</v>
      </c>
      <c r="D630" s="489" t="s">
        <v>325</v>
      </c>
      <c r="E630" s="489" t="s">
        <v>327</v>
      </c>
      <c r="F630" s="489">
        <v>1</v>
      </c>
      <c r="G630" s="489" t="s">
        <v>87</v>
      </c>
      <c r="H630" s="490">
        <v>92711.08</v>
      </c>
      <c r="I630" s="490">
        <v>162244.39000000001</v>
      </c>
      <c r="J630" s="490">
        <v>120065.5</v>
      </c>
      <c r="K630" s="490">
        <v>210114.62</v>
      </c>
      <c r="L630" s="490">
        <v>143692.73000000001</v>
      </c>
      <c r="M630" s="490">
        <v>251462.28</v>
      </c>
      <c r="N630" s="490">
        <v>171433.51</v>
      </c>
      <c r="O630" s="490">
        <v>300008.65000000002</v>
      </c>
      <c r="P630" s="490">
        <v>201595.68</v>
      </c>
      <c r="Q630" s="490">
        <v>352792.44</v>
      </c>
      <c r="R630" s="490">
        <v>220887.31</v>
      </c>
      <c r="S630" s="490">
        <v>386552.79</v>
      </c>
      <c r="T630" s="490">
        <v>239148.35</v>
      </c>
      <c r="U630" s="490">
        <v>418509.61</v>
      </c>
    </row>
    <row r="631" spans="1:21" ht="15">
      <c r="A631" s="489">
        <v>4</v>
      </c>
      <c r="B631" s="489" t="s">
        <v>298</v>
      </c>
      <c r="C631" s="489" t="s">
        <v>324</v>
      </c>
      <c r="D631" s="489" t="s">
        <v>325</v>
      </c>
      <c r="E631" s="489" t="s">
        <v>327</v>
      </c>
      <c r="F631" s="489">
        <v>2</v>
      </c>
      <c r="G631" s="489" t="s">
        <v>106</v>
      </c>
      <c r="H631" s="490">
        <v>81137.84</v>
      </c>
      <c r="I631" s="490">
        <v>141991.23000000001</v>
      </c>
      <c r="J631" s="490">
        <v>106259.74</v>
      </c>
      <c r="K631" s="490">
        <v>185954.55</v>
      </c>
      <c r="L631" s="490">
        <v>129025.95</v>
      </c>
      <c r="M631" s="490">
        <v>225795.42</v>
      </c>
      <c r="N631" s="490">
        <v>158044.75</v>
      </c>
      <c r="O631" s="490">
        <v>276578.32</v>
      </c>
      <c r="P631" s="490">
        <v>187371.81</v>
      </c>
      <c r="Q631" s="490">
        <v>327900.67</v>
      </c>
      <c r="R631" s="490">
        <v>206393.14</v>
      </c>
      <c r="S631" s="490">
        <v>361188</v>
      </c>
      <c r="T631" s="490">
        <v>223998.22</v>
      </c>
      <c r="U631" s="490">
        <v>391996.89</v>
      </c>
    </row>
    <row r="632" spans="1:21" ht="15">
      <c r="A632" s="489">
        <v>4</v>
      </c>
      <c r="B632" s="489" t="s">
        <v>298</v>
      </c>
      <c r="C632" s="489" t="s">
        <v>324</v>
      </c>
      <c r="D632" s="489" t="s">
        <v>325</v>
      </c>
      <c r="E632" s="489" t="s">
        <v>327</v>
      </c>
      <c r="F632" s="489">
        <v>3</v>
      </c>
      <c r="G632" s="489" t="s">
        <v>107</v>
      </c>
      <c r="H632" s="490">
        <v>70569.899999999994</v>
      </c>
      <c r="I632" s="490">
        <v>123497.33</v>
      </c>
      <c r="J632" s="490">
        <v>96109.92</v>
      </c>
      <c r="K632" s="490">
        <v>168192.36</v>
      </c>
      <c r="L632" s="490">
        <v>121488.56</v>
      </c>
      <c r="M632" s="490">
        <v>212604.97</v>
      </c>
      <c r="N632" s="490">
        <v>159929.09</v>
      </c>
      <c r="O632" s="490">
        <v>279875.90999999997</v>
      </c>
      <c r="P632" s="490">
        <v>198085.63</v>
      </c>
      <c r="Q632" s="490">
        <v>346649.85</v>
      </c>
      <c r="R632" s="490">
        <v>223117.6</v>
      </c>
      <c r="S632" s="490">
        <v>390455.79</v>
      </c>
      <c r="T632" s="490">
        <v>247824.99</v>
      </c>
      <c r="U632" s="490">
        <v>433693.73</v>
      </c>
    </row>
    <row r="633" spans="1:21" ht="15">
      <c r="A633" s="489">
        <v>4</v>
      </c>
      <c r="B633" s="489" t="s">
        <v>298</v>
      </c>
      <c r="C633" s="489" t="s">
        <v>324</v>
      </c>
      <c r="D633" s="489" t="s">
        <v>325</v>
      </c>
      <c r="E633" s="489" t="s">
        <v>327</v>
      </c>
      <c r="F633" s="489">
        <v>4</v>
      </c>
      <c r="G633" s="489" t="s">
        <v>104</v>
      </c>
      <c r="H633" s="490">
        <v>78593.97</v>
      </c>
      <c r="I633" s="490">
        <v>125750.36</v>
      </c>
      <c r="J633" s="490">
        <v>110031.56</v>
      </c>
      <c r="K633" s="490">
        <v>176050.5</v>
      </c>
      <c r="L633" s="490">
        <v>141469.15</v>
      </c>
      <c r="M633" s="490">
        <v>226350.65</v>
      </c>
      <c r="N633" s="490">
        <v>188625.54</v>
      </c>
      <c r="O633" s="490">
        <v>301800.86</v>
      </c>
      <c r="P633" s="490">
        <v>235781.92</v>
      </c>
      <c r="Q633" s="490">
        <v>377251.08</v>
      </c>
      <c r="R633" s="490">
        <v>267219.51</v>
      </c>
      <c r="S633" s="490">
        <v>427551.22</v>
      </c>
      <c r="T633" s="490">
        <v>298657.09999999998</v>
      </c>
      <c r="U633" s="490">
        <v>477851.36</v>
      </c>
    </row>
    <row r="634" spans="1:21" ht="15">
      <c r="A634" s="489">
        <v>4</v>
      </c>
      <c r="B634" s="489" t="s">
        <v>298</v>
      </c>
      <c r="C634" s="489" t="s">
        <v>324</v>
      </c>
      <c r="D634" s="489" t="s">
        <v>325</v>
      </c>
      <c r="E634" s="489" t="s">
        <v>137</v>
      </c>
      <c r="F634" s="489">
        <v>1</v>
      </c>
      <c r="G634" s="489" t="s">
        <v>87</v>
      </c>
      <c r="H634" s="490">
        <v>86240.79</v>
      </c>
      <c r="I634" s="490">
        <v>150921.38</v>
      </c>
      <c r="J634" s="490">
        <v>111584.69</v>
      </c>
      <c r="K634" s="490">
        <v>195273.21</v>
      </c>
      <c r="L634" s="490">
        <v>133470.38</v>
      </c>
      <c r="M634" s="490">
        <v>233573.17</v>
      </c>
      <c r="N634" s="490">
        <v>159126.88</v>
      </c>
      <c r="O634" s="490">
        <v>278472.03000000003</v>
      </c>
      <c r="P634" s="490">
        <v>187042.76</v>
      </c>
      <c r="Q634" s="490">
        <v>327324.83</v>
      </c>
      <c r="R634" s="490">
        <v>204896.54</v>
      </c>
      <c r="S634" s="490">
        <v>358568.95</v>
      </c>
      <c r="T634" s="490">
        <v>221748.47</v>
      </c>
      <c r="U634" s="490">
        <v>388059.82</v>
      </c>
    </row>
    <row r="635" spans="1:21" ht="15">
      <c r="A635" s="489">
        <v>4</v>
      </c>
      <c r="B635" s="489" t="s">
        <v>298</v>
      </c>
      <c r="C635" s="489" t="s">
        <v>324</v>
      </c>
      <c r="D635" s="489" t="s">
        <v>325</v>
      </c>
      <c r="E635" s="489" t="s">
        <v>137</v>
      </c>
      <c r="F635" s="489">
        <v>2</v>
      </c>
      <c r="G635" s="489" t="s">
        <v>106</v>
      </c>
      <c r="H635" s="490">
        <v>75925.59</v>
      </c>
      <c r="I635" s="490">
        <v>132869.79</v>
      </c>
      <c r="J635" s="490">
        <v>99279.57</v>
      </c>
      <c r="K635" s="490">
        <v>173739.24</v>
      </c>
      <c r="L635" s="490">
        <v>120397.82</v>
      </c>
      <c r="M635" s="490">
        <v>210696.19</v>
      </c>
      <c r="N635" s="490">
        <v>147193.42000000001</v>
      </c>
      <c r="O635" s="490">
        <v>257588.48000000001</v>
      </c>
      <c r="P635" s="490">
        <v>174364.97</v>
      </c>
      <c r="Q635" s="490">
        <v>305138.69</v>
      </c>
      <c r="R635" s="490">
        <v>191977.83</v>
      </c>
      <c r="S635" s="490">
        <v>335961.2</v>
      </c>
      <c r="T635" s="490">
        <v>208245.09</v>
      </c>
      <c r="U635" s="490">
        <v>364428.91</v>
      </c>
    </row>
    <row r="636" spans="1:21" ht="15">
      <c r="A636" s="489">
        <v>4</v>
      </c>
      <c r="B636" s="489" t="s">
        <v>298</v>
      </c>
      <c r="C636" s="489" t="s">
        <v>324</v>
      </c>
      <c r="D636" s="489" t="s">
        <v>325</v>
      </c>
      <c r="E636" s="489" t="s">
        <v>137</v>
      </c>
      <c r="F636" s="489">
        <v>3</v>
      </c>
      <c r="G636" s="489" t="s">
        <v>107</v>
      </c>
      <c r="H636" s="490">
        <v>66380.5</v>
      </c>
      <c r="I636" s="490">
        <v>116165.87</v>
      </c>
      <c r="J636" s="490">
        <v>90536.93</v>
      </c>
      <c r="K636" s="490">
        <v>158439.62</v>
      </c>
      <c r="L636" s="490">
        <v>114549.51</v>
      </c>
      <c r="M636" s="490">
        <v>200461.64</v>
      </c>
      <c r="N636" s="490">
        <v>150900.47</v>
      </c>
      <c r="O636" s="490">
        <v>264075.82</v>
      </c>
      <c r="P636" s="490">
        <v>186998.3</v>
      </c>
      <c r="Q636" s="490">
        <v>327247.02</v>
      </c>
      <c r="R636" s="490">
        <v>210701.89</v>
      </c>
      <c r="S636" s="490">
        <v>368728.31</v>
      </c>
      <c r="T636" s="490">
        <v>234116.2</v>
      </c>
      <c r="U636" s="490">
        <v>409703.34</v>
      </c>
    </row>
    <row r="637" spans="1:21" ht="15">
      <c r="A637" s="489">
        <v>4</v>
      </c>
      <c r="B637" s="489" t="s">
        <v>298</v>
      </c>
      <c r="C637" s="489" t="s">
        <v>324</v>
      </c>
      <c r="D637" s="489" t="s">
        <v>325</v>
      </c>
      <c r="E637" s="489" t="s">
        <v>137</v>
      </c>
      <c r="F637" s="489">
        <v>4</v>
      </c>
      <c r="G637" s="489" t="s">
        <v>104</v>
      </c>
      <c r="H637" s="490">
        <v>73045.19</v>
      </c>
      <c r="I637" s="490">
        <v>116872.3</v>
      </c>
      <c r="J637" s="490">
        <v>102263.26</v>
      </c>
      <c r="K637" s="490">
        <v>163621.22</v>
      </c>
      <c r="L637" s="490">
        <v>131481.34</v>
      </c>
      <c r="M637" s="490">
        <v>210370.14</v>
      </c>
      <c r="N637" s="490">
        <v>175308.45</v>
      </c>
      <c r="O637" s="490">
        <v>280493.52</v>
      </c>
      <c r="P637" s="490">
        <v>219135.56</v>
      </c>
      <c r="Q637" s="490">
        <v>350616.9</v>
      </c>
      <c r="R637" s="490">
        <v>248353.64</v>
      </c>
      <c r="S637" s="490">
        <v>397365.82</v>
      </c>
      <c r="T637" s="490">
        <v>277571.71000000002</v>
      </c>
      <c r="U637" s="490">
        <v>444114.74</v>
      </c>
    </row>
    <row r="638" spans="1:21" ht="15">
      <c r="A638" s="489">
        <v>4</v>
      </c>
      <c r="B638" s="489" t="s">
        <v>298</v>
      </c>
      <c r="C638" s="489" t="s">
        <v>324</v>
      </c>
      <c r="D638" s="489" t="s">
        <v>325</v>
      </c>
      <c r="E638" s="489" t="s">
        <v>328</v>
      </c>
      <c r="F638" s="489">
        <v>1</v>
      </c>
      <c r="G638" s="489" t="s">
        <v>87</v>
      </c>
      <c r="H638" s="490">
        <v>84645.38</v>
      </c>
      <c r="I638" s="490">
        <v>148129.42000000001</v>
      </c>
      <c r="J638" s="490">
        <v>109563.44</v>
      </c>
      <c r="K638" s="490">
        <v>191736.01</v>
      </c>
      <c r="L638" s="490">
        <v>131083.5</v>
      </c>
      <c r="M638" s="490">
        <v>229396.12</v>
      </c>
      <c r="N638" s="490">
        <v>156328.20000000001</v>
      </c>
      <c r="O638" s="490">
        <v>273574.34999999998</v>
      </c>
      <c r="P638" s="490">
        <v>183787.51999999999</v>
      </c>
      <c r="Q638" s="490">
        <v>321628.17</v>
      </c>
      <c r="R638" s="490">
        <v>201349.8</v>
      </c>
      <c r="S638" s="490">
        <v>352362.14</v>
      </c>
      <c r="T638" s="490">
        <v>217947.05</v>
      </c>
      <c r="U638" s="490">
        <v>381407.33</v>
      </c>
    </row>
    <row r="639" spans="1:21" ht="15">
      <c r="A639" s="489">
        <v>4</v>
      </c>
      <c r="B639" s="489" t="s">
        <v>298</v>
      </c>
      <c r="C639" s="489" t="s">
        <v>324</v>
      </c>
      <c r="D639" s="489" t="s">
        <v>325</v>
      </c>
      <c r="E639" s="489" t="s">
        <v>328</v>
      </c>
      <c r="F639" s="489">
        <v>2</v>
      </c>
      <c r="G639" s="489" t="s">
        <v>106</v>
      </c>
      <c r="H639" s="490">
        <v>74330.149999999994</v>
      </c>
      <c r="I639" s="490">
        <v>130077.77</v>
      </c>
      <c r="J639" s="490">
        <v>97258.31</v>
      </c>
      <c r="K639" s="490">
        <v>170202.04</v>
      </c>
      <c r="L639" s="490">
        <v>118010.94</v>
      </c>
      <c r="M639" s="490">
        <v>206519.14</v>
      </c>
      <c r="N639" s="490">
        <v>144394.74</v>
      </c>
      <c r="O639" s="490">
        <v>252690.79</v>
      </c>
      <c r="P639" s="490">
        <v>171109.73</v>
      </c>
      <c r="Q639" s="490">
        <v>299442.03000000003</v>
      </c>
      <c r="R639" s="490">
        <v>188431.08</v>
      </c>
      <c r="S639" s="490">
        <v>329754.40000000002</v>
      </c>
      <c r="T639" s="490">
        <v>204443.67</v>
      </c>
      <c r="U639" s="490">
        <v>357776.43</v>
      </c>
    </row>
    <row r="640" spans="1:21" ht="15">
      <c r="A640" s="489">
        <v>4</v>
      </c>
      <c r="B640" s="489" t="s">
        <v>298</v>
      </c>
      <c r="C640" s="489" t="s">
        <v>324</v>
      </c>
      <c r="D640" s="489" t="s">
        <v>325</v>
      </c>
      <c r="E640" s="489" t="s">
        <v>328</v>
      </c>
      <c r="F640" s="489">
        <v>3</v>
      </c>
      <c r="G640" s="489" t="s">
        <v>107</v>
      </c>
      <c r="H640" s="490">
        <v>64840.72</v>
      </c>
      <c r="I640" s="490">
        <v>113471.26</v>
      </c>
      <c r="J640" s="490">
        <v>88381.23</v>
      </c>
      <c r="K640" s="490">
        <v>154667.16</v>
      </c>
      <c r="L640" s="490">
        <v>111777.9</v>
      </c>
      <c r="M640" s="490">
        <v>195611.33</v>
      </c>
      <c r="N640" s="490">
        <v>147205</v>
      </c>
      <c r="O640" s="490">
        <v>257608.75</v>
      </c>
      <c r="P640" s="490">
        <v>182378.96</v>
      </c>
      <c r="Q640" s="490">
        <v>319163.17</v>
      </c>
      <c r="R640" s="490">
        <v>205466.64</v>
      </c>
      <c r="S640" s="490">
        <v>359566.62</v>
      </c>
      <c r="T640" s="490">
        <v>228265.03</v>
      </c>
      <c r="U640" s="490">
        <v>399463.81</v>
      </c>
    </row>
    <row r="641" spans="1:21" ht="15">
      <c r="A641" s="489">
        <v>4</v>
      </c>
      <c r="B641" s="489" t="s">
        <v>298</v>
      </c>
      <c r="C641" s="489" t="s">
        <v>324</v>
      </c>
      <c r="D641" s="489" t="s">
        <v>325</v>
      </c>
      <c r="E641" s="489" t="s">
        <v>328</v>
      </c>
      <c r="F641" s="489">
        <v>4</v>
      </c>
      <c r="G641" s="489" t="s">
        <v>104</v>
      </c>
      <c r="H641" s="490">
        <v>71720.899999999994</v>
      </c>
      <c r="I641" s="490">
        <v>114753.44</v>
      </c>
      <c r="J641" s="490">
        <v>100409.26</v>
      </c>
      <c r="K641" s="490">
        <v>160654.82</v>
      </c>
      <c r="L641" s="490">
        <v>129097.62</v>
      </c>
      <c r="M641" s="490">
        <v>206556.2</v>
      </c>
      <c r="N641" s="490">
        <v>172130.16</v>
      </c>
      <c r="O641" s="490">
        <v>275408.26</v>
      </c>
      <c r="P641" s="490">
        <v>215162.7</v>
      </c>
      <c r="Q641" s="490">
        <v>344260.32</v>
      </c>
      <c r="R641" s="490">
        <v>243851.06</v>
      </c>
      <c r="S641" s="490">
        <v>390161.7</v>
      </c>
      <c r="T641" s="490">
        <v>272539.42</v>
      </c>
      <c r="U641" s="490">
        <v>436063.08</v>
      </c>
    </row>
    <row r="642" spans="1:21" ht="15">
      <c r="A642" s="489">
        <v>4</v>
      </c>
      <c r="B642" s="489" t="s">
        <v>298</v>
      </c>
      <c r="C642" s="489" t="s">
        <v>324</v>
      </c>
      <c r="D642" s="489" t="s">
        <v>325</v>
      </c>
      <c r="E642" s="489" t="s">
        <v>329</v>
      </c>
      <c r="F642" s="489">
        <v>1</v>
      </c>
      <c r="G642" s="489" t="s">
        <v>87</v>
      </c>
      <c r="H642" s="490">
        <v>86595.34</v>
      </c>
      <c r="I642" s="490">
        <v>151541.84</v>
      </c>
      <c r="J642" s="490">
        <v>112147.26</v>
      </c>
      <c r="K642" s="490">
        <v>196257.7</v>
      </c>
      <c r="L642" s="490">
        <v>134217.69</v>
      </c>
      <c r="M642" s="490">
        <v>234880.96</v>
      </c>
      <c r="N642" s="490">
        <v>160131.38</v>
      </c>
      <c r="O642" s="490">
        <v>280229.92</v>
      </c>
      <c r="P642" s="490">
        <v>188306.6</v>
      </c>
      <c r="Q642" s="490">
        <v>329536.55</v>
      </c>
      <c r="R642" s="490">
        <v>206327.41</v>
      </c>
      <c r="S642" s="490">
        <v>361072.96</v>
      </c>
      <c r="T642" s="490">
        <v>223386.44</v>
      </c>
      <c r="U642" s="490">
        <v>390926.26</v>
      </c>
    </row>
    <row r="643" spans="1:21" ht="15">
      <c r="A643" s="489">
        <v>4</v>
      </c>
      <c r="B643" s="489" t="s">
        <v>298</v>
      </c>
      <c r="C643" s="489" t="s">
        <v>324</v>
      </c>
      <c r="D643" s="489" t="s">
        <v>325</v>
      </c>
      <c r="E643" s="489" t="s">
        <v>329</v>
      </c>
      <c r="F643" s="489">
        <v>2</v>
      </c>
      <c r="G643" s="489" t="s">
        <v>106</v>
      </c>
      <c r="H643" s="490">
        <v>75776.88</v>
      </c>
      <c r="I643" s="490">
        <v>132609.54</v>
      </c>
      <c r="J643" s="490">
        <v>99241.88</v>
      </c>
      <c r="K643" s="490">
        <v>173673.29</v>
      </c>
      <c r="L643" s="490">
        <v>120507.44</v>
      </c>
      <c r="M643" s="490">
        <v>210888.02</v>
      </c>
      <c r="N643" s="490">
        <v>147615.79999999999</v>
      </c>
      <c r="O643" s="490">
        <v>258327.66</v>
      </c>
      <c r="P643" s="490">
        <v>175010.38</v>
      </c>
      <c r="Q643" s="490">
        <v>306268.15999999997</v>
      </c>
      <c r="R643" s="490">
        <v>192778.51</v>
      </c>
      <c r="S643" s="490">
        <v>337362.4</v>
      </c>
      <c r="T643" s="490">
        <v>209224.36</v>
      </c>
      <c r="U643" s="490">
        <v>366142.63</v>
      </c>
    </row>
    <row r="644" spans="1:21" ht="15">
      <c r="A644" s="489">
        <v>4</v>
      </c>
      <c r="B644" s="489" t="s">
        <v>298</v>
      </c>
      <c r="C644" s="489" t="s">
        <v>324</v>
      </c>
      <c r="D644" s="489" t="s">
        <v>325</v>
      </c>
      <c r="E644" s="489" t="s">
        <v>329</v>
      </c>
      <c r="F644" s="489">
        <v>3</v>
      </c>
      <c r="G644" s="489" t="s">
        <v>107</v>
      </c>
      <c r="H644" s="490">
        <v>65900.570000000007</v>
      </c>
      <c r="I644" s="490">
        <v>115326</v>
      </c>
      <c r="J644" s="490">
        <v>89748.160000000003</v>
      </c>
      <c r="K644" s="490">
        <v>157059.28</v>
      </c>
      <c r="L644" s="490">
        <v>113444.88</v>
      </c>
      <c r="M644" s="490">
        <v>198528.55</v>
      </c>
      <c r="N644" s="490">
        <v>149338.26</v>
      </c>
      <c r="O644" s="490">
        <v>261341.96</v>
      </c>
      <c r="P644" s="490">
        <v>184966.16</v>
      </c>
      <c r="Q644" s="490">
        <v>323690.78000000003</v>
      </c>
      <c r="R644" s="490">
        <v>208338.83</v>
      </c>
      <c r="S644" s="490">
        <v>364592.95</v>
      </c>
      <c r="T644" s="490">
        <v>231408.09</v>
      </c>
      <c r="U644" s="490">
        <v>404964.16</v>
      </c>
    </row>
    <row r="645" spans="1:21" ht="15">
      <c r="A645" s="489">
        <v>4</v>
      </c>
      <c r="B645" s="489" t="s">
        <v>298</v>
      </c>
      <c r="C645" s="489" t="s">
        <v>324</v>
      </c>
      <c r="D645" s="489" t="s">
        <v>325</v>
      </c>
      <c r="E645" s="489" t="s">
        <v>329</v>
      </c>
      <c r="F645" s="489">
        <v>4</v>
      </c>
      <c r="G645" s="489" t="s">
        <v>104</v>
      </c>
      <c r="H645" s="490">
        <v>73410.7</v>
      </c>
      <c r="I645" s="490">
        <v>117457.12</v>
      </c>
      <c r="J645" s="490">
        <v>102774.98</v>
      </c>
      <c r="K645" s="490">
        <v>164439.97</v>
      </c>
      <c r="L645" s="490">
        <v>132139.26</v>
      </c>
      <c r="M645" s="490">
        <v>211422.82</v>
      </c>
      <c r="N645" s="490">
        <v>176185.68</v>
      </c>
      <c r="O645" s="490">
        <v>281897.09999999998</v>
      </c>
      <c r="P645" s="490">
        <v>220232.1</v>
      </c>
      <c r="Q645" s="490">
        <v>352371.37</v>
      </c>
      <c r="R645" s="490">
        <v>249596.38</v>
      </c>
      <c r="S645" s="490">
        <v>399354.22</v>
      </c>
      <c r="T645" s="490">
        <v>278960.65999999997</v>
      </c>
      <c r="U645" s="490">
        <v>446337.07</v>
      </c>
    </row>
    <row r="646" spans="1:21" ht="15">
      <c r="A646" s="489">
        <v>4</v>
      </c>
      <c r="B646" s="489" t="s">
        <v>298</v>
      </c>
      <c r="C646" s="489" t="s">
        <v>324</v>
      </c>
      <c r="D646" s="489" t="s">
        <v>325</v>
      </c>
      <c r="E646" s="489" t="s">
        <v>330</v>
      </c>
      <c r="F646" s="489">
        <v>1</v>
      </c>
      <c r="G646" s="489" t="s">
        <v>87</v>
      </c>
      <c r="H646" s="490">
        <v>90096.39</v>
      </c>
      <c r="I646" s="490">
        <v>157668.68</v>
      </c>
      <c r="J646" s="490">
        <v>116724.54</v>
      </c>
      <c r="K646" s="490">
        <v>204267.94</v>
      </c>
      <c r="L646" s="490">
        <v>139726.68</v>
      </c>
      <c r="M646" s="490">
        <v>244521.69</v>
      </c>
      <c r="N646" s="490">
        <v>166751.15</v>
      </c>
      <c r="O646" s="490">
        <v>291814.52</v>
      </c>
      <c r="P646" s="490">
        <v>196125.6</v>
      </c>
      <c r="Q646" s="490">
        <v>343219.81</v>
      </c>
      <c r="R646" s="490">
        <v>214913.92000000001</v>
      </c>
      <c r="S646" s="490">
        <v>376099.36</v>
      </c>
      <c r="T646" s="490">
        <v>232719.95</v>
      </c>
      <c r="U646" s="490">
        <v>407259.92</v>
      </c>
    </row>
    <row r="647" spans="1:21" ht="15">
      <c r="A647" s="489">
        <v>4</v>
      </c>
      <c r="B647" s="489" t="s">
        <v>298</v>
      </c>
      <c r="C647" s="489" t="s">
        <v>324</v>
      </c>
      <c r="D647" s="489" t="s">
        <v>325</v>
      </c>
      <c r="E647" s="489" t="s">
        <v>330</v>
      </c>
      <c r="F647" s="489">
        <v>2</v>
      </c>
      <c r="G647" s="489" t="s">
        <v>106</v>
      </c>
      <c r="H647" s="490">
        <v>78648.91</v>
      </c>
      <c r="I647" s="490">
        <v>137635.6</v>
      </c>
      <c r="J647" s="490">
        <v>103068.85</v>
      </c>
      <c r="K647" s="490">
        <v>180370.48</v>
      </c>
      <c r="L647" s="490">
        <v>125219.32</v>
      </c>
      <c r="M647" s="490">
        <v>219133.82</v>
      </c>
      <c r="N647" s="490">
        <v>153507.92000000001</v>
      </c>
      <c r="O647" s="490">
        <v>268638.86</v>
      </c>
      <c r="P647" s="490">
        <v>182056.34</v>
      </c>
      <c r="Q647" s="490">
        <v>318598.59999999998</v>
      </c>
      <c r="R647" s="490">
        <v>200577.3</v>
      </c>
      <c r="S647" s="490">
        <v>351010.27</v>
      </c>
      <c r="T647" s="490">
        <v>217734.5</v>
      </c>
      <c r="U647" s="490">
        <v>381035.38</v>
      </c>
    </row>
    <row r="648" spans="1:21" ht="15">
      <c r="A648" s="489">
        <v>4</v>
      </c>
      <c r="B648" s="489" t="s">
        <v>298</v>
      </c>
      <c r="C648" s="489" t="s">
        <v>324</v>
      </c>
      <c r="D648" s="489" t="s">
        <v>325</v>
      </c>
      <c r="E648" s="489" t="s">
        <v>330</v>
      </c>
      <c r="F648" s="489">
        <v>3</v>
      </c>
      <c r="G648" s="489" t="s">
        <v>107</v>
      </c>
      <c r="H648" s="490">
        <v>68251.899999999994</v>
      </c>
      <c r="I648" s="490">
        <v>119440.83</v>
      </c>
      <c r="J648" s="490">
        <v>92893.94</v>
      </c>
      <c r="K648" s="490">
        <v>162564.4</v>
      </c>
      <c r="L648" s="490">
        <v>117376.35</v>
      </c>
      <c r="M648" s="490">
        <v>205408.61</v>
      </c>
      <c r="N648" s="490">
        <v>154468.49</v>
      </c>
      <c r="O648" s="490">
        <v>270319.86</v>
      </c>
      <c r="P648" s="490">
        <v>191279.72</v>
      </c>
      <c r="Q648" s="490">
        <v>334739.51</v>
      </c>
      <c r="R648" s="490">
        <v>215419.23</v>
      </c>
      <c r="S648" s="490">
        <v>376983.65</v>
      </c>
      <c r="T648" s="490">
        <v>239237.69</v>
      </c>
      <c r="U648" s="490">
        <v>418665.96</v>
      </c>
    </row>
    <row r="649" spans="1:21" ht="15">
      <c r="A649" s="489">
        <v>4</v>
      </c>
      <c r="B649" s="489" t="s">
        <v>298</v>
      </c>
      <c r="C649" s="489" t="s">
        <v>324</v>
      </c>
      <c r="D649" s="489" t="s">
        <v>325</v>
      </c>
      <c r="E649" s="489" t="s">
        <v>330</v>
      </c>
      <c r="F649" s="489">
        <v>4</v>
      </c>
      <c r="G649" s="489" t="s">
        <v>104</v>
      </c>
      <c r="H649" s="490">
        <v>76405.81</v>
      </c>
      <c r="I649" s="490">
        <v>122249.3</v>
      </c>
      <c r="J649" s="490">
        <v>106968.14</v>
      </c>
      <c r="K649" s="490">
        <v>171149.02</v>
      </c>
      <c r="L649" s="490">
        <v>137530.46</v>
      </c>
      <c r="M649" s="490">
        <v>220048.74</v>
      </c>
      <c r="N649" s="490">
        <v>183373.95</v>
      </c>
      <c r="O649" s="490">
        <v>293398.32</v>
      </c>
      <c r="P649" s="490">
        <v>229217.43</v>
      </c>
      <c r="Q649" s="490">
        <v>366747.9</v>
      </c>
      <c r="R649" s="490">
        <v>259779.76</v>
      </c>
      <c r="S649" s="490">
        <v>415647.62</v>
      </c>
      <c r="T649" s="490">
        <v>290342.08</v>
      </c>
      <c r="U649" s="490">
        <v>464547.34</v>
      </c>
    </row>
    <row r="650" spans="1:21" ht="15">
      <c r="A650" s="489">
        <v>4</v>
      </c>
      <c r="B650" s="489" t="s">
        <v>298</v>
      </c>
      <c r="C650" s="489" t="s">
        <v>324</v>
      </c>
      <c r="D650" s="489" t="s">
        <v>325</v>
      </c>
      <c r="E650" s="489" t="s">
        <v>331</v>
      </c>
      <c r="F650" s="489">
        <v>1</v>
      </c>
      <c r="G650" s="489" t="s">
        <v>87</v>
      </c>
      <c r="H650" s="490">
        <v>80346.66</v>
      </c>
      <c r="I650" s="490">
        <v>140606.65</v>
      </c>
      <c r="J650" s="490">
        <v>104145.63</v>
      </c>
      <c r="K650" s="490">
        <v>182254.84</v>
      </c>
      <c r="L650" s="490">
        <v>124706.41</v>
      </c>
      <c r="M650" s="490">
        <v>218236.21</v>
      </c>
      <c r="N650" s="490">
        <v>148882.97</v>
      </c>
      <c r="O650" s="490">
        <v>260545.19</v>
      </c>
      <c r="P650" s="490">
        <v>175151.6</v>
      </c>
      <c r="Q650" s="490">
        <v>306515.3</v>
      </c>
      <c r="R650" s="490">
        <v>191953.97</v>
      </c>
      <c r="S650" s="490">
        <v>335919.45</v>
      </c>
      <c r="T650" s="490">
        <v>207902.65</v>
      </c>
      <c r="U650" s="490">
        <v>363829.64</v>
      </c>
    </row>
    <row r="651" spans="1:21" ht="15">
      <c r="A651" s="489">
        <v>4</v>
      </c>
      <c r="B651" s="489" t="s">
        <v>298</v>
      </c>
      <c r="C651" s="489" t="s">
        <v>324</v>
      </c>
      <c r="D651" s="489" t="s">
        <v>325</v>
      </c>
      <c r="E651" s="489" t="s">
        <v>331</v>
      </c>
      <c r="F651" s="489">
        <v>2</v>
      </c>
      <c r="G651" s="489" t="s">
        <v>106</v>
      </c>
      <c r="H651" s="490">
        <v>69905.52</v>
      </c>
      <c r="I651" s="490">
        <v>122334.66</v>
      </c>
      <c r="J651" s="490">
        <v>91690.44</v>
      </c>
      <c r="K651" s="490">
        <v>160458.26999999999</v>
      </c>
      <c r="L651" s="490">
        <v>111474.42</v>
      </c>
      <c r="M651" s="490">
        <v>195080.24</v>
      </c>
      <c r="N651" s="490">
        <v>136803.98000000001</v>
      </c>
      <c r="O651" s="490">
        <v>239406.96</v>
      </c>
      <c r="P651" s="490">
        <v>162319.20000000001</v>
      </c>
      <c r="Q651" s="490">
        <v>284058.59000000003</v>
      </c>
      <c r="R651" s="490">
        <v>178877.71</v>
      </c>
      <c r="S651" s="490">
        <v>313035.99</v>
      </c>
      <c r="T651" s="490">
        <v>194234.6</v>
      </c>
      <c r="U651" s="490">
        <v>339910.55</v>
      </c>
    </row>
    <row r="652" spans="1:21" ht="15">
      <c r="A652" s="489">
        <v>4</v>
      </c>
      <c r="B652" s="489" t="s">
        <v>298</v>
      </c>
      <c r="C652" s="489" t="s">
        <v>324</v>
      </c>
      <c r="D652" s="489" t="s">
        <v>325</v>
      </c>
      <c r="E652" s="489" t="s">
        <v>331</v>
      </c>
      <c r="F652" s="489">
        <v>3</v>
      </c>
      <c r="G652" s="489" t="s">
        <v>107</v>
      </c>
      <c r="H652" s="490">
        <v>60486.35</v>
      </c>
      <c r="I652" s="490">
        <v>105851.11</v>
      </c>
      <c r="J652" s="490">
        <v>82255.899999999994</v>
      </c>
      <c r="K652" s="490">
        <v>143947.82</v>
      </c>
      <c r="L652" s="490">
        <v>103879.85</v>
      </c>
      <c r="M652" s="490">
        <v>181789.74</v>
      </c>
      <c r="N652" s="490">
        <v>136651.91</v>
      </c>
      <c r="O652" s="490">
        <v>239140.85</v>
      </c>
      <c r="P652" s="490">
        <v>169167.76</v>
      </c>
      <c r="Q652" s="490">
        <v>296043.57</v>
      </c>
      <c r="R652" s="490">
        <v>190478.96</v>
      </c>
      <c r="S652" s="490">
        <v>333338.17</v>
      </c>
      <c r="T652" s="490">
        <v>211497.33</v>
      </c>
      <c r="U652" s="490">
        <v>370120.33</v>
      </c>
    </row>
    <row r="653" spans="1:21" ht="15">
      <c r="A653" s="489">
        <v>4</v>
      </c>
      <c r="B653" s="489" t="s">
        <v>298</v>
      </c>
      <c r="C653" s="489" t="s">
        <v>324</v>
      </c>
      <c r="D653" s="489" t="s">
        <v>325</v>
      </c>
      <c r="E653" s="489" t="s">
        <v>331</v>
      </c>
      <c r="F653" s="489">
        <v>4</v>
      </c>
      <c r="G653" s="489" t="s">
        <v>104</v>
      </c>
      <c r="H653" s="490">
        <v>68170.490000000005</v>
      </c>
      <c r="I653" s="490">
        <v>109072.79</v>
      </c>
      <c r="J653" s="490">
        <v>95438.69</v>
      </c>
      <c r="K653" s="490">
        <v>152701.91</v>
      </c>
      <c r="L653" s="490">
        <v>122706.89</v>
      </c>
      <c r="M653" s="490">
        <v>196331.03</v>
      </c>
      <c r="N653" s="490">
        <v>163609.19</v>
      </c>
      <c r="O653" s="490">
        <v>261774.7</v>
      </c>
      <c r="P653" s="490">
        <v>204511.48</v>
      </c>
      <c r="Q653" s="490">
        <v>327218.38</v>
      </c>
      <c r="R653" s="490">
        <v>231779.68</v>
      </c>
      <c r="S653" s="490">
        <v>370847.49</v>
      </c>
      <c r="T653" s="490">
        <v>259047.88</v>
      </c>
      <c r="U653" s="490">
        <v>414476.61</v>
      </c>
    </row>
    <row r="654" spans="1:21" ht="15">
      <c r="A654" s="489">
        <v>4</v>
      </c>
      <c r="B654" s="489" t="s">
        <v>298</v>
      </c>
      <c r="C654" s="489" t="s">
        <v>332</v>
      </c>
      <c r="D654" s="489" t="s">
        <v>333</v>
      </c>
      <c r="E654" s="489" t="s">
        <v>334</v>
      </c>
      <c r="F654" s="489">
        <v>1</v>
      </c>
      <c r="G654" s="489" t="s">
        <v>87</v>
      </c>
      <c r="H654" s="490">
        <v>97408.71</v>
      </c>
      <c r="I654" s="490">
        <v>170465.25</v>
      </c>
      <c r="J654" s="490">
        <v>126413.85</v>
      </c>
      <c r="K654" s="490">
        <v>221224.24</v>
      </c>
      <c r="L654" s="490">
        <v>151479.88</v>
      </c>
      <c r="M654" s="490">
        <v>265089.78000000003</v>
      </c>
      <c r="N654" s="490">
        <v>181013.09</v>
      </c>
      <c r="O654" s="490">
        <v>316772.90000000002</v>
      </c>
      <c r="P654" s="490">
        <v>213072.12</v>
      </c>
      <c r="Q654" s="490">
        <v>372876.22</v>
      </c>
      <c r="R654" s="490">
        <v>233579.94</v>
      </c>
      <c r="S654" s="490">
        <v>408764.9</v>
      </c>
      <c r="T654" s="490">
        <v>253117.64</v>
      </c>
      <c r="U654" s="490">
        <v>442955.87</v>
      </c>
    </row>
    <row r="655" spans="1:21" ht="15">
      <c r="A655" s="489">
        <v>4</v>
      </c>
      <c r="B655" s="489" t="s">
        <v>298</v>
      </c>
      <c r="C655" s="489" t="s">
        <v>332</v>
      </c>
      <c r="D655" s="489" t="s">
        <v>333</v>
      </c>
      <c r="E655" s="489" t="s">
        <v>334</v>
      </c>
      <c r="F655" s="489">
        <v>2</v>
      </c>
      <c r="G655" s="489" t="s">
        <v>106</v>
      </c>
      <c r="H655" s="490">
        <v>84074.13</v>
      </c>
      <c r="I655" s="490">
        <v>147129.73000000001</v>
      </c>
      <c r="J655" s="490">
        <v>110507.23</v>
      </c>
      <c r="K655" s="490">
        <v>193387.65</v>
      </c>
      <c r="L655" s="490">
        <v>134581.20000000001</v>
      </c>
      <c r="M655" s="490">
        <v>235517.1</v>
      </c>
      <c r="N655" s="490">
        <v>165586.91</v>
      </c>
      <c r="O655" s="490">
        <v>289777.09000000003</v>
      </c>
      <c r="P655" s="490">
        <v>196683.76</v>
      </c>
      <c r="Q655" s="490">
        <v>344196.57</v>
      </c>
      <c r="R655" s="490">
        <v>216880.14</v>
      </c>
      <c r="S655" s="490">
        <v>379540.25</v>
      </c>
      <c r="T655" s="490">
        <v>235662.06</v>
      </c>
      <c r="U655" s="490">
        <v>412408.61</v>
      </c>
    </row>
    <row r="656" spans="1:21" ht="15">
      <c r="A656" s="489">
        <v>4</v>
      </c>
      <c r="B656" s="489" t="s">
        <v>298</v>
      </c>
      <c r="C656" s="489" t="s">
        <v>332</v>
      </c>
      <c r="D656" s="489" t="s">
        <v>333</v>
      </c>
      <c r="E656" s="489" t="s">
        <v>334</v>
      </c>
      <c r="F656" s="489">
        <v>3</v>
      </c>
      <c r="G656" s="489" t="s">
        <v>107</v>
      </c>
      <c r="H656" s="490">
        <v>72226.34</v>
      </c>
      <c r="I656" s="490">
        <v>126396.1</v>
      </c>
      <c r="J656" s="490">
        <v>98019.9</v>
      </c>
      <c r="K656" s="490">
        <v>171534.83</v>
      </c>
      <c r="L656" s="490">
        <v>123627.52</v>
      </c>
      <c r="M656" s="490">
        <v>216348.16</v>
      </c>
      <c r="N656" s="490">
        <v>162468.23000000001</v>
      </c>
      <c r="O656" s="490">
        <v>284319.40000000002</v>
      </c>
      <c r="P656" s="490">
        <v>200981.72</v>
      </c>
      <c r="Q656" s="490">
        <v>351718</v>
      </c>
      <c r="R656" s="490">
        <v>226189.91</v>
      </c>
      <c r="S656" s="490">
        <v>395832.35</v>
      </c>
      <c r="T656" s="490">
        <v>251024.14</v>
      </c>
      <c r="U656" s="490">
        <v>439292.25</v>
      </c>
    </row>
    <row r="657" spans="1:21" ht="15">
      <c r="A657" s="489">
        <v>4</v>
      </c>
      <c r="B657" s="489" t="s">
        <v>298</v>
      </c>
      <c r="C657" s="489" t="s">
        <v>332</v>
      </c>
      <c r="D657" s="489" t="s">
        <v>333</v>
      </c>
      <c r="E657" s="489" t="s">
        <v>334</v>
      </c>
      <c r="F657" s="489">
        <v>4</v>
      </c>
      <c r="G657" s="489" t="s">
        <v>104</v>
      </c>
      <c r="H657" s="490">
        <v>82742.559999999998</v>
      </c>
      <c r="I657" s="490">
        <v>132388.1</v>
      </c>
      <c r="J657" s="490">
        <v>115839.58</v>
      </c>
      <c r="K657" s="490">
        <v>185343.33</v>
      </c>
      <c r="L657" s="490">
        <v>148936.60999999999</v>
      </c>
      <c r="M657" s="490">
        <v>238298.57</v>
      </c>
      <c r="N657" s="490">
        <v>198582.14</v>
      </c>
      <c r="O657" s="490">
        <v>317731.43</v>
      </c>
      <c r="P657" s="490">
        <v>248227.68</v>
      </c>
      <c r="Q657" s="490">
        <v>397164.29</v>
      </c>
      <c r="R657" s="490">
        <v>281324.7</v>
      </c>
      <c r="S657" s="490">
        <v>450119.53</v>
      </c>
      <c r="T657" s="490">
        <v>314421.71999999997</v>
      </c>
      <c r="U657" s="490">
        <v>503074.76</v>
      </c>
    </row>
    <row r="658" spans="1:21" ht="15">
      <c r="A658" s="489">
        <v>4</v>
      </c>
      <c r="B658" s="489" t="s">
        <v>298</v>
      </c>
      <c r="C658" s="489" t="s">
        <v>332</v>
      </c>
      <c r="D658" s="489" t="s">
        <v>333</v>
      </c>
      <c r="E658" s="489" t="s">
        <v>335</v>
      </c>
      <c r="F658" s="489">
        <v>1</v>
      </c>
      <c r="G658" s="489" t="s">
        <v>87</v>
      </c>
      <c r="H658" s="490">
        <v>93065.63</v>
      </c>
      <c r="I658" s="490">
        <v>162864.85</v>
      </c>
      <c r="J658" s="490">
        <v>120628.06</v>
      </c>
      <c r="K658" s="490">
        <v>211099.1</v>
      </c>
      <c r="L658" s="490">
        <v>144440.04</v>
      </c>
      <c r="M658" s="490">
        <v>252770.06</v>
      </c>
      <c r="N658" s="490">
        <v>172438.02</v>
      </c>
      <c r="O658" s="490">
        <v>301766.53999999998</v>
      </c>
      <c r="P658" s="490">
        <v>202859.51999999999</v>
      </c>
      <c r="Q658" s="490">
        <v>355004.15999999997</v>
      </c>
      <c r="R658" s="490">
        <v>222318.17</v>
      </c>
      <c r="S658" s="490">
        <v>389056.8</v>
      </c>
      <c r="T658" s="490">
        <v>240786.32</v>
      </c>
      <c r="U658" s="490">
        <v>421376.05</v>
      </c>
    </row>
    <row r="659" spans="1:21" ht="15">
      <c r="A659" s="489">
        <v>4</v>
      </c>
      <c r="B659" s="489" t="s">
        <v>298</v>
      </c>
      <c r="C659" s="489" t="s">
        <v>332</v>
      </c>
      <c r="D659" s="489" t="s">
        <v>333</v>
      </c>
      <c r="E659" s="489" t="s">
        <v>335</v>
      </c>
      <c r="F659" s="489">
        <v>2</v>
      </c>
      <c r="G659" s="489" t="s">
        <v>106</v>
      </c>
      <c r="H659" s="490">
        <v>80989.13</v>
      </c>
      <c r="I659" s="490">
        <v>141730.98000000001</v>
      </c>
      <c r="J659" s="490">
        <v>106222.06</v>
      </c>
      <c r="K659" s="490">
        <v>185888.6</v>
      </c>
      <c r="L659" s="490">
        <v>129135.57</v>
      </c>
      <c r="M659" s="490">
        <v>225987.25</v>
      </c>
      <c r="N659" s="490">
        <v>158467.14000000001</v>
      </c>
      <c r="O659" s="490">
        <v>277317.5</v>
      </c>
      <c r="P659" s="490">
        <v>188017.22</v>
      </c>
      <c r="Q659" s="490">
        <v>329030.14</v>
      </c>
      <c r="R659" s="490">
        <v>207193.82</v>
      </c>
      <c r="S659" s="490">
        <v>362589.19</v>
      </c>
      <c r="T659" s="490">
        <v>224977.49</v>
      </c>
      <c r="U659" s="490">
        <v>393710.61</v>
      </c>
    </row>
    <row r="660" spans="1:21" ht="15">
      <c r="A660" s="489">
        <v>4</v>
      </c>
      <c r="B660" s="489" t="s">
        <v>298</v>
      </c>
      <c r="C660" s="489" t="s">
        <v>332</v>
      </c>
      <c r="D660" s="489" t="s">
        <v>333</v>
      </c>
      <c r="E660" s="489" t="s">
        <v>335</v>
      </c>
      <c r="F660" s="489">
        <v>3</v>
      </c>
      <c r="G660" s="489" t="s">
        <v>107</v>
      </c>
      <c r="H660" s="490">
        <v>70089.97</v>
      </c>
      <c r="I660" s="490">
        <v>122657.46</v>
      </c>
      <c r="J660" s="490">
        <v>95321.16</v>
      </c>
      <c r="K660" s="490">
        <v>166812.03</v>
      </c>
      <c r="L660" s="490">
        <v>120383.94</v>
      </c>
      <c r="M660" s="490">
        <v>210671.89</v>
      </c>
      <c r="N660" s="490">
        <v>158366.89000000001</v>
      </c>
      <c r="O660" s="490">
        <v>277142.06</v>
      </c>
      <c r="P660" s="490">
        <v>196053.49</v>
      </c>
      <c r="Q660" s="490">
        <v>343093.62</v>
      </c>
      <c r="R660" s="490">
        <v>220754.54</v>
      </c>
      <c r="S660" s="490">
        <v>386320.44</v>
      </c>
      <c r="T660" s="490">
        <v>245116.89</v>
      </c>
      <c r="U660" s="490">
        <v>428954.56</v>
      </c>
    </row>
    <row r="661" spans="1:21" ht="15">
      <c r="A661" s="489">
        <v>4</v>
      </c>
      <c r="B661" s="489" t="s">
        <v>298</v>
      </c>
      <c r="C661" s="489" t="s">
        <v>332</v>
      </c>
      <c r="D661" s="489" t="s">
        <v>333</v>
      </c>
      <c r="E661" s="489" t="s">
        <v>335</v>
      </c>
      <c r="F661" s="489">
        <v>4</v>
      </c>
      <c r="G661" s="489" t="s">
        <v>104</v>
      </c>
      <c r="H661" s="490">
        <v>78959.490000000005</v>
      </c>
      <c r="I661" s="490">
        <v>126335.18</v>
      </c>
      <c r="J661" s="490">
        <v>110543.28</v>
      </c>
      <c r="K661" s="490">
        <v>176869.25</v>
      </c>
      <c r="L661" s="490">
        <v>142127.07999999999</v>
      </c>
      <c r="M661" s="490">
        <v>227403.33</v>
      </c>
      <c r="N661" s="490">
        <v>189502.77</v>
      </c>
      <c r="O661" s="490">
        <v>303204.44</v>
      </c>
      <c r="P661" s="490">
        <v>236878.46</v>
      </c>
      <c r="Q661" s="490">
        <v>379005.55</v>
      </c>
      <c r="R661" s="490">
        <v>268462.26</v>
      </c>
      <c r="S661" s="490">
        <v>429539.62</v>
      </c>
      <c r="T661" s="490">
        <v>300046.05</v>
      </c>
      <c r="U661" s="490">
        <v>480073.69</v>
      </c>
    </row>
    <row r="662" spans="1:21" ht="15">
      <c r="A662" s="489">
        <v>4</v>
      </c>
      <c r="B662" s="489" t="s">
        <v>298</v>
      </c>
      <c r="C662" s="489" t="s">
        <v>332</v>
      </c>
      <c r="D662" s="489" t="s">
        <v>333</v>
      </c>
      <c r="E662" s="489" t="s">
        <v>336</v>
      </c>
      <c r="F662" s="489">
        <v>1</v>
      </c>
      <c r="G662" s="489" t="s">
        <v>87</v>
      </c>
      <c r="H662" s="490">
        <v>92888.38</v>
      </c>
      <c r="I662" s="490">
        <v>162554.66</v>
      </c>
      <c r="J662" s="490">
        <v>120516.87</v>
      </c>
      <c r="K662" s="490">
        <v>210904.52</v>
      </c>
      <c r="L662" s="490">
        <v>144391.72</v>
      </c>
      <c r="M662" s="490">
        <v>252685.5</v>
      </c>
      <c r="N662" s="490">
        <v>172509.64</v>
      </c>
      <c r="O662" s="490">
        <v>301891.86</v>
      </c>
      <c r="P662" s="490">
        <v>203038.28</v>
      </c>
      <c r="Q662" s="490">
        <v>355316.99</v>
      </c>
      <c r="R662" s="490">
        <v>222566.79</v>
      </c>
      <c r="S662" s="490">
        <v>389491.88</v>
      </c>
      <c r="T662" s="490">
        <v>241157.15</v>
      </c>
      <c r="U662" s="490">
        <v>422025.01</v>
      </c>
    </row>
    <row r="663" spans="1:21" ht="15">
      <c r="A663" s="489">
        <v>4</v>
      </c>
      <c r="B663" s="489" t="s">
        <v>298</v>
      </c>
      <c r="C663" s="489" t="s">
        <v>332</v>
      </c>
      <c r="D663" s="489" t="s">
        <v>333</v>
      </c>
      <c r="E663" s="489" t="s">
        <v>336</v>
      </c>
      <c r="F663" s="489">
        <v>2</v>
      </c>
      <c r="G663" s="489" t="s">
        <v>106</v>
      </c>
      <c r="H663" s="490">
        <v>80308.600000000006</v>
      </c>
      <c r="I663" s="490">
        <v>140540.06</v>
      </c>
      <c r="J663" s="490">
        <v>105510.62</v>
      </c>
      <c r="K663" s="490">
        <v>184643.58</v>
      </c>
      <c r="L663" s="490">
        <v>128449.57</v>
      </c>
      <c r="M663" s="490">
        <v>224786.74</v>
      </c>
      <c r="N663" s="490">
        <v>157956.64000000001</v>
      </c>
      <c r="O663" s="490">
        <v>276424.11</v>
      </c>
      <c r="P663" s="490">
        <v>187577.56</v>
      </c>
      <c r="Q663" s="490">
        <v>328260.73</v>
      </c>
      <c r="R663" s="490">
        <v>206812.26</v>
      </c>
      <c r="S663" s="490">
        <v>361921.45</v>
      </c>
      <c r="T663" s="490">
        <v>224689.62</v>
      </c>
      <c r="U663" s="490">
        <v>393206.84</v>
      </c>
    </row>
    <row r="664" spans="1:21" ht="15">
      <c r="A664" s="489">
        <v>4</v>
      </c>
      <c r="B664" s="489" t="s">
        <v>298</v>
      </c>
      <c r="C664" s="489" t="s">
        <v>332</v>
      </c>
      <c r="D664" s="489" t="s">
        <v>333</v>
      </c>
      <c r="E664" s="489" t="s">
        <v>336</v>
      </c>
      <c r="F664" s="489">
        <v>3</v>
      </c>
      <c r="G664" s="489" t="s">
        <v>107</v>
      </c>
      <c r="H664" s="490">
        <v>69096.789999999994</v>
      </c>
      <c r="I664" s="490">
        <v>120919.38</v>
      </c>
      <c r="J664" s="490">
        <v>93813.83</v>
      </c>
      <c r="K664" s="490">
        <v>164174.20000000001</v>
      </c>
      <c r="L664" s="490">
        <v>118355.45</v>
      </c>
      <c r="M664" s="490">
        <v>207122.03</v>
      </c>
      <c r="N664" s="490">
        <v>155572.85999999999</v>
      </c>
      <c r="O664" s="490">
        <v>272252.51</v>
      </c>
      <c r="P664" s="490">
        <v>192481.58</v>
      </c>
      <c r="Q664" s="490">
        <v>336842.77</v>
      </c>
      <c r="R664" s="490">
        <v>216646.39</v>
      </c>
      <c r="S664" s="490">
        <v>379131.18</v>
      </c>
      <c r="T664" s="490">
        <v>240458.4</v>
      </c>
      <c r="U664" s="490">
        <v>420802.2</v>
      </c>
    </row>
    <row r="665" spans="1:21" ht="15">
      <c r="A665" s="489">
        <v>4</v>
      </c>
      <c r="B665" s="489" t="s">
        <v>298</v>
      </c>
      <c r="C665" s="489" t="s">
        <v>332</v>
      </c>
      <c r="D665" s="489" t="s">
        <v>333</v>
      </c>
      <c r="E665" s="489" t="s">
        <v>336</v>
      </c>
      <c r="F665" s="489">
        <v>4</v>
      </c>
      <c r="G665" s="489" t="s">
        <v>104</v>
      </c>
      <c r="H665" s="490">
        <v>78883.570000000007</v>
      </c>
      <c r="I665" s="490">
        <v>126213.72</v>
      </c>
      <c r="J665" s="490">
        <v>110437</v>
      </c>
      <c r="K665" s="490">
        <v>176699.21</v>
      </c>
      <c r="L665" s="490">
        <v>141990.43</v>
      </c>
      <c r="M665" s="490">
        <v>227184.7</v>
      </c>
      <c r="N665" s="490">
        <v>189320.58</v>
      </c>
      <c r="O665" s="490">
        <v>302912.93</v>
      </c>
      <c r="P665" s="490">
        <v>236650.72</v>
      </c>
      <c r="Q665" s="490">
        <v>378641.16</v>
      </c>
      <c r="R665" s="490">
        <v>268204.15000000002</v>
      </c>
      <c r="S665" s="490">
        <v>429126.65</v>
      </c>
      <c r="T665" s="490">
        <v>299757.58</v>
      </c>
      <c r="U665" s="490">
        <v>479612.13</v>
      </c>
    </row>
    <row r="666" spans="1:21" ht="15">
      <c r="A666" s="489">
        <v>4</v>
      </c>
      <c r="B666" s="489" t="s">
        <v>298</v>
      </c>
      <c r="C666" s="489" t="s">
        <v>332</v>
      </c>
      <c r="D666" s="489" t="s">
        <v>333</v>
      </c>
      <c r="E666" s="489" t="s">
        <v>337</v>
      </c>
      <c r="F666" s="489">
        <v>1</v>
      </c>
      <c r="G666" s="489" t="s">
        <v>87</v>
      </c>
      <c r="H666" s="490">
        <v>94616.72</v>
      </c>
      <c r="I666" s="490">
        <v>165579.26</v>
      </c>
      <c r="J666" s="490">
        <v>122621.52</v>
      </c>
      <c r="K666" s="490">
        <v>214587.66</v>
      </c>
      <c r="L666" s="490">
        <v>146814.84</v>
      </c>
      <c r="M666" s="490">
        <v>256925.97</v>
      </c>
      <c r="N666" s="490">
        <v>175254.6</v>
      </c>
      <c r="O666" s="490">
        <v>306695.56</v>
      </c>
      <c r="P666" s="490">
        <v>206159.45</v>
      </c>
      <c r="Q666" s="490">
        <v>360779.03</v>
      </c>
      <c r="R666" s="490">
        <v>225927.07</v>
      </c>
      <c r="S666" s="490">
        <v>395372.38</v>
      </c>
      <c r="T666" s="490">
        <v>244680.44</v>
      </c>
      <c r="U666" s="490">
        <v>428190.78</v>
      </c>
    </row>
    <row r="667" spans="1:21" ht="15">
      <c r="A667" s="489">
        <v>4</v>
      </c>
      <c r="B667" s="489" t="s">
        <v>298</v>
      </c>
      <c r="C667" s="489" t="s">
        <v>332</v>
      </c>
      <c r="D667" s="489" t="s">
        <v>333</v>
      </c>
      <c r="E667" s="489" t="s">
        <v>337</v>
      </c>
      <c r="F667" s="489">
        <v>2</v>
      </c>
      <c r="G667" s="489" t="s">
        <v>106</v>
      </c>
      <c r="H667" s="490">
        <v>82414.44</v>
      </c>
      <c r="I667" s="490">
        <v>144225.26999999999</v>
      </c>
      <c r="J667" s="490">
        <v>108065.46</v>
      </c>
      <c r="K667" s="490">
        <v>189114.55</v>
      </c>
      <c r="L667" s="490">
        <v>131350.95000000001</v>
      </c>
      <c r="M667" s="490">
        <v>229864.17</v>
      </c>
      <c r="N667" s="490">
        <v>161138.19</v>
      </c>
      <c r="O667" s="490">
        <v>281991.84000000003</v>
      </c>
      <c r="P667" s="490">
        <v>191162.54</v>
      </c>
      <c r="Q667" s="490">
        <v>334534.45</v>
      </c>
      <c r="R667" s="490">
        <v>210645.18</v>
      </c>
      <c r="S667" s="490">
        <v>368629.07</v>
      </c>
      <c r="T667" s="490">
        <v>228706.94</v>
      </c>
      <c r="U667" s="490">
        <v>400237.15</v>
      </c>
    </row>
    <row r="668" spans="1:21" ht="15">
      <c r="A668" s="489">
        <v>4</v>
      </c>
      <c r="B668" s="489" t="s">
        <v>298</v>
      </c>
      <c r="C668" s="489" t="s">
        <v>332</v>
      </c>
      <c r="D668" s="489" t="s">
        <v>333</v>
      </c>
      <c r="E668" s="489" t="s">
        <v>337</v>
      </c>
      <c r="F668" s="489">
        <v>3</v>
      </c>
      <c r="G668" s="489" t="s">
        <v>107</v>
      </c>
      <c r="H668" s="490">
        <v>71381.460000000006</v>
      </c>
      <c r="I668" s="490">
        <v>124917.55</v>
      </c>
      <c r="J668" s="490">
        <v>97100.01</v>
      </c>
      <c r="K668" s="490">
        <v>169925.03</v>
      </c>
      <c r="L668" s="490">
        <v>122648.42</v>
      </c>
      <c r="M668" s="490">
        <v>214634.73</v>
      </c>
      <c r="N668" s="490">
        <v>161363.85</v>
      </c>
      <c r="O668" s="490">
        <v>282386.74</v>
      </c>
      <c r="P668" s="490">
        <v>199779.85</v>
      </c>
      <c r="Q668" s="490">
        <v>349614.74</v>
      </c>
      <c r="R668" s="490">
        <v>224962.75</v>
      </c>
      <c r="S668" s="490">
        <v>393684.81</v>
      </c>
      <c r="T668" s="490">
        <v>249803.43</v>
      </c>
      <c r="U668" s="490">
        <v>437156</v>
      </c>
    </row>
    <row r="669" spans="1:21" ht="15">
      <c r="A669" s="489">
        <v>4</v>
      </c>
      <c r="B669" s="489" t="s">
        <v>298</v>
      </c>
      <c r="C669" s="489" t="s">
        <v>332</v>
      </c>
      <c r="D669" s="489" t="s">
        <v>333</v>
      </c>
      <c r="E669" s="489" t="s">
        <v>337</v>
      </c>
      <c r="F669" s="489">
        <v>4</v>
      </c>
      <c r="G669" s="489" t="s">
        <v>104</v>
      </c>
      <c r="H669" s="490">
        <v>80264.800000000003</v>
      </c>
      <c r="I669" s="490">
        <v>128423.67999999999</v>
      </c>
      <c r="J669" s="490">
        <v>112370.71</v>
      </c>
      <c r="K669" s="490">
        <v>179793.15</v>
      </c>
      <c r="L669" s="490">
        <v>144476.63</v>
      </c>
      <c r="M669" s="490">
        <v>231162.62</v>
      </c>
      <c r="N669" s="490">
        <v>192635.51</v>
      </c>
      <c r="O669" s="490">
        <v>308216.82</v>
      </c>
      <c r="P669" s="490">
        <v>240794.39</v>
      </c>
      <c r="Q669" s="490">
        <v>385271.03</v>
      </c>
      <c r="R669" s="490">
        <v>272900.31</v>
      </c>
      <c r="S669" s="490">
        <v>436640.5</v>
      </c>
      <c r="T669" s="490">
        <v>305006.21999999997</v>
      </c>
      <c r="U669" s="490">
        <v>488009.97</v>
      </c>
    </row>
    <row r="670" spans="1:21" ht="15">
      <c r="A670" s="489">
        <v>4</v>
      </c>
      <c r="B670" s="489" t="s">
        <v>298</v>
      </c>
      <c r="C670" s="489" t="s">
        <v>332</v>
      </c>
      <c r="D670" s="489" t="s">
        <v>333</v>
      </c>
      <c r="E670" s="489" t="s">
        <v>338</v>
      </c>
      <c r="F670" s="489">
        <v>1</v>
      </c>
      <c r="G670" s="489" t="s">
        <v>87</v>
      </c>
      <c r="H670" s="490">
        <v>94084.92</v>
      </c>
      <c r="I670" s="490">
        <v>164648.60999999999</v>
      </c>
      <c r="J670" s="490">
        <v>121947.77</v>
      </c>
      <c r="K670" s="490">
        <v>213408.59</v>
      </c>
      <c r="L670" s="490">
        <v>146019.21</v>
      </c>
      <c r="M670" s="490">
        <v>255533.62</v>
      </c>
      <c r="N670" s="490">
        <v>174321.71</v>
      </c>
      <c r="O670" s="490">
        <v>305063</v>
      </c>
      <c r="P670" s="490">
        <v>205074.37</v>
      </c>
      <c r="Q670" s="490">
        <v>358880.15</v>
      </c>
      <c r="R670" s="490">
        <v>224744.83</v>
      </c>
      <c r="S670" s="490">
        <v>393303.45</v>
      </c>
      <c r="T670" s="490">
        <v>243413.31</v>
      </c>
      <c r="U670" s="490">
        <v>425973.29</v>
      </c>
    </row>
    <row r="671" spans="1:21" ht="15">
      <c r="A671" s="489">
        <v>4</v>
      </c>
      <c r="B671" s="489" t="s">
        <v>298</v>
      </c>
      <c r="C671" s="489" t="s">
        <v>332</v>
      </c>
      <c r="D671" s="489" t="s">
        <v>333</v>
      </c>
      <c r="E671" s="489" t="s">
        <v>338</v>
      </c>
      <c r="F671" s="489">
        <v>2</v>
      </c>
      <c r="G671" s="489" t="s">
        <v>106</v>
      </c>
      <c r="H671" s="490">
        <v>81882.63</v>
      </c>
      <c r="I671" s="490">
        <v>143294.6</v>
      </c>
      <c r="J671" s="490">
        <v>107391.7</v>
      </c>
      <c r="K671" s="490">
        <v>187935.48</v>
      </c>
      <c r="L671" s="490">
        <v>130555.33</v>
      </c>
      <c r="M671" s="490">
        <v>228471.82</v>
      </c>
      <c r="N671" s="490">
        <v>160205.29999999999</v>
      </c>
      <c r="O671" s="490">
        <v>280359.28000000003</v>
      </c>
      <c r="P671" s="490">
        <v>190077.47</v>
      </c>
      <c r="Q671" s="490">
        <v>332635.56</v>
      </c>
      <c r="R671" s="490">
        <v>209462.93</v>
      </c>
      <c r="S671" s="490">
        <v>366560.13</v>
      </c>
      <c r="T671" s="490">
        <v>227439.8</v>
      </c>
      <c r="U671" s="490">
        <v>398019.66</v>
      </c>
    </row>
    <row r="672" spans="1:21" ht="15">
      <c r="A672" s="489">
        <v>4</v>
      </c>
      <c r="B672" s="489" t="s">
        <v>298</v>
      </c>
      <c r="C672" s="489" t="s">
        <v>332</v>
      </c>
      <c r="D672" s="489" t="s">
        <v>333</v>
      </c>
      <c r="E672" s="489" t="s">
        <v>338</v>
      </c>
      <c r="F672" s="489">
        <v>3</v>
      </c>
      <c r="G672" s="489" t="s">
        <v>107</v>
      </c>
      <c r="H672" s="490">
        <v>70868.2</v>
      </c>
      <c r="I672" s="490">
        <v>124019.35</v>
      </c>
      <c r="J672" s="490">
        <v>96381.45</v>
      </c>
      <c r="K672" s="490">
        <v>168667.54</v>
      </c>
      <c r="L672" s="490">
        <v>121724.55</v>
      </c>
      <c r="M672" s="490">
        <v>213017.96</v>
      </c>
      <c r="N672" s="490">
        <v>160132.03</v>
      </c>
      <c r="O672" s="490">
        <v>280231.06</v>
      </c>
      <c r="P672" s="490">
        <v>198240.07</v>
      </c>
      <c r="Q672" s="490">
        <v>346920.13</v>
      </c>
      <c r="R672" s="490">
        <v>223217.67</v>
      </c>
      <c r="S672" s="490">
        <v>390630.92</v>
      </c>
      <c r="T672" s="490">
        <v>247853.04</v>
      </c>
      <c r="U672" s="490">
        <v>433742.82</v>
      </c>
    </row>
    <row r="673" spans="1:21" ht="15">
      <c r="A673" s="489">
        <v>4</v>
      </c>
      <c r="B673" s="489" t="s">
        <v>298</v>
      </c>
      <c r="C673" s="489" t="s">
        <v>332</v>
      </c>
      <c r="D673" s="489" t="s">
        <v>333</v>
      </c>
      <c r="E673" s="489" t="s">
        <v>338</v>
      </c>
      <c r="F673" s="489">
        <v>4</v>
      </c>
      <c r="G673" s="489" t="s">
        <v>104</v>
      </c>
      <c r="H673" s="490">
        <v>79823.37</v>
      </c>
      <c r="I673" s="490">
        <v>127717.39</v>
      </c>
      <c r="J673" s="490">
        <v>111752.71</v>
      </c>
      <c r="K673" s="490">
        <v>178804.35</v>
      </c>
      <c r="L673" s="490">
        <v>143682.06</v>
      </c>
      <c r="M673" s="490">
        <v>229891.3</v>
      </c>
      <c r="N673" s="490">
        <v>191576.08</v>
      </c>
      <c r="O673" s="490">
        <v>306521.74</v>
      </c>
      <c r="P673" s="490">
        <v>239470.1</v>
      </c>
      <c r="Q673" s="490">
        <v>383152.17</v>
      </c>
      <c r="R673" s="490">
        <v>271399.45</v>
      </c>
      <c r="S673" s="490">
        <v>434239.13</v>
      </c>
      <c r="T673" s="490">
        <v>303328.8</v>
      </c>
      <c r="U673" s="490">
        <v>485326.08000000002</v>
      </c>
    </row>
    <row r="674" spans="1:21" ht="15">
      <c r="A674" s="489">
        <v>4</v>
      </c>
      <c r="B674" s="489" t="s">
        <v>298</v>
      </c>
      <c r="C674" s="489" t="s">
        <v>332</v>
      </c>
      <c r="D674" s="489" t="s">
        <v>333</v>
      </c>
      <c r="E674" s="489" t="s">
        <v>339</v>
      </c>
      <c r="F674" s="489">
        <v>1</v>
      </c>
      <c r="G674" s="489" t="s">
        <v>87</v>
      </c>
      <c r="H674" s="490">
        <v>93154.25</v>
      </c>
      <c r="I674" s="490">
        <v>163019.94</v>
      </c>
      <c r="J674" s="490">
        <v>120683.65</v>
      </c>
      <c r="K674" s="490">
        <v>211196.39</v>
      </c>
      <c r="L674" s="490">
        <v>144464.20000000001</v>
      </c>
      <c r="M674" s="490">
        <v>252812.35</v>
      </c>
      <c r="N674" s="490">
        <v>172402.21</v>
      </c>
      <c r="O674" s="490">
        <v>301703.87</v>
      </c>
      <c r="P674" s="490">
        <v>202770.14</v>
      </c>
      <c r="Q674" s="490">
        <v>354847.74</v>
      </c>
      <c r="R674" s="490">
        <v>222193.86</v>
      </c>
      <c r="S674" s="490">
        <v>388839.26</v>
      </c>
      <c r="T674" s="490">
        <v>240600.9</v>
      </c>
      <c r="U674" s="490">
        <v>421051.58</v>
      </c>
    </row>
    <row r="675" spans="1:21" ht="15">
      <c r="A675" s="489">
        <v>4</v>
      </c>
      <c r="B675" s="489" t="s">
        <v>298</v>
      </c>
      <c r="C675" s="489" t="s">
        <v>332</v>
      </c>
      <c r="D675" s="489" t="s">
        <v>333</v>
      </c>
      <c r="E675" s="489" t="s">
        <v>339</v>
      </c>
      <c r="F675" s="489">
        <v>2</v>
      </c>
      <c r="G675" s="489" t="s">
        <v>106</v>
      </c>
      <c r="H675" s="490">
        <v>81329.39</v>
      </c>
      <c r="I675" s="490">
        <v>142326.44</v>
      </c>
      <c r="J675" s="490">
        <v>106577.78</v>
      </c>
      <c r="K675" s="490">
        <v>186511.11</v>
      </c>
      <c r="L675" s="490">
        <v>129478.58</v>
      </c>
      <c r="M675" s="490">
        <v>226587.51</v>
      </c>
      <c r="N675" s="490">
        <v>158722.39000000001</v>
      </c>
      <c r="O675" s="490">
        <v>277764.19</v>
      </c>
      <c r="P675" s="490">
        <v>188237.05</v>
      </c>
      <c r="Q675" s="490">
        <v>329414.84999999998</v>
      </c>
      <c r="R675" s="490">
        <v>207384.61</v>
      </c>
      <c r="S675" s="490">
        <v>362923.06</v>
      </c>
      <c r="T675" s="490">
        <v>225121.42</v>
      </c>
      <c r="U675" s="490">
        <v>393962.49</v>
      </c>
    </row>
    <row r="676" spans="1:21" ht="15">
      <c r="A676" s="489">
        <v>4</v>
      </c>
      <c r="B676" s="489" t="s">
        <v>298</v>
      </c>
      <c r="C676" s="489" t="s">
        <v>332</v>
      </c>
      <c r="D676" s="489" t="s">
        <v>333</v>
      </c>
      <c r="E676" s="489" t="s">
        <v>339</v>
      </c>
      <c r="F676" s="489">
        <v>3</v>
      </c>
      <c r="G676" s="489" t="s">
        <v>107</v>
      </c>
      <c r="H676" s="490">
        <v>70586.570000000007</v>
      </c>
      <c r="I676" s="490">
        <v>123526.49</v>
      </c>
      <c r="J676" s="490">
        <v>96074.82</v>
      </c>
      <c r="K676" s="490">
        <v>168130.94</v>
      </c>
      <c r="L676" s="490">
        <v>121398.18</v>
      </c>
      <c r="M676" s="490">
        <v>212446.81</v>
      </c>
      <c r="N676" s="490">
        <v>159763.9</v>
      </c>
      <c r="O676" s="490">
        <v>279586.83</v>
      </c>
      <c r="P676" s="490">
        <v>197839.45</v>
      </c>
      <c r="Q676" s="490">
        <v>346219.04</v>
      </c>
      <c r="R676" s="490">
        <v>222808.61</v>
      </c>
      <c r="S676" s="490">
        <v>389915.06</v>
      </c>
      <c r="T676" s="490">
        <v>247446.13</v>
      </c>
      <c r="U676" s="490">
        <v>433030.73</v>
      </c>
    </row>
    <row r="677" spans="1:21" ht="15">
      <c r="A677" s="489">
        <v>4</v>
      </c>
      <c r="B677" s="489" t="s">
        <v>298</v>
      </c>
      <c r="C677" s="489" t="s">
        <v>332</v>
      </c>
      <c r="D677" s="489" t="s">
        <v>333</v>
      </c>
      <c r="E677" s="489" t="s">
        <v>339</v>
      </c>
      <c r="F677" s="489">
        <v>4</v>
      </c>
      <c r="G677" s="489" t="s">
        <v>104</v>
      </c>
      <c r="H677" s="490">
        <v>78997.440000000002</v>
      </c>
      <c r="I677" s="490">
        <v>126395.91</v>
      </c>
      <c r="J677" s="490">
        <v>110596.42</v>
      </c>
      <c r="K677" s="490">
        <v>176954.28</v>
      </c>
      <c r="L677" s="490">
        <v>142195.4</v>
      </c>
      <c r="M677" s="490">
        <v>227512.64</v>
      </c>
      <c r="N677" s="490">
        <v>189593.87</v>
      </c>
      <c r="O677" s="490">
        <v>303350.19</v>
      </c>
      <c r="P677" s="490">
        <v>236992.33</v>
      </c>
      <c r="Q677" s="490">
        <v>379187.74</v>
      </c>
      <c r="R677" s="490">
        <v>268591.31</v>
      </c>
      <c r="S677" s="490">
        <v>429746.1</v>
      </c>
      <c r="T677" s="490">
        <v>300190.28999999998</v>
      </c>
      <c r="U677" s="490">
        <v>480304.47</v>
      </c>
    </row>
    <row r="678" spans="1:21" ht="15">
      <c r="A678" s="489">
        <v>4</v>
      </c>
      <c r="B678" s="489" t="s">
        <v>298</v>
      </c>
      <c r="C678" s="489" t="s">
        <v>332</v>
      </c>
      <c r="D678" s="489" t="s">
        <v>333</v>
      </c>
      <c r="E678" s="489" t="s">
        <v>340</v>
      </c>
      <c r="F678" s="489">
        <v>1</v>
      </c>
      <c r="G678" s="489" t="s">
        <v>87</v>
      </c>
      <c r="H678" s="490">
        <v>93553.12</v>
      </c>
      <c r="I678" s="490">
        <v>163717.96</v>
      </c>
      <c r="J678" s="490">
        <v>121274.02</v>
      </c>
      <c r="K678" s="490">
        <v>212229.53</v>
      </c>
      <c r="L678" s="490">
        <v>145223.59</v>
      </c>
      <c r="M678" s="490">
        <v>254141.28</v>
      </c>
      <c r="N678" s="490">
        <v>173388.82</v>
      </c>
      <c r="O678" s="490">
        <v>303430.44</v>
      </c>
      <c r="P678" s="490">
        <v>203989.29</v>
      </c>
      <c r="Q678" s="490">
        <v>356981.26</v>
      </c>
      <c r="R678" s="490">
        <v>223562.58</v>
      </c>
      <c r="S678" s="490">
        <v>391234.52</v>
      </c>
      <c r="T678" s="490">
        <v>242146.17</v>
      </c>
      <c r="U678" s="490">
        <v>423755.8</v>
      </c>
    </row>
    <row r="679" spans="1:21" ht="15">
      <c r="A679" s="489">
        <v>4</v>
      </c>
      <c r="B679" s="489" t="s">
        <v>298</v>
      </c>
      <c r="C679" s="489" t="s">
        <v>332</v>
      </c>
      <c r="D679" s="489" t="s">
        <v>333</v>
      </c>
      <c r="E679" s="489" t="s">
        <v>340</v>
      </c>
      <c r="F679" s="489">
        <v>2</v>
      </c>
      <c r="G679" s="489" t="s">
        <v>106</v>
      </c>
      <c r="H679" s="490">
        <v>81350.81</v>
      </c>
      <c r="I679" s="490">
        <v>142363.92000000001</v>
      </c>
      <c r="J679" s="490">
        <v>106717.95</v>
      </c>
      <c r="K679" s="490">
        <v>186756.42</v>
      </c>
      <c r="L679" s="490">
        <v>129759.7</v>
      </c>
      <c r="M679" s="490">
        <v>227079.48</v>
      </c>
      <c r="N679" s="490">
        <v>159272.41</v>
      </c>
      <c r="O679" s="490">
        <v>278726.71999999997</v>
      </c>
      <c r="P679" s="490">
        <v>188992.39</v>
      </c>
      <c r="Q679" s="490">
        <v>330736.68</v>
      </c>
      <c r="R679" s="490">
        <v>208280.69</v>
      </c>
      <c r="S679" s="490">
        <v>364491.2</v>
      </c>
      <c r="T679" s="490">
        <v>226172.67</v>
      </c>
      <c r="U679" s="490">
        <v>395802.17</v>
      </c>
    </row>
    <row r="680" spans="1:21" ht="15">
      <c r="A680" s="489">
        <v>4</v>
      </c>
      <c r="B680" s="489" t="s">
        <v>298</v>
      </c>
      <c r="C680" s="489" t="s">
        <v>332</v>
      </c>
      <c r="D680" s="489" t="s">
        <v>333</v>
      </c>
      <c r="E680" s="489" t="s">
        <v>340</v>
      </c>
      <c r="F680" s="489">
        <v>3</v>
      </c>
      <c r="G680" s="489" t="s">
        <v>107</v>
      </c>
      <c r="H680" s="490">
        <v>70354.94</v>
      </c>
      <c r="I680" s="490">
        <v>123121.14</v>
      </c>
      <c r="J680" s="490">
        <v>95662.89</v>
      </c>
      <c r="K680" s="490">
        <v>167410.06</v>
      </c>
      <c r="L680" s="490">
        <v>120800.68</v>
      </c>
      <c r="M680" s="490">
        <v>211401.2</v>
      </c>
      <c r="N680" s="490">
        <v>158900.21</v>
      </c>
      <c r="O680" s="490">
        <v>278075.37</v>
      </c>
      <c r="P680" s="490">
        <v>196700.3</v>
      </c>
      <c r="Q680" s="490">
        <v>344225.52</v>
      </c>
      <c r="R680" s="490">
        <v>221472.59</v>
      </c>
      <c r="S680" s="490">
        <v>387577.03</v>
      </c>
      <c r="T680" s="490">
        <v>245902.66</v>
      </c>
      <c r="U680" s="490">
        <v>430329.65</v>
      </c>
    </row>
    <row r="681" spans="1:21" ht="15">
      <c r="A681" s="489">
        <v>4</v>
      </c>
      <c r="B681" s="489" t="s">
        <v>298</v>
      </c>
      <c r="C681" s="489" t="s">
        <v>332</v>
      </c>
      <c r="D681" s="489" t="s">
        <v>333</v>
      </c>
      <c r="E681" s="489" t="s">
        <v>340</v>
      </c>
      <c r="F681" s="489">
        <v>4</v>
      </c>
      <c r="G681" s="489" t="s">
        <v>104</v>
      </c>
      <c r="H681" s="490">
        <v>79381.94</v>
      </c>
      <c r="I681" s="490">
        <v>127011.11</v>
      </c>
      <c r="J681" s="490">
        <v>111134.72</v>
      </c>
      <c r="K681" s="490">
        <v>177815.55</v>
      </c>
      <c r="L681" s="490">
        <v>142887.49</v>
      </c>
      <c r="M681" s="490">
        <v>228619.99</v>
      </c>
      <c r="N681" s="490">
        <v>190516.65</v>
      </c>
      <c r="O681" s="490">
        <v>304826.65000000002</v>
      </c>
      <c r="P681" s="490">
        <v>238145.82</v>
      </c>
      <c r="Q681" s="490">
        <v>381033.32</v>
      </c>
      <c r="R681" s="490">
        <v>269898.59000000003</v>
      </c>
      <c r="S681" s="490">
        <v>431837.76</v>
      </c>
      <c r="T681" s="490">
        <v>301651.37</v>
      </c>
      <c r="U681" s="490">
        <v>482642.2</v>
      </c>
    </row>
    <row r="682" spans="1:21" ht="15">
      <c r="A682" s="489">
        <v>4</v>
      </c>
      <c r="B682" s="489" t="s">
        <v>298</v>
      </c>
      <c r="C682" s="489" t="s">
        <v>332</v>
      </c>
      <c r="D682" s="489" t="s">
        <v>333</v>
      </c>
      <c r="E682" s="489" t="s">
        <v>341</v>
      </c>
      <c r="F682" s="489">
        <v>1</v>
      </c>
      <c r="G682" s="489" t="s">
        <v>87</v>
      </c>
      <c r="H682" s="490">
        <v>91558.85</v>
      </c>
      <c r="I682" s="490">
        <v>160227.99</v>
      </c>
      <c r="J682" s="490">
        <v>118662.39999999999</v>
      </c>
      <c r="K682" s="490">
        <v>207659.2</v>
      </c>
      <c r="L682" s="490">
        <v>142077.32</v>
      </c>
      <c r="M682" s="490">
        <v>248635.31</v>
      </c>
      <c r="N682" s="490">
        <v>169603.54</v>
      </c>
      <c r="O682" s="490">
        <v>296806.19</v>
      </c>
      <c r="P682" s="490">
        <v>199514.91</v>
      </c>
      <c r="Q682" s="490">
        <v>349151.09</v>
      </c>
      <c r="R682" s="490">
        <v>218647.12</v>
      </c>
      <c r="S682" s="490">
        <v>382632.47</v>
      </c>
      <c r="T682" s="490">
        <v>236799.49</v>
      </c>
      <c r="U682" s="490">
        <v>414399.11</v>
      </c>
    </row>
    <row r="683" spans="1:21" ht="15">
      <c r="A683" s="489">
        <v>4</v>
      </c>
      <c r="B683" s="489" t="s">
        <v>298</v>
      </c>
      <c r="C683" s="489" t="s">
        <v>332</v>
      </c>
      <c r="D683" s="489" t="s">
        <v>333</v>
      </c>
      <c r="E683" s="489" t="s">
        <v>341</v>
      </c>
      <c r="F683" s="489">
        <v>2</v>
      </c>
      <c r="G683" s="489" t="s">
        <v>106</v>
      </c>
      <c r="H683" s="490">
        <v>79733.960000000006</v>
      </c>
      <c r="I683" s="490">
        <v>139534.42000000001</v>
      </c>
      <c r="J683" s="490">
        <v>104556.52</v>
      </c>
      <c r="K683" s="490">
        <v>182973.92</v>
      </c>
      <c r="L683" s="490">
        <v>127091.7</v>
      </c>
      <c r="M683" s="490">
        <v>222410.47</v>
      </c>
      <c r="N683" s="490">
        <v>155923.72</v>
      </c>
      <c r="O683" s="490">
        <v>272866.51</v>
      </c>
      <c r="P683" s="490">
        <v>184981.83</v>
      </c>
      <c r="Q683" s="490">
        <v>323718.19</v>
      </c>
      <c r="R683" s="490">
        <v>203837.87</v>
      </c>
      <c r="S683" s="490">
        <v>356716.26</v>
      </c>
      <c r="T683" s="490">
        <v>221320.01</v>
      </c>
      <c r="U683" s="490">
        <v>387310.02</v>
      </c>
    </row>
    <row r="684" spans="1:21" ht="15">
      <c r="A684" s="489">
        <v>4</v>
      </c>
      <c r="B684" s="489" t="s">
        <v>298</v>
      </c>
      <c r="C684" s="489" t="s">
        <v>332</v>
      </c>
      <c r="D684" s="489" t="s">
        <v>333</v>
      </c>
      <c r="E684" s="489" t="s">
        <v>341</v>
      </c>
      <c r="F684" s="489">
        <v>3</v>
      </c>
      <c r="G684" s="489" t="s">
        <v>107</v>
      </c>
      <c r="H684" s="490">
        <v>69046.789999999994</v>
      </c>
      <c r="I684" s="490">
        <v>120831.88</v>
      </c>
      <c r="J684" s="490">
        <v>93919.13</v>
      </c>
      <c r="K684" s="490">
        <v>164358.48000000001</v>
      </c>
      <c r="L684" s="490">
        <v>118626.58</v>
      </c>
      <c r="M684" s="490">
        <v>207596.52</v>
      </c>
      <c r="N684" s="490">
        <v>156068.44</v>
      </c>
      <c r="O684" s="490">
        <v>273119.77</v>
      </c>
      <c r="P684" s="490">
        <v>193220.12</v>
      </c>
      <c r="Q684" s="490">
        <v>338135.21</v>
      </c>
      <c r="R684" s="490">
        <v>217573.37</v>
      </c>
      <c r="S684" s="490">
        <v>380753.39</v>
      </c>
      <c r="T684" s="490">
        <v>241594.98</v>
      </c>
      <c r="U684" s="490">
        <v>422791.22</v>
      </c>
    </row>
    <row r="685" spans="1:21" ht="15">
      <c r="A685" s="489">
        <v>4</v>
      </c>
      <c r="B685" s="489" t="s">
        <v>298</v>
      </c>
      <c r="C685" s="489" t="s">
        <v>332</v>
      </c>
      <c r="D685" s="489" t="s">
        <v>333</v>
      </c>
      <c r="E685" s="489" t="s">
        <v>341</v>
      </c>
      <c r="F685" s="489">
        <v>4</v>
      </c>
      <c r="G685" s="489" t="s">
        <v>104</v>
      </c>
      <c r="H685" s="490">
        <v>77673.16</v>
      </c>
      <c r="I685" s="490">
        <v>124277.06</v>
      </c>
      <c r="J685" s="490">
        <v>108742.42</v>
      </c>
      <c r="K685" s="490">
        <v>173987.88</v>
      </c>
      <c r="L685" s="490">
        <v>139811.69</v>
      </c>
      <c r="M685" s="490">
        <v>223698.7</v>
      </c>
      <c r="N685" s="490">
        <v>186415.58</v>
      </c>
      <c r="O685" s="490">
        <v>298264.94</v>
      </c>
      <c r="P685" s="490">
        <v>233019.48</v>
      </c>
      <c r="Q685" s="490">
        <v>372831.17</v>
      </c>
      <c r="R685" s="490">
        <v>264088.74</v>
      </c>
      <c r="S685" s="490">
        <v>422542</v>
      </c>
      <c r="T685" s="490">
        <v>295158.01</v>
      </c>
      <c r="U685" s="490">
        <v>472252.82</v>
      </c>
    </row>
    <row r="686" spans="1:21" ht="15">
      <c r="A686" s="489">
        <v>4</v>
      </c>
      <c r="B686" s="489" t="s">
        <v>298</v>
      </c>
      <c r="C686" s="489" t="s">
        <v>342</v>
      </c>
      <c r="D686" s="489" t="s">
        <v>343</v>
      </c>
      <c r="E686" s="489" t="s">
        <v>344</v>
      </c>
      <c r="F686" s="489">
        <v>1</v>
      </c>
      <c r="G686" s="489" t="s">
        <v>87</v>
      </c>
      <c r="H686" s="490">
        <v>88500.98</v>
      </c>
      <c r="I686" s="490">
        <v>154876.72</v>
      </c>
      <c r="J686" s="490">
        <v>114703.28</v>
      </c>
      <c r="K686" s="490">
        <v>200730.74</v>
      </c>
      <c r="L686" s="490">
        <v>137339.79999999999</v>
      </c>
      <c r="M686" s="490">
        <v>240344.65</v>
      </c>
      <c r="N686" s="490">
        <v>163952.47</v>
      </c>
      <c r="O686" s="490">
        <v>286916.83</v>
      </c>
      <c r="P686" s="490">
        <v>192870.37</v>
      </c>
      <c r="Q686" s="490">
        <v>337523.15</v>
      </c>
      <c r="R686" s="490">
        <v>211367.17</v>
      </c>
      <c r="S686" s="490">
        <v>369892.55</v>
      </c>
      <c r="T686" s="490">
        <v>228918.53</v>
      </c>
      <c r="U686" s="490">
        <v>400607.43</v>
      </c>
    </row>
    <row r="687" spans="1:21" ht="15">
      <c r="A687" s="489">
        <v>4</v>
      </c>
      <c r="B687" s="489" t="s">
        <v>298</v>
      </c>
      <c r="C687" s="489" t="s">
        <v>342</v>
      </c>
      <c r="D687" s="489" t="s">
        <v>343</v>
      </c>
      <c r="E687" s="489" t="s">
        <v>344</v>
      </c>
      <c r="F687" s="489">
        <v>2</v>
      </c>
      <c r="G687" s="489" t="s">
        <v>106</v>
      </c>
      <c r="H687" s="490">
        <v>77053.47</v>
      </c>
      <c r="I687" s="490">
        <v>134843.57999999999</v>
      </c>
      <c r="J687" s="490">
        <v>101047.59</v>
      </c>
      <c r="K687" s="490">
        <v>176833.28</v>
      </c>
      <c r="L687" s="490">
        <v>122832.44</v>
      </c>
      <c r="M687" s="490">
        <v>214956.77</v>
      </c>
      <c r="N687" s="490">
        <v>150709.24</v>
      </c>
      <c r="O687" s="490">
        <v>263741.18</v>
      </c>
      <c r="P687" s="490">
        <v>178801.11</v>
      </c>
      <c r="Q687" s="490">
        <v>312901.94</v>
      </c>
      <c r="R687" s="490">
        <v>197030.55</v>
      </c>
      <c r="S687" s="490">
        <v>344803.46</v>
      </c>
      <c r="T687" s="490">
        <v>213933.08</v>
      </c>
      <c r="U687" s="490">
        <v>374382.89</v>
      </c>
    </row>
    <row r="688" spans="1:21" ht="15">
      <c r="A688" s="489">
        <v>4</v>
      </c>
      <c r="B688" s="489" t="s">
        <v>298</v>
      </c>
      <c r="C688" s="489" t="s">
        <v>342</v>
      </c>
      <c r="D688" s="489" t="s">
        <v>343</v>
      </c>
      <c r="E688" s="489" t="s">
        <v>344</v>
      </c>
      <c r="F688" s="489">
        <v>3</v>
      </c>
      <c r="G688" s="489" t="s">
        <v>107</v>
      </c>
      <c r="H688" s="490">
        <v>66712.12</v>
      </c>
      <c r="I688" s="490">
        <v>116746.22</v>
      </c>
      <c r="J688" s="490">
        <v>90738.25</v>
      </c>
      <c r="K688" s="490">
        <v>158791.94</v>
      </c>
      <c r="L688" s="490">
        <v>114604.74</v>
      </c>
      <c r="M688" s="490">
        <v>200558.3</v>
      </c>
      <c r="N688" s="490">
        <v>150773.01999999999</v>
      </c>
      <c r="O688" s="490">
        <v>263852.78999999998</v>
      </c>
      <c r="P688" s="490">
        <v>186660.38</v>
      </c>
      <c r="Q688" s="490">
        <v>326655.67</v>
      </c>
      <c r="R688" s="490">
        <v>210183.98</v>
      </c>
      <c r="S688" s="490">
        <v>367821.96</v>
      </c>
      <c r="T688" s="490">
        <v>233386.53</v>
      </c>
      <c r="U688" s="490">
        <v>408426.42</v>
      </c>
    </row>
    <row r="689" spans="1:21" ht="15">
      <c r="A689" s="489">
        <v>4</v>
      </c>
      <c r="B689" s="489" t="s">
        <v>298</v>
      </c>
      <c r="C689" s="489" t="s">
        <v>342</v>
      </c>
      <c r="D689" s="489" t="s">
        <v>343</v>
      </c>
      <c r="E689" s="489" t="s">
        <v>344</v>
      </c>
      <c r="F689" s="489">
        <v>4</v>
      </c>
      <c r="G689" s="489" t="s">
        <v>104</v>
      </c>
      <c r="H689" s="490">
        <v>75081.52</v>
      </c>
      <c r="I689" s="490">
        <v>120130.44</v>
      </c>
      <c r="J689" s="490">
        <v>105114.13</v>
      </c>
      <c r="K689" s="490">
        <v>168182.62</v>
      </c>
      <c r="L689" s="490">
        <v>135146.74</v>
      </c>
      <c r="M689" s="490">
        <v>216234.79</v>
      </c>
      <c r="N689" s="490">
        <v>180195.66</v>
      </c>
      <c r="O689" s="490">
        <v>288313.06</v>
      </c>
      <c r="P689" s="490">
        <v>225244.57</v>
      </c>
      <c r="Q689" s="490">
        <v>360391.32</v>
      </c>
      <c r="R689" s="490">
        <v>255277.18</v>
      </c>
      <c r="S689" s="490">
        <v>408443.5</v>
      </c>
      <c r="T689" s="490">
        <v>285309.78999999998</v>
      </c>
      <c r="U689" s="490">
        <v>456495.67</v>
      </c>
    </row>
    <row r="690" spans="1:21" ht="15">
      <c r="A690" s="489">
        <v>4</v>
      </c>
      <c r="B690" s="489" t="s">
        <v>298</v>
      </c>
      <c r="C690" s="489" t="s">
        <v>342</v>
      </c>
      <c r="D690" s="489" t="s">
        <v>343</v>
      </c>
      <c r="E690" s="489" t="s">
        <v>328</v>
      </c>
      <c r="F690" s="489">
        <v>1</v>
      </c>
      <c r="G690" s="489" t="s">
        <v>87</v>
      </c>
      <c r="H690" s="490">
        <v>82739.789999999994</v>
      </c>
      <c r="I690" s="490">
        <v>144794.64000000001</v>
      </c>
      <c r="J690" s="490">
        <v>107347.6</v>
      </c>
      <c r="K690" s="490">
        <v>187858.31</v>
      </c>
      <c r="L690" s="490">
        <v>128612.06</v>
      </c>
      <c r="M690" s="490">
        <v>225071.1</v>
      </c>
      <c r="N690" s="490">
        <v>153654.85</v>
      </c>
      <c r="O690" s="490">
        <v>268895.99</v>
      </c>
      <c r="P690" s="490">
        <v>180845.13</v>
      </c>
      <c r="Q690" s="490">
        <v>316478.98</v>
      </c>
      <c r="R690" s="490">
        <v>198238.13</v>
      </c>
      <c r="S690" s="490">
        <v>346916.74</v>
      </c>
      <c r="T690" s="490">
        <v>214794.59</v>
      </c>
      <c r="U690" s="490">
        <v>375890.54</v>
      </c>
    </row>
    <row r="691" spans="1:21" ht="15">
      <c r="A691" s="489">
        <v>4</v>
      </c>
      <c r="B691" s="489" t="s">
        <v>298</v>
      </c>
      <c r="C691" s="489" t="s">
        <v>342</v>
      </c>
      <c r="D691" s="489" t="s">
        <v>343</v>
      </c>
      <c r="E691" s="489" t="s">
        <v>328</v>
      </c>
      <c r="F691" s="489">
        <v>2</v>
      </c>
      <c r="G691" s="489" t="s">
        <v>106</v>
      </c>
      <c r="H691" s="490">
        <v>71543.789999999994</v>
      </c>
      <c r="I691" s="490">
        <v>125201.64</v>
      </c>
      <c r="J691" s="490">
        <v>93992.04</v>
      </c>
      <c r="K691" s="490">
        <v>164486.07</v>
      </c>
      <c r="L691" s="490">
        <v>114423.55</v>
      </c>
      <c r="M691" s="490">
        <v>200241.21</v>
      </c>
      <c r="N691" s="490">
        <v>140702.68</v>
      </c>
      <c r="O691" s="490">
        <v>246229.7</v>
      </c>
      <c r="P691" s="490">
        <v>167085.09</v>
      </c>
      <c r="Q691" s="490">
        <v>292398.90000000002</v>
      </c>
      <c r="R691" s="490">
        <v>184216.6</v>
      </c>
      <c r="S691" s="490">
        <v>322379.06</v>
      </c>
      <c r="T691" s="490">
        <v>200138.49</v>
      </c>
      <c r="U691" s="490">
        <v>350242.36</v>
      </c>
    </row>
    <row r="692" spans="1:21" ht="15">
      <c r="A692" s="489">
        <v>4</v>
      </c>
      <c r="B692" s="489" t="s">
        <v>298</v>
      </c>
      <c r="C692" s="489" t="s">
        <v>342</v>
      </c>
      <c r="D692" s="489" t="s">
        <v>343</v>
      </c>
      <c r="E692" s="489" t="s">
        <v>328</v>
      </c>
      <c r="F692" s="489">
        <v>3</v>
      </c>
      <c r="G692" s="489" t="s">
        <v>107</v>
      </c>
      <c r="H692" s="490">
        <v>61562.87</v>
      </c>
      <c r="I692" s="490">
        <v>107735.01</v>
      </c>
      <c r="J692" s="490">
        <v>83587.72</v>
      </c>
      <c r="K692" s="490">
        <v>146278.51</v>
      </c>
      <c r="L692" s="490">
        <v>105456.45</v>
      </c>
      <c r="M692" s="490">
        <v>184548.79</v>
      </c>
      <c r="N692" s="490">
        <v>138619.99</v>
      </c>
      <c r="O692" s="490">
        <v>242584.98</v>
      </c>
      <c r="P692" s="490">
        <v>171508.78</v>
      </c>
      <c r="Q692" s="490">
        <v>300140.37</v>
      </c>
      <c r="R692" s="490">
        <v>193042.15</v>
      </c>
      <c r="S692" s="490">
        <v>337823.77</v>
      </c>
      <c r="T692" s="490">
        <v>214261.53</v>
      </c>
      <c r="U692" s="490">
        <v>374957.68</v>
      </c>
    </row>
    <row r="693" spans="1:21" ht="15">
      <c r="A693" s="489">
        <v>4</v>
      </c>
      <c r="B693" s="489" t="s">
        <v>298</v>
      </c>
      <c r="C693" s="489" t="s">
        <v>342</v>
      </c>
      <c r="D693" s="489" t="s">
        <v>343</v>
      </c>
      <c r="E693" s="489" t="s">
        <v>328</v>
      </c>
      <c r="F693" s="489">
        <v>4</v>
      </c>
      <c r="G693" s="489" t="s">
        <v>104</v>
      </c>
      <c r="H693" s="490">
        <v>70263.77</v>
      </c>
      <c r="I693" s="490">
        <v>112422.03</v>
      </c>
      <c r="J693" s="490">
        <v>98369.27</v>
      </c>
      <c r="K693" s="490">
        <v>157390.84</v>
      </c>
      <c r="L693" s="490">
        <v>126474.78</v>
      </c>
      <c r="M693" s="490">
        <v>202359.65</v>
      </c>
      <c r="N693" s="490">
        <v>168633.04</v>
      </c>
      <c r="O693" s="490">
        <v>269812.87</v>
      </c>
      <c r="P693" s="490">
        <v>210791.3</v>
      </c>
      <c r="Q693" s="490">
        <v>337266.09</v>
      </c>
      <c r="R693" s="490">
        <v>238896.81</v>
      </c>
      <c r="S693" s="490">
        <v>382234.9</v>
      </c>
      <c r="T693" s="490">
        <v>267002.31</v>
      </c>
      <c r="U693" s="490">
        <v>427203.71</v>
      </c>
    </row>
    <row r="694" spans="1:21" ht="15">
      <c r="A694" s="489">
        <v>4</v>
      </c>
      <c r="B694" s="489" t="s">
        <v>298</v>
      </c>
      <c r="C694" s="489" t="s">
        <v>342</v>
      </c>
      <c r="D694" s="489" t="s">
        <v>343</v>
      </c>
      <c r="E694" s="489" t="s">
        <v>345</v>
      </c>
      <c r="F694" s="489">
        <v>1</v>
      </c>
      <c r="G694" s="489" t="s">
        <v>87</v>
      </c>
      <c r="H694" s="490">
        <v>86905.58</v>
      </c>
      <c r="I694" s="490">
        <v>152084.76</v>
      </c>
      <c r="J694" s="490">
        <v>112682.03</v>
      </c>
      <c r="K694" s="490">
        <v>197193.55</v>
      </c>
      <c r="L694" s="490">
        <v>134952.92000000001</v>
      </c>
      <c r="M694" s="490">
        <v>236167.61</v>
      </c>
      <c r="N694" s="490">
        <v>161153.79999999999</v>
      </c>
      <c r="O694" s="490">
        <v>282019.15000000002</v>
      </c>
      <c r="P694" s="490">
        <v>189615.14</v>
      </c>
      <c r="Q694" s="490">
        <v>331826.49</v>
      </c>
      <c r="R694" s="490">
        <v>207820.43</v>
      </c>
      <c r="S694" s="490">
        <v>363685.76</v>
      </c>
      <c r="T694" s="490">
        <v>225117.12</v>
      </c>
      <c r="U694" s="490">
        <v>393954.96</v>
      </c>
    </row>
    <row r="695" spans="1:21" ht="15">
      <c r="A695" s="489">
        <v>4</v>
      </c>
      <c r="B695" s="489" t="s">
        <v>298</v>
      </c>
      <c r="C695" s="489" t="s">
        <v>342</v>
      </c>
      <c r="D695" s="489" t="s">
        <v>343</v>
      </c>
      <c r="E695" s="489" t="s">
        <v>345</v>
      </c>
      <c r="F695" s="489">
        <v>2</v>
      </c>
      <c r="G695" s="489" t="s">
        <v>106</v>
      </c>
      <c r="H695" s="490">
        <v>75458.039999999994</v>
      </c>
      <c r="I695" s="490">
        <v>132051.56</v>
      </c>
      <c r="J695" s="490">
        <v>99026.34</v>
      </c>
      <c r="K695" s="490">
        <v>173296.09</v>
      </c>
      <c r="L695" s="490">
        <v>120445.56</v>
      </c>
      <c r="M695" s="490">
        <v>210779.73</v>
      </c>
      <c r="N695" s="490">
        <v>147910.57</v>
      </c>
      <c r="O695" s="490">
        <v>258843.5</v>
      </c>
      <c r="P695" s="490">
        <v>175545.88</v>
      </c>
      <c r="Q695" s="490">
        <v>307205.28999999998</v>
      </c>
      <c r="R695" s="490">
        <v>193483.81</v>
      </c>
      <c r="S695" s="490">
        <v>338596.67</v>
      </c>
      <c r="T695" s="490">
        <v>210131.67</v>
      </c>
      <c r="U695" s="490">
        <v>367730.42</v>
      </c>
    </row>
    <row r="696" spans="1:21" ht="15">
      <c r="A696" s="489">
        <v>4</v>
      </c>
      <c r="B696" s="489" t="s">
        <v>298</v>
      </c>
      <c r="C696" s="489" t="s">
        <v>342</v>
      </c>
      <c r="D696" s="489" t="s">
        <v>343</v>
      </c>
      <c r="E696" s="489" t="s">
        <v>345</v>
      </c>
      <c r="F696" s="489">
        <v>3</v>
      </c>
      <c r="G696" s="489" t="s">
        <v>107</v>
      </c>
      <c r="H696" s="490">
        <v>65172.35</v>
      </c>
      <c r="I696" s="490">
        <v>114051.61</v>
      </c>
      <c r="J696" s="490">
        <v>88582.56</v>
      </c>
      <c r="K696" s="490">
        <v>155019.49</v>
      </c>
      <c r="L696" s="490">
        <v>111833.15</v>
      </c>
      <c r="M696" s="490">
        <v>195708.01</v>
      </c>
      <c r="N696" s="490">
        <v>147077.56</v>
      </c>
      <c r="O696" s="490">
        <v>257385.73</v>
      </c>
      <c r="P696" s="490">
        <v>182041.05</v>
      </c>
      <c r="Q696" s="490">
        <v>318571.84000000003</v>
      </c>
      <c r="R696" s="490">
        <v>204948.74</v>
      </c>
      <c r="S696" s="490">
        <v>358660.29</v>
      </c>
      <c r="T696" s="490">
        <v>227535.38</v>
      </c>
      <c r="U696" s="490">
        <v>398186.91</v>
      </c>
    </row>
    <row r="697" spans="1:21" ht="15">
      <c r="A697" s="489">
        <v>4</v>
      </c>
      <c r="B697" s="489" t="s">
        <v>298</v>
      </c>
      <c r="C697" s="489" t="s">
        <v>342</v>
      </c>
      <c r="D697" s="489" t="s">
        <v>343</v>
      </c>
      <c r="E697" s="489" t="s">
        <v>345</v>
      </c>
      <c r="F697" s="489">
        <v>4</v>
      </c>
      <c r="G697" s="489" t="s">
        <v>104</v>
      </c>
      <c r="H697" s="490">
        <v>73757.240000000005</v>
      </c>
      <c r="I697" s="490">
        <v>118011.59</v>
      </c>
      <c r="J697" s="490">
        <v>103260.14</v>
      </c>
      <c r="K697" s="490">
        <v>165216.22</v>
      </c>
      <c r="L697" s="490">
        <v>132763.03</v>
      </c>
      <c r="M697" s="490">
        <v>212420.85</v>
      </c>
      <c r="N697" s="490">
        <v>177017.38</v>
      </c>
      <c r="O697" s="490">
        <v>283227.8</v>
      </c>
      <c r="P697" s="490">
        <v>221271.72</v>
      </c>
      <c r="Q697" s="490">
        <v>354034.76</v>
      </c>
      <c r="R697" s="490">
        <v>250774.62</v>
      </c>
      <c r="S697" s="490">
        <v>401239.39</v>
      </c>
      <c r="T697" s="490">
        <v>280277.51</v>
      </c>
      <c r="U697" s="490">
        <v>448444.02</v>
      </c>
    </row>
    <row r="698" spans="1:21" ht="15">
      <c r="A698" s="489">
        <v>4</v>
      </c>
      <c r="B698" s="489" t="s">
        <v>298</v>
      </c>
      <c r="C698" s="489" t="s">
        <v>342</v>
      </c>
      <c r="D698" s="489" t="s">
        <v>343</v>
      </c>
      <c r="E698" s="489" t="s">
        <v>346</v>
      </c>
      <c r="F698" s="489">
        <v>1</v>
      </c>
      <c r="G698" s="489" t="s">
        <v>87</v>
      </c>
      <c r="H698" s="490">
        <v>87570.31</v>
      </c>
      <c r="I698" s="490">
        <v>153248.04999999999</v>
      </c>
      <c r="J698" s="490">
        <v>113439.16</v>
      </c>
      <c r="K698" s="490">
        <v>198518.54</v>
      </c>
      <c r="L698" s="490">
        <v>135784.78</v>
      </c>
      <c r="M698" s="490">
        <v>237623.37</v>
      </c>
      <c r="N698" s="490">
        <v>162032.97</v>
      </c>
      <c r="O698" s="490">
        <v>283557.71000000002</v>
      </c>
      <c r="P698" s="490">
        <v>190566.14</v>
      </c>
      <c r="Q698" s="490">
        <v>333490.74</v>
      </c>
      <c r="R698" s="490">
        <v>208816.21</v>
      </c>
      <c r="S698" s="490">
        <v>365428.37</v>
      </c>
      <c r="T698" s="490">
        <v>226106.13</v>
      </c>
      <c r="U698" s="490">
        <v>395685.72</v>
      </c>
    </row>
    <row r="699" spans="1:21" ht="15">
      <c r="A699" s="489">
        <v>4</v>
      </c>
      <c r="B699" s="489" t="s">
        <v>298</v>
      </c>
      <c r="C699" s="489" t="s">
        <v>342</v>
      </c>
      <c r="D699" s="489" t="s">
        <v>343</v>
      </c>
      <c r="E699" s="489" t="s">
        <v>346</v>
      </c>
      <c r="F699" s="489">
        <v>2</v>
      </c>
      <c r="G699" s="489" t="s">
        <v>106</v>
      </c>
      <c r="H699" s="490">
        <v>76500.240000000005</v>
      </c>
      <c r="I699" s="490">
        <v>133875.42000000001</v>
      </c>
      <c r="J699" s="490">
        <v>100233.66</v>
      </c>
      <c r="K699" s="490">
        <v>175408.91</v>
      </c>
      <c r="L699" s="490">
        <v>121755.69</v>
      </c>
      <c r="M699" s="490">
        <v>213072.45</v>
      </c>
      <c r="N699" s="490">
        <v>149226.32999999999</v>
      </c>
      <c r="O699" s="490">
        <v>261146.09</v>
      </c>
      <c r="P699" s="490">
        <v>176960.7</v>
      </c>
      <c r="Q699" s="490">
        <v>309681.21999999997</v>
      </c>
      <c r="R699" s="490">
        <v>194952.22</v>
      </c>
      <c r="S699" s="490">
        <v>341166.39</v>
      </c>
      <c r="T699" s="490">
        <v>211614.7</v>
      </c>
      <c r="U699" s="490">
        <v>370325.73</v>
      </c>
    </row>
    <row r="700" spans="1:21" ht="15">
      <c r="A700" s="489">
        <v>4</v>
      </c>
      <c r="B700" s="489" t="s">
        <v>298</v>
      </c>
      <c r="C700" s="489" t="s">
        <v>342</v>
      </c>
      <c r="D700" s="489" t="s">
        <v>343</v>
      </c>
      <c r="E700" s="489" t="s">
        <v>346</v>
      </c>
      <c r="F700" s="489">
        <v>3</v>
      </c>
      <c r="G700" s="489" t="s">
        <v>107</v>
      </c>
      <c r="H700" s="490">
        <v>66430.490000000005</v>
      </c>
      <c r="I700" s="490">
        <v>116253.37</v>
      </c>
      <c r="J700" s="490">
        <v>90431.62</v>
      </c>
      <c r="K700" s="490">
        <v>158255.32999999999</v>
      </c>
      <c r="L700" s="490">
        <v>114278.37</v>
      </c>
      <c r="M700" s="490">
        <v>199987.15</v>
      </c>
      <c r="N700" s="490">
        <v>150404.89000000001</v>
      </c>
      <c r="O700" s="490">
        <v>263208.56</v>
      </c>
      <c r="P700" s="490">
        <v>186259.76</v>
      </c>
      <c r="Q700" s="490">
        <v>325954.57</v>
      </c>
      <c r="R700" s="490">
        <v>209774.92</v>
      </c>
      <c r="S700" s="490">
        <v>367106.11</v>
      </c>
      <c r="T700" s="490">
        <v>232979.62</v>
      </c>
      <c r="U700" s="490">
        <v>407714.33</v>
      </c>
    </row>
    <row r="701" spans="1:21" ht="15">
      <c r="A701" s="489">
        <v>4</v>
      </c>
      <c r="B701" s="489" t="s">
        <v>298</v>
      </c>
      <c r="C701" s="489" t="s">
        <v>342</v>
      </c>
      <c r="D701" s="489" t="s">
        <v>343</v>
      </c>
      <c r="E701" s="489" t="s">
        <v>346</v>
      </c>
      <c r="F701" s="489">
        <v>4</v>
      </c>
      <c r="G701" s="489" t="s">
        <v>104</v>
      </c>
      <c r="H701" s="490">
        <v>74255.600000000006</v>
      </c>
      <c r="I701" s="490">
        <v>118808.96000000001</v>
      </c>
      <c r="J701" s="490">
        <v>103957.84</v>
      </c>
      <c r="K701" s="490">
        <v>166332.54999999999</v>
      </c>
      <c r="L701" s="490">
        <v>133660.07999999999</v>
      </c>
      <c r="M701" s="490">
        <v>213856.13</v>
      </c>
      <c r="N701" s="490">
        <v>178213.44</v>
      </c>
      <c r="O701" s="490">
        <v>285141.51</v>
      </c>
      <c r="P701" s="490">
        <v>222766.8</v>
      </c>
      <c r="Q701" s="490">
        <v>356426.89</v>
      </c>
      <c r="R701" s="490">
        <v>252469.04</v>
      </c>
      <c r="S701" s="490">
        <v>403950.47</v>
      </c>
      <c r="T701" s="490">
        <v>282171.28000000003</v>
      </c>
      <c r="U701" s="490">
        <v>451474.06</v>
      </c>
    </row>
    <row r="702" spans="1:21" ht="15">
      <c r="A702" s="489">
        <v>4</v>
      </c>
      <c r="B702" s="489" t="s">
        <v>298</v>
      </c>
      <c r="C702" s="489" t="s">
        <v>342</v>
      </c>
      <c r="D702" s="489" t="s">
        <v>343</v>
      </c>
      <c r="E702" s="489" t="s">
        <v>347</v>
      </c>
      <c r="F702" s="489">
        <v>1</v>
      </c>
      <c r="G702" s="489" t="s">
        <v>87</v>
      </c>
      <c r="H702" s="490">
        <v>84335.19</v>
      </c>
      <c r="I702" s="490">
        <v>147586.59</v>
      </c>
      <c r="J702" s="490">
        <v>109368.86</v>
      </c>
      <c r="K702" s="490">
        <v>191395.5</v>
      </c>
      <c r="L702" s="490">
        <v>130998.94</v>
      </c>
      <c r="M702" s="490">
        <v>229248.14</v>
      </c>
      <c r="N702" s="490">
        <v>156453.53</v>
      </c>
      <c r="O702" s="490">
        <v>273793.67</v>
      </c>
      <c r="P702" s="490">
        <v>184100.36</v>
      </c>
      <c r="Q702" s="490">
        <v>322175.63</v>
      </c>
      <c r="R702" s="490">
        <v>201784.88</v>
      </c>
      <c r="S702" s="490">
        <v>353123.53</v>
      </c>
      <c r="T702" s="490">
        <v>218596</v>
      </c>
      <c r="U702" s="490">
        <v>382543.01</v>
      </c>
    </row>
    <row r="703" spans="1:21" ht="15">
      <c r="A703" s="489">
        <v>4</v>
      </c>
      <c r="B703" s="489" t="s">
        <v>298</v>
      </c>
      <c r="C703" s="489" t="s">
        <v>342</v>
      </c>
      <c r="D703" s="489" t="s">
        <v>343</v>
      </c>
      <c r="E703" s="489" t="s">
        <v>347</v>
      </c>
      <c r="F703" s="489">
        <v>2</v>
      </c>
      <c r="G703" s="489" t="s">
        <v>106</v>
      </c>
      <c r="H703" s="490">
        <v>73139.23</v>
      </c>
      <c r="I703" s="490">
        <v>127993.65</v>
      </c>
      <c r="J703" s="490">
        <v>96013.29</v>
      </c>
      <c r="K703" s="490">
        <v>168023.26</v>
      </c>
      <c r="L703" s="490">
        <v>116810.42</v>
      </c>
      <c r="M703" s="490">
        <v>204418.24</v>
      </c>
      <c r="N703" s="490">
        <v>143501.35999999999</v>
      </c>
      <c r="O703" s="490">
        <v>251127.37</v>
      </c>
      <c r="P703" s="490">
        <v>170340.32</v>
      </c>
      <c r="Q703" s="490">
        <v>298095.55</v>
      </c>
      <c r="R703" s="490">
        <v>187763.34</v>
      </c>
      <c r="S703" s="490">
        <v>328585.84999999998</v>
      </c>
      <c r="T703" s="490">
        <v>203939.9</v>
      </c>
      <c r="U703" s="490">
        <v>356894.83</v>
      </c>
    </row>
    <row r="704" spans="1:21" ht="15">
      <c r="A704" s="489">
        <v>4</v>
      </c>
      <c r="B704" s="489" t="s">
        <v>298</v>
      </c>
      <c r="C704" s="489" t="s">
        <v>342</v>
      </c>
      <c r="D704" s="489" t="s">
        <v>343</v>
      </c>
      <c r="E704" s="489" t="s">
        <v>347</v>
      </c>
      <c r="F704" s="489">
        <v>3</v>
      </c>
      <c r="G704" s="489" t="s">
        <v>107</v>
      </c>
      <c r="H704" s="490">
        <v>63102.64</v>
      </c>
      <c r="I704" s="490">
        <v>110429.62</v>
      </c>
      <c r="J704" s="490">
        <v>85743.41</v>
      </c>
      <c r="K704" s="490">
        <v>150050.96</v>
      </c>
      <c r="L704" s="490">
        <v>108228.05</v>
      </c>
      <c r="M704" s="490">
        <v>189399.09</v>
      </c>
      <c r="N704" s="490">
        <v>142315.45000000001</v>
      </c>
      <c r="O704" s="490">
        <v>249052.04</v>
      </c>
      <c r="P704" s="490">
        <v>176128.11</v>
      </c>
      <c r="Q704" s="490">
        <v>308224.19</v>
      </c>
      <c r="R704" s="490">
        <v>198277.39</v>
      </c>
      <c r="S704" s="490">
        <v>346985.44</v>
      </c>
      <c r="T704" s="490">
        <v>220112.68</v>
      </c>
      <c r="U704" s="490">
        <v>385197.19</v>
      </c>
    </row>
    <row r="705" spans="1:21" ht="15">
      <c r="A705" s="489">
        <v>4</v>
      </c>
      <c r="B705" s="489" t="s">
        <v>298</v>
      </c>
      <c r="C705" s="489" t="s">
        <v>342</v>
      </c>
      <c r="D705" s="489" t="s">
        <v>343</v>
      </c>
      <c r="E705" s="489" t="s">
        <v>347</v>
      </c>
      <c r="F705" s="489">
        <v>4</v>
      </c>
      <c r="G705" s="489" t="s">
        <v>104</v>
      </c>
      <c r="H705" s="490">
        <v>71588.05</v>
      </c>
      <c r="I705" s="490">
        <v>114540.88</v>
      </c>
      <c r="J705" s="490">
        <v>100223.27</v>
      </c>
      <c r="K705" s="490">
        <v>160357.24</v>
      </c>
      <c r="L705" s="490">
        <v>128858.49</v>
      </c>
      <c r="M705" s="490">
        <v>206173.59</v>
      </c>
      <c r="N705" s="490">
        <v>171811.32</v>
      </c>
      <c r="O705" s="490">
        <v>274898.12</v>
      </c>
      <c r="P705" s="490">
        <v>214764.15</v>
      </c>
      <c r="Q705" s="490">
        <v>343622.65</v>
      </c>
      <c r="R705" s="490">
        <v>243399.37</v>
      </c>
      <c r="S705" s="490">
        <v>389439</v>
      </c>
      <c r="T705" s="490">
        <v>272034.59000000003</v>
      </c>
      <c r="U705" s="490">
        <v>435255.36</v>
      </c>
    </row>
    <row r="706" spans="1:21" ht="15">
      <c r="A706" s="489">
        <v>4</v>
      </c>
      <c r="B706" s="489" t="s">
        <v>298</v>
      </c>
      <c r="C706" s="489" t="s">
        <v>342</v>
      </c>
      <c r="D706" s="489" t="s">
        <v>343</v>
      </c>
      <c r="E706" s="489" t="s">
        <v>348</v>
      </c>
      <c r="F706" s="489">
        <v>1</v>
      </c>
      <c r="G706" s="489" t="s">
        <v>87</v>
      </c>
      <c r="H706" s="490">
        <v>86905.58</v>
      </c>
      <c r="I706" s="490">
        <v>152084.76</v>
      </c>
      <c r="J706" s="490">
        <v>112682.03</v>
      </c>
      <c r="K706" s="490">
        <v>197193.55</v>
      </c>
      <c r="L706" s="490">
        <v>134952.92000000001</v>
      </c>
      <c r="M706" s="490">
        <v>236167.61</v>
      </c>
      <c r="N706" s="490">
        <v>161153.79999999999</v>
      </c>
      <c r="O706" s="490">
        <v>282019.15000000002</v>
      </c>
      <c r="P706" s="490">
        <v>189615.14</v>
      </c>
      <c r="Q706" s="490">
        <v>331826.49</v>
      </c>
      <c r="R706" s="490">
        <v>207820.43</v>
      </c>
      <c r="S706" s="490">
        <v>363685.76</v>
      </c>
      <c r="T706" s="490">
        <v>225117.12</v>
      </c>
      <c r="U706" s="490">
        <v>393954.96</v>
      </c>
    </row>
    <row r="707" spans="1:21" ht="15">
      <c r="A707" s="489">
        <v>4</v>
      </c>
      <c r="B707" s="489" t="s">
        <v>298</v>
      </c>
      <c r="C707" s="489" t="s">
        <v>342</v>
      </c>
      <c r="D707" s="489" t="s">
        <v>343</v>
      </c>
      <c r="E707" s="489" t="s">
        <v>348</v>
      </c>
      <c r="F707" s="489">
        <v>2</v>
      </c>
      <c r="G707" s="489" t="s">
        <v>106</v>
      </c>
      <c r="H707" s="490">
        <v>75458.039999999994</v>
      </c>
      <c r="I707" s="490">
        <v>132051.56</v>
      </c>
      <c r="J707" s="490">
        <v>99026.34</v>
      </c>
      <c r="K707" s="490">
        <v>173296.09</v>
      </c>
      <c r="L707" s="490">
        <v>120445.56</v>
      </c>
      <c r="M707" s="490">
        <v>210779.73</v>
      </c>
      <c r="N707" s="490">
        <v>147910.57</v>
      </c>
      <c r="O707" s="490">
        <v>258843.5</v>
      </c>
      <c r="P707" s="490">
        <v>175545.88</v>
      </c>
      <c r="Q707" s="490">
        <v>307205.28999999998</v>
      </c>
      <c r="R707" s="490">
        <v>193483.81</v>
      </c>
      <c r="S707" s="490">
        <v>338596.67</v>
      </c>
      <c r="T707" s="490">
        <v>210131.67</v>
      </c>
      <c r="U707" s="490">
        <v>367730.42</v>
      </c>
    </row>
    <row r="708" spans="1:21" ht="15">
      <c r="A708" s="489">
        <v>4</v>
      </c>
      <c r="B708" s="489" t="s">
        <v>298</v>
      </c>
      <c r="C708" s="489" t="s">
        <v>342</v>
      </c>
      <c r="D708" s="489" t="s">
        <v>343</v>
      </c>
      <c r="E708" s="489" t="s">
        <v>348</v>
      </c>
      <c r="F708" s="489">
        <v>3</v>
      </c>
      <c r="G708" s="489" t="s">
        <v>107</v>
      </c>
      <c r="H708" s="490">
        <v>65172.35</v>
      </c>
      <c r="I708" s="490">
        <v>114051.61</v>
      </c>
      <c r="J708" s="490">
        <v>88582.56</v>
      </c>
      <c r="K708" s="490">
        <v>155019.49</v>
      </c>
      <c r="L708" s="490">
        <v>111833.15</v>
      </c>
      <c r="M708" s="490">
        <v>195708.01</v>
      </c>
      <c r="N708" s="490">
        <v>147077.56</v>
      </c>
      <c r="O708" s="490">
        <v>257385.73</v>
      </c>
      <c r="P708" s="490">
        <v>182041.05</v>
      </c>
      <c r="Q708" s="490">
        <v>318571.84000000003</v>
      </c>
      <c r="R708" s="490">
        <v>204948.74</v>
      </c>
      <c r="S708" s="490">
        <v>358660.29</v>
      </c>
      <c r="T708" s="490">
        <v>227535.38</v>
      </c>
      <c r="U708" s="490">
        <v>398186.91</v>
      </c>
    </row>
    <row r="709" spans="1:21" ht="15">
      <c r="A709" s="489">
        <v>4</v>
      </c>
      <c r="B709" s="489" t="s">
        <v>298</v>
      </c>
      <c r="C709" s="489" t="s">
        <v>342</v>
      </c>
      <c r="D709" s="489" t="s">
        <v>343</v>
      </c>
      <c r="E709" s="489" t="s">
        <v>348</v>
      </c>
      <c r="F709" s="489">
        <v>4</v>
      </c>
      <c r="G709" s="489" t="s">
        <v>104</v>
      </c>
      <c r="H709" s="490">
        <v>73757.240000000005</v>
      </c>
      <c r="I709" s="490">
        <v>118011.59</v>
      </c>
      <c r="J709" s="490">
        <v>103260.14</v>
      </c>
      <c r="K709" s="490">
        <v>165216.22</v>
      </c>
      <c r="L709" s="490">
        <v>132763.03</v>
      </c>
      <c r="M709" s="490">
        <v>212420.85</v>
      </c>
      <c r="N709" s="490">
        <v>177017.38</v>
      </c>
      <c r="O709" s="490">
        <v>283227.8</v>
      </c>
      <c r="P709" s="490">
        <v>221271.72</v>
      </c>
      <c r="Q709" s="490">
        <v>354034.76</v>
      </c>
      <c r="R709" s="490">
        <v>250774.62</v>
      </c>
      <c r="S709" s="490">
        <v>401239.39</v>
      </c>
      <c r="T709" s="490">
        <v>280277.51</v>
      </c>
      <c r="U709" s="490">
        <v>448444.02</v>
      </c>
    </row>
    <row r="710" spans="1:21" ht="15">
      <c r="A710" s="489">
        <v>4</v>
      </c>
      <c r="B710" s="489" t="s">
        <v>298</v>
      </c>
      <c r="C710" s="489" t="s">
        <v>342</v>
      </c>
      <c r="D710" s="489" t="s">
        <v>343</v>
      </c>
      <c r="E710" s="489" t="s">
        <v>349</v>
      </c>
      <c r="F710" s="489">
        <v>1</v>
      </c>
      <c r="G710" s="489" t="s">
        <v>87</v>
      </c>
      <c r="H710" s="490">
        <v>82739.789999999994</v>
      </c>
      <c r="I710" s="490">
        <v>144794.64000000001</v>
      </c>
      <c r="J710" s="490">
        <v>107347.6</v>
      </c>
      <c r="K710" s="490">
        <v>187858.31</v>
      </c>
      <c r="L710" s="490">
        <v>128612.06</v>
      </c>
      <c r="M710" s="490">
        <v>225071.1</v>
      </c>
      <c r="N710" s="490">
        <v>153654.85</v>
      </c>
      <c r="O710" s="490">
        <v>268895.99</v>
      </c>
      <c r="P710" s="490">
        <v>180845.13</v>
      </c>
      <c r="Q710" s="490">
        <v>316478.98</v>
      </c>
      <c r="R710" s="490">
        <v>198238.13</v>
      </c>
      <c r="S710" s="490">
        <v>346916.74</v>
      </c>
      <c r="T710" s="490">
        <v>214794.59</v>
      </c>
      <c r="U710" s="490">
        <v>375890.54</v>
      </c>
    </row>
    <row r="711" spans="1:21" ht="15">
      <c r="A711" s="489">
        <v>4</v>
      </c>
      <c r="B711" s="489" t="s">
        <v>298</v>
      </c>
      <c r="C711" s="489" t="s">
        <v>342</v>
      </c>
      <c r="D711" s="489" t="s">
        <v>343</v>
      </c>
      <c r="E711" s="489" t="s">
        <v>349</v>
      </c>
      <c r="F711" s="489">
        <v>2</v>
      </c>
      <c r="G711" s="489" t="s">
        <v>106</v>
      </c>
      <c r="H711" s="490">
        <v>71543.789999999994</v>
      </c>
      <c r="I711" s="490">
        <v>125201.64</v>
      </c>
      <c r="J711" s="490">
        <v>93992.04</v>
      </c>
      <c r="K711" s="490">
        <v>164486.07</v>
      </c>
      <c r="L711" s="490">
        <v>114423.55</v>
      </c>
      <c r="M711" s="490">
        <v>200241.21</v>
      </c>
      <c r="N711" s="490">
        <v>140702.68</v>
      </c>
      <c r="O711" s="490">
        <v>246229.7</v>
      </c>
      <c r="P711" s="490">
        <v>167085.09</v>
      </c>
      <c r="Q711" s="490">
        <v>292398.90000000002</v>
      </c>
      <c r="R711" s="490">
        <v>184216.6</v>
      </c>
      <c r="S711" s="490">
        <v>322379.06</v>
      </c>
      <c r="T711" s="490">
        <v>200138.49</v>
      </c>
      <c r="U711" s="490">
        <v>350242.36</v>
      </c>
    </row>
    <row r="712" spans="1:21" ht="15">
      <c r="A712" s="489">
        <v>4</v>
      </c>
      <c r="B712" s="489" t="s">
        <v>298</v>
      </c>
      <c r="C712" s="489" t="s">
        <v>342</v>
      </c>
      <c r="D712" s="489" t="s">
        <v>343</v>
      </c>
      <c r="E712" s="489" t="s">
        <v>349</v>
      </c>
      <c r="F712" s="489">
        <v>3</v>
      </c>
      <c r="G712" s="489" t="s">
        <v>107</v>
      </c>
      <c r="H712" s="490">
        <v>61562.87</v>
      </c>
      <c r="I712" s="490">
        <v>107735.01</v>
      </c>
      <c r="J712" s="490">
        <v>83587.72</v>
      </c>
      <c r="K712" s="490">
        <v>146278.51</v>
      </c>
      <c r="L712" s="490">
        <v>105456.45</v>
      </c>
      <c r="M712" s="490">
        <v>184548.79</v>
      </c>
      <c r="N712" s="490">
        <v>138619.99</v>
      </c>
      <c r="O712" s="490">
        <v>242584.98</v>
      </c>
      <c r="P712" s="490">
        <v>171508.78</v>
      </c>
      <c r="Q712" s="490">
        <v>300140.37</v>
      </c>
      <c r="R712" s="490">
        <v>193042.15</v>
      </c>
      <c r="S712" s="490">
        <v>337823.77</v>
      </c>
      <c r="T712" s="490">
        <v>214261.53</v>
      </c>
      <c r="U712" s="490">
        <v>374957.68</v>
      </c>
    </row>
    <row r="713" spans="1:21" ht="15">
      <c r="A713" s="489">
        <v>4</v>
      </c>
      <c r="B713" s="489" t="s">
        <v>298</v>
      </c>
      <c r="C713" s="489" t="s">
        <v>342</v>
      </c>
      <c r="D713" s="489" t="s">
        <v>343</v>
      </c>
      <c r="E713" s="489" t="s">
        <v>349</v>
      </c>
      <c r="F713" s="489">
        <v>4</v>
      </c>
      <c r="G713" s="489" t="s">
        <v>104</v>
      </c>
      <c r="H713" s="490">
        <v>70263.77</v>
      </c>
      <c r="I713" s="490">
        <v>112422.03</v>
      </c>
      <c r="J713" s="490">
        <v>98369.27</v>
      </c>
      <c r="K713" s="490">
        <v>157390.84</v>
      </c>
      <c r="L713" s="490">
        <v>126474.78</v>
      </c>
      <c r="M713" s="490">
        <v>202359.65</v>
      </c>
      <c r="N713" s="490">
        <v>168633.04</v>
      </c>
      <c r="O713" s="490">
        <v>269812.87</v>
      </c>
      <c r="P713" s="490">
        <v>210791.3</v>
      </c>
      <c r="Q713" s="490">
        <v>337266.09</v>
      </c>
      <c r="R713" s="490">
        <v>238896.81</v>
      </c>
      <c r="S713" s="490">
        <v>382234.9</v>
      </c>
      <c r="T713" s="490">
        <v>267002.31</v>
      </c>
      <c r="U713" s="490">
        <v>427203.71</v>
      </c>
    </row>
    <row r="714" spans="1:21" ht="15">
      <c r="A714" s="489">
        <v>4</v>
      </c>
      <c r="B714" s="489" t="s">
        <v>298</v>
      </c>
      <c r="C714" s="489" t="s">
        <v>350</v>
      </c>
      <c r="D714" s="489" t="s">
        <v>351</v>
      </c>
      <c r="E714" s="489" t="s">
        <v>352</v>
      </c>
      <c r="F714" s="489">
        <v>1</v>
      </c>
      <c r="G714" s="489" t="s">
        <v>87</v>
      </c>
      <c r="H714" s="490">
        <v>96300.75</v>
      </c>
      <c r="I714" s="490">
        <v>168526.31</v>
      </c>
      <c r="J714" s="490">
        <v>124698.37</v>
      </c>
      <c r="K714" s="490">
        <v>218222.14</v>
      </c>
      <c r="L714" s="490">
        <v>149225.88</v>
      </c>
      <c r="M714" s="490">
        <v>261145.29</v>
      </c>
      <c r="N714" s="490">
        <v>178017.47</v>
      </c>
      <c r="O714" s="490">
        <v>311530.57</v>
      </c>
      <c r="P714" s="490">
        <v>209325.29</v>
      </c>
      <c r="Q714" s="490">
        <v>366319.26</v>
      </c>
      <c r="R714" s="490">
        <v>229349.51</v>
      </c>
      <c r="S714" s="490">
        <v>401361.64</v>
      </c>
      <c r="T714" s="490">
        <v>248296.44</v>
      </c>
      <c r="U714" s="490">
        <v>434518.77</v>
      </c>
    </row>
    <row r="715" spans="1:21" ht="15">
      <c r="A715" s="489">
        <v>4</v>
      </c>
      <c r="B715" s="489" t="s">
        <v>298</v>
      </c>
      <c r="C715" s="489" t="s">
        <v>350</v>
      </c>
      <c r="D715" s="489" t="s">
        <v>351</v>
      </c>
      <c r="E715" s="489" t="s">
        <v>352</v>
      </c>
      <c r="F715" s="489">
        <v>2</v>
      </c>
      <c r="G715" s="489" t="s">
        <v>106</v>
      </c>
      <c r="H715" s="490">
        <v>84350.14</v>
      </c>
      <c r="I715" s="490">
        <v>147612.75</v>
      </c>
      <c r="J715" s="490">
        <v>110442.43</v>
      </c>
      <c r="K715" s="490">
        <v>193274.25</v>
      </c>
      <c r="L715" s="490">
        <v>134080.84</v>
      </c>
      <c r="M715" s="490">
        <v>234641.46</v>
      </c>
      <c r="N715" s="490">
        <v>164192.12</v>
      </c>
      <c r="O715" s="490">
        <v>287336.21000000002</v>
      </c>
      <c r="P715" s="490">
        <v>194637.6</v>
      </c>
      <c r="Q715" s="490">
        <v>340615.81</v>
      </c>
      <c r="R715" s="490">
        <v>214382.7</v>
      </c>
      <c r="S715" s="490">
        <v>375169.73</v>
      </c>
      <c r="T715" s="490">
        <v>232652.29</v>
      </c>
      <c r="U715" s="490">
        <v>407141.5</v>
      </c>
    </row>
    <row r="716" spans="1:21" ht="15">
      <c r="A716" s="489">
        <v>4</v>
      </c>
      <c r="B716" s="489" t="s">
        <v>298</v>
      </c>
      <c r="C716" s="489" t="s">
        <v>350</v>
      </c>
      <c r="D716" s="489" t="s">
        <v>351</v>
      </c>
      <c r="E716" s="489" t="s">
        <v>352</v>
      </c>
      <c r="F716" s="489">
        <v>3</v>
      </c>
      <c r="G716" s="489" t="s">
        <v>107</v>
      </c>
      <c r="H716" s="490">
        <v>73417.83</v>
      </c>
      <c r="I716" s="490">
        <v>128481.2</v>
      </c>
      <c r="J716" s="490">
        <v>100009.37</v>
      </c>
      <c r="K716" s="490">
        <v>175016.39</v>
      </c>
      <c r="L716" s="490">
        <v>126434.26</v>
      </c>
      <c r="M716" s="490">
        <v>221259.95</v>
      </c>
      <c r="N716" s="490">
        <v>166456.32999999999</v>
      </c>
      <c r="O716" s="490">
        <v>291298.58</v>
      </c>
      <c r="P716" s="490">
        <v>206185.14</v>
      </c>
      <c r="Q716" s="490">
        <v>360824</v>
      </c>
      <c r="R716" s="490">
        <v>232252.06</v>
      </c>
      <c r="S716" s="490">
        <v>406441.11</v>
      </c>
      <c r="T716" s="490">
        <v>257983.83</v>
      </c>
      <c r="U716" s="490">
        <v>451471.69</v>
      </c>
    </row>
    <row r="717" spans="1:21" ht="15">
      <c r="A717" s="489">
        <v>4</v>
      </c>
      <c r="B717" s="489" t="s">
        <v>298</v>
      </c>
      <c r="C717" s="489" t="s">
        <v>350</v>
      </c>
      <c r="D717" s="489" t="s">
        <v>351</v>
      </c>
      <c r="E717" s="489" t="s">
        <v>352</v>
      </c>
      <c r="F717" s="489">
        <v>4</v>
      </c>
      <c r="G717" s="489" t="s">
        <v>104</v>
      </c>
      <c r="H717" s="490">
        <v>81627.039999999994</v>
      </c>
      <c r="I717" s="490">
        <v>130603.26</v>
      </c>
      <c r="J717" s="490">
        <v>114277.85</v>
      </c>
      <c r="K717" s="490">
        <v>182844.57</v>
      </c>
      <c r="L717" s="490">
        <v>146928.67000000001</v>
      </c>
      <c r="M717" s="490">
        <v>235085.87</v>
      </c>
      <c r="N717" s="490">
        <v>195904.89</v>
      </c>
      <c r="O717" s="490">
        <v>313447.83</v>
      </c>
      <c r="P717" s="490">
        <v>244881.11</v>
      </c>
      <c r="Q717" s="490">
        <v>391809.78</v>
      </c>
      <c r="R717" s="490">
        <v>277531.93</v>
      </c>
      <c r="S717" s="490">
        <v>444051.09</v>
      </c>
      <c r="T717" s="490">
        <v>310182.74</v>
      </c>
      <c r="U717" s="490">
        <v>496292.39</v>
      </c>
    </row>
    <row r="718" spans="1:21" ht="15">
      <c r="A718" s="489">
        <v>4</v>
      </c>
      <c r="B718" s="489" t="s">
        <v>298</v>
      </c>
      <c r="C718" s="489" t="s">
        <v>350</v>
      </c>
      <c r="D718" s="489" t="s">
        <v>351</v>
      </c>
      <c r="E718" s="489" t="s">
        <v>353</v>
      </c>
      <c r="F718" s="489">
        <v>1</v>
      </c>
      <c r="G718" s="489" t="s">
        <v>87</v>
      </c>
      <c r="H718" s="490">
        <v>96034.82</v>
      </c>
      <c r="I718" s="490">
        <v>168060.94</v>
      </c>
      <c r="J718" s="490">
        <v>124191.4</v>
      </c>
      <c r="K718" s="490">
        <v>217334.94</v>
      </c>
      <c r="L718" s="490">
        <v>148502.73000000001</v>
      </c>
      <c r="M718" s="490">
        <v>259879.79</v>
      </c>
      <c r="N718" s="490">
        <v>176977.15</v>
      </c>
      <c r="O718" s="490">
        <v>309710.02</v>
      </c>
      <c r="P718" s="490">
        <v>207972.07</v>
      </c>
      <c r="Q718" s="490">
        <v>363951.12</v>
      </c>
      <c r="R718" s="490">
        <v>227794.33</v>
      </c>
      <c r="S718" s="490">
        <v>398640.09</v>
      </c>
      <c r="T718" s="490">
        <v>246473.05</v>
      </c>
      <c r="U718" s="490">
        <v>431327.84</v>
      </c>
    </row>
    <row r="719" spans="1:21" ht="15">
      <c r="A719" s="489">
        <v>4</v>
      </c>
      <c r="B719" s="489" t="s">
        <v>298</v>
      </c>
      <c r="C719" s="489" t="s">
        <v>350</v>
      </c>
      <c r="D719" s="489" t="s">
        <v>351</v>
      </c>
      <c r="E719" s="489" t="s">
        <v>353</v>
      </c>
      <c r="F719" s="489">
        <v>2</v>
      </c>
      <c r="G719" s="489" t="s">
        <v>106</v>
      </c>
      <c r="H719" s="490">
        <v>84839.12</v>
      </c>
      <c r="I719" s="490">
        <v>148468.46</v>
      </c>
      <c r="J719" s="490">
        <v>110835.83</v>
      </c>
      <c r="K719" s="490">
        <v>193962.71</v>
      </c>
      <c r="L719" s="490">
        <v>134314.22</v>
      </c>
      <c r="M719" s="490">
        <v>235049.89</v>
      </c>
      <c r="N719" s="490">
        <v>164024.98000000001</v>
      </c>
      <c r="O719" s="490">
        <v>287043.71999999997</v>
      </c>
      <c r="P719" s="490">
        <v>194212.02</v>
      </c>
      <c r="Q719" s="490">
        <v>339871.04</v>
      </c>
      <c r="R719" s="490">
        <v>213772.79999999999</v>
      </c>
      <c r="S719" s="490">
        <v>374102.41</v>
      </c>
      <c r="T719" s="490">
        <v>231816.95</v>
      </c>
      <c r="U719" s="490">
        <v>405679.67</v>
      </c>
    </row>
    <row r="720" spans="1:21" ht="15">
      <c r="A720" s="489">
        <v>4</v>
      </c>
      <c r="B720" s="489" t="s">
        <v>298</v>
      </c>
      <c r="C720" s="489" t="s">
        <v>350</v>
      </c>
      <c r="D720" s="489" t="s">
        <v>351</v>
      </c>
      <c r="E720" s="489" t="s">
        <v>353</v>
      </c>
      <c r="F720" s="489">
        <v>3</v>
      </c>
      <c r="G720" s="489" t="s">
        <v>107</v>
      </c>
      <c r="H720" s="490">
        <v>74394.350000000006</v>
      </c>
      <c r="I720" s="490">
        <v>130190.11</v>
      </c>
      <c r="J720" s="490">
        <v>101551.8</v>
      </c>
      <c r="K720" s="490">
        <v>177715.65</v>
      </c>
      <c r="L720" s="490">
        <v>128553.12</v>
      </c>
      <c r="M720" s="490">
        <v>224967.97</v>
      </c>
      <c r="N720" s="490">
        <v>169415.55</v>
      </c>
      <c r="O720" s="490">
        <v>296477.21000000002</v>
      </c>
      <c r="P720" s="490">
        <v>210003.23</v>
      </c>
      <c r="Q720" s="490">
        <v>367505.66</v>
      </c>
      <c r="R720" s="490">
        <v>236669.2</v>
      </c>
      <c r="S720" s="490">
        <v>414171.1</v>
      </c>
      <c r="T720" s="490">
        <v>263021.17</v>
      </c>
      <c r="U720" s="490">
        <v>460287.05</v>
      </c>
    </row>
    <row r="721" spans="1:21" ht="15">
      <c r="A721" s="489">
        <v>4</v>
      </c>
      <c r="B721" s="489" t="s">
        <v>298</v>
      </c>
      <c r="C721" s="489" t="s">
        <v>350</v>
      </c>
      <c r="D721" s="489" t="s">
        <v>351</v>
      </c>
      <c r="E721" s="489" t="s">
        <v>353</v>
      </c>
      <c r="F721" s="489">
        <v>4</v>
      </c>
      <c r="G721" s="489" t="s">
        <v>104</v>
      </c>
      <c r="H721" s="490">
        <v>81299.48</v>
      </c>
      <c r="I721" s="490">
        <v>130079.17</v>
      </c>
      <c r="J721" s="490">
        <v>113819.27</v>
      </c>
      <c r="K721" s="490">
        <v>182110.84</v>
      </c>
      <c r="L721" s="490">
        <v>146339.06</v>
      </c>
      <c r="M721" s="490">
        <v>234142.5</v>
      </c>
      <c r="N721" s="490">
        <v>195118.75</v>
      </c>
      <c r="O721" s="490">
        <v>312190.01</v>
      </c>
      <c r="P721" s="490">
        <v>243898.44</v>
      </c>
      <c r="Q721" s="490">
        <v>390237.51</v>
      </c>
      <c r="R721" s="490">
        <v>276418.23</v>
      </c>
      <c r="S721" s="490">
        <v>442269.17</v>
      </c>
      <c r="T721" s="490">
        <v>308938.02</v>
      </c>
      <c r="U721" s="490">
        <v>494300.84</v>
      </c>
    </row>
    <row r="722" spans="1:21" ht="15">
      <c r="A722" s="489">
        <v>4</v>
      </c>
      <c r="B722" s="489" t="s">
        <v>298</v>
      </c>
      <c r="C722" s="489" t="s">
        <v>350</v>
      </c>
      <c r="D722" s="489" t="s">
        <v>351</v>
      </c>
      <c r="E722" s="489" t="s">
        <v>354</v>
      </c>
      <c r="F722" s="489">
        <v>1</v>
      </c>
      <c r="G722" s="489" t="s">
        <v>87</v>
      </c>
      <c r="H722" s="490">
        <v>96389.37</v>
      </c>
      <c r="I722" s="490">
        <v>168681.4</v>
      </c>
      <c r="J722" s="490">
        <v>124753.96</v>
      </c>
      <c r="K722" s="490">
        <v>218319.43</v>
      </c>
      <c r="L722" s="490">
        <v>149250.04</v>
      </c>
      <c r="M722" s="490">
        <v>261187.57</v>
      </c>
      <c r="N722" s="490">
        <v>177981.66</v>
      </c>
      <c r="O722" s="490">
        <v>311467.90999999997</v>
      </c>
      <c r="P722" s="490">
        <v>209235.91</v>
      </c>
      <c r="Q722" s="490">
        <v>366162.84</v>
      </c>
      <c r="R722" s="490">
        <v>229225.2</v>
      </c>
      <c r="S722" s="490">
        <v>401144.1</v>
      </c>
      <c r="T722" s="490">
        <v>248111.02</v>
      </c>
      <c r="U722" s="490">
        <v>434194.29</v>
      </c>
    </row>
    <row r="723" spans="1:21" ht="15">
      <c r="A723" s="489">
        <v>4</v>
      </c>
      <c r="B723" s="489" t="s">
        <v>298</v>
      </c>
      <c r="C723" s="489" t="s">
        <v>350</v>
      </c>
      <c r="D723" s="489" t="s">
        <v>351</v>
      </c>
      <c r="E723" s="489" t="s">
        <v>354</v>
      </c>
      <c r="F723" s="489">
        <v>2</v>
      </c>
      <c r="G723" s="489" t="s">
        <v>106</v>
      </c>
      <c r="H723" s="490">
        <v>84690.4</v>
      </c>
      <c r="I723" s="490">
        <v>148208.21</v>
      </c>
      <c r="J723" s="490">
        <v>110798.15</v>
      </c>
      <c r="K723" s="490">
        <v>193896.76</v>
      </c>
      <c r="L723" s="490">
        <v>134423.84</v>
      </c>
      <c r="M723" s="490">
        <v>235241.72</v>
      </c>
      <c r="N723" s="490">
        <v>164447.37</v>
      </c>
      <c r="O723" s="490">
        <v>287782.90000000002</v>
      </c>
      <c r="P723" s="490">
        <v>194857.44</v>
      </c>
      <c r="Q723" s="490">
        <v>341000.51</v>
      </c>
      <c r="R723" s="490">
        <v>214573.49</v>
      </c>
      <c r="S723" s="490">
        <v>375503.6</v>
      </c>
      <c r="T723" s="490">
        <v>232796.22</v>
      </c>
      <c r="U723" s="490">
        <v>407393.39</v>
      </c>
    </row>
    <row r="724" spans="1:21" ht="15">
      <c r="A724" s="489">
        <v>4</v>
      </c>
      <c r="B724" s="489" t="s">
        <v>298</v>
      </c>
      <c r="C724" s="489" t="s">
        <v>350</v>
      </c>
      <c r="D724" s="489" t="s">
        <v>351</v>
      </c>
      <c r="E724" s="489" t="s">
        <v>354</v>
      </c>
      <c r="F724" s="489">
        <v>3</v>
      </c>
      <c r="G724" s="489" t="s">
        <v>107</v>
      </c>
      <c r="H724" s="490">
        <v>73914.42</v>
      </c>
      <c r="I724" s="490">
        <v>129350.24</v>
      </c>
      <c r="J724" s="490">
        <v>100763.03</v>
      </c>
      <c r="K724" s="490">
        <v>176335.31</v>
      </c>
      <c r="L724" s="490">
        <v>127448.5</v>
      </c>
      <c r="M724" s="490">
        <v>223034.88</v>
      </c>
      <c r="N724" s="490">
        <v>167853.34</v>
      </c>
      <c r="O724" s="490">
        <v>293743.34999999998</v>
      </c>
      <c r="P724" s="490">
        <v>207971.1</v>
      </c>
      <c r="Q724" s="490">
        <v>363949.42</v>
      </c>
      <c r="R724" s="490">
        <v>234306.13</v>
      </c>
      <c r="S724" s="490">
        <v>410035.73</v>
      </c>
      <c r="T724" s="490">
        <v>260313.07</v>
      </c>
      <c r="U724" s="490">
        <v>455547.87</v>
      </c>
    </row>
    <row r="725" spans="1:21" ht="15">
      <c r="A725" s="489">
        <v>4</v>
      </c>
      <c r="B725" s="489" t="s">
        <v>298</v>
      </c>
      <c r="C725" s="489" t="s">
        <v>350</v>
      </c>
      <c r="D725" s="489" t="s">
        <v>351</v>
      </c>
      <c r="E725" s="489" t="s">
        <v>354</v>
      </c>
      <c r="F725" s="489">
        <v>4</v>
      </c>
      <c r="G725" s="489" t="s">
        <v>104</v>
      </c>
      <c r="H725" s="490">
        <v>81664.990000000005</v>
      </c>
      <c r="I725" s="490">
        <v>130663.99</v>
      </c>
      <c r="J725" s="490">
        <v>114330.99</v>
      </c>
      <c r="K725" s="490">
        <v>182929.59</v>
      </c>
      <c r="L725" s="490">
        <v>146996.99</v>
      </c>
      <c r="M725" s="490">
        <v>235195.19</v>
      </c>
      <c r="N725" s="490">
        <v>195995.99</v>
      </c>
      <c r="O725" s="490">
        <v>313593.58</v>
      </c>
      <c r="P725" s="490">
        <v>244994.98</v>
      </c>
      <c r="Q725" s="490">
        <v>391991.98</v>
      </c>
      <c r="R725" s="490">
        <v>277660.98</v>
      </c>
      <c r="S725" s="490">
        <v>444257.57</v>
      </c>
      <c r="T725" s="490">
        <v>310326.98</v>
      </c>
      <c r="U725" s="490">
        <v>496523.17</v>
      </c>
    </row>
    <row r="726" spans="1:21" ht="15">
      <c r="A726" s="489">
        <v>4</v>
      </c>
      <c r="B726" s="489" t="s">
        <v>298</v>
      </c>
      <c r="C726" s="489" t="s">
        <v>350</v>
      </c>
      <c r="D726" s="489" t="s">
        <v>351</v>
      </c>
      <c r="E726" s="489" t="s">
        <v>355</v>
      </c>
      <c r="F726" s="489">
        <v>1</v>
      </c>
      <c r="G726" s="489" t="s">
        <v>87</v>
      </c>
      <c r="H726" s="490">
        <v>93331.5</v>
      </c>
      <c r="I726" s="490">
        <v>163330.13</v>
      </c>
      <c r="J726" s="490">
        <v>120794.84</v>
      </c>
      <c r="K726" s="490">
        <v>211390.97</v>
      </c>
      <c r="L726" s="490">
        <v>144512.51999999999</v>
      </c>
      <c r="M726" s="490">
        <v>252896.91</v>
      </c>
      <c r="N726" s="490">
        <v>172330.6</v>
      </c>
      <c r="O726" s="490">
        <v>301578.53999999998</v>
      </c>
      <c r="P726" s="490">
        <v>202591.37</v>
      </c>
      <c r="Q726" s="490">
        <v>354534.9</v>
      </c>
      <c r="R726" s="490">
        <v>221945.25</v>
      </c>
      <c r="S726" s="490">
        <v>388404.18</v>
      </c>
      <c r="T726" s="490">
        <v>240230.07</v>
      </c>
      <c r="U726" s="490">
        <v>420402.62</v>
      </c>
    </row>
    <row r="727" spans="1:21" ht="15">
      <c r="A727" s="489">
        <v>4</v>
      </c>
      <c r="B727" s="489" t="s">
        <v>298</v>
      </c>
      <c r="C727" s="489" t="s">
        <v>350</v>
      </c>
      <c r="D727" s="489" t="s">
        <v>351</v>
      </c>
      <c r="E727" s="489" t="s">
        <v>355</v>
      </c>
      <c r="F727" s="489">
        <v>2</v>
      </c>
      <c r="G727" s="489" t="s">
        <v>106</v>
      </c>
      <c r="H727" s="490">
        <v>82009.919999999998</v>
      </c>
      <c r="I727" s="490">
        <v>143517.35999999999</v>
      </c>
      <c r="J727" s="490">
        <v>107289.22</v>
      </c>
      <c r="K727" s="490">
        <v>187756.13</v>
      </c>
      <c r="L727" s="490">
        <v>130164.58</v>
      </c>
      <c r="M727" s="490">
        <v>227788.02</v>
      </c>
      <c r="N727" s="490">
        <v>159232.9</v>
      </c>
      <c r="O727" s="490">
        <v>278657.57</v>
      </c>
      <c r="P727" s="490">
        <v>188676.72</v>
      </c>
      <c r="Q727" s="490">
        <v>330184.26</v>
      </c>
      <c r="R727" s="490">
        <v>207766.17</v>
      </c>
      <c r="S727" s="490">
        <v>363590.8</v>
      </c>
      <c r="T727" s="490">
        <v>225409.29</v>
      </c>
      <c r="U727" s="490">
        <v>394466.26</v>
      </c>
    </row>
    <row r="728" spans="1:21" ht="15">
      <c r="A728" s="489">
        <v>4</v>
      </c>
      <c r="B728" s="489" t="s">
        <v>298</v>
      </c>
      <c r="C728" s="489" t="s">
        <v>350</v>
      </c>
      <c r="D728" s="489" t="s">
        <v>351</v>
      </c>
      <c r="E728" s="489" t="s">
        <v>355</v>
      </c>
      <c r="F728" s="489">
        <v>3</v>
      </c>
      <c r="G728" s="489" t="s">
        <v>107</v>
      </c>
      <c r="H728" s="490">
        <v>71579.759999999995</v>
      </c>
      <c r="I728" s="490">
        <v>125264.57</v>
      </c>
      <c r="J728" s="490">
        <v>97582.15</v>
      </c>
      <c r="K728" s="490">
        <v>170768.76</v>
      </c>
      <c r="L728" s="490">
        <v>123426.67</v>
      </c>
      <c r="M728" s="490">
        <v>215996.67</v>
      </c>
      <c r="N728" s="490">
        <v>162557.93</v>
      </c>
      <c r="O728" s="490">
        <v>284476.38</v>
      </c>
      <c r="P728" s="490">
        <v>201411.36</v>
      </c>
      <c r="Q728" s="490">
        <v>352469.89</v>
      </c>
      <c r="R728" s="490">
        <v>226916.75</v>
      </c>
      <c r="S728" s="490">
        <v>397104.32</v>
      </c>
      <c r="T728" s="490">
        <v>252104.62</v>
      </c>
      <c r="U728" s="490">
        <v>441183.09</v>
      </c>
    </row>
    <row r="729" spans="1:21" ht="15">
      <c r="A729" s="489">
        <v>4</v>
      </c>
      <c r="B729" s="489" t="s">
        <v>298</v>
      </c>
      <c r="C729" s="489" t="s">
        <v>350</v>
      </c>
      <c r="D729" s="489" t="s">
        <v>351</v>
      </c>
      <c r="E729" s="489" t="s">
        <v>355</v>
      </c>
      <c r="F729" s="489">
        <v>4</v>
      </c>
      <c r="G729" s="489" t="s">
        <v>104</v>
      </c>
      <c r="H729" s="490">
        <v>79073.36</v>
      </c>
      <c r="I729" s="490">
        <v>126517.37</v>
      </c>
      <c r="J729" s="490">
        <v>110702.7</v>
      </c>
      <c r="K729" s="490">
        <v>177124.32</v>
      </c>
      <c r="L729" s="490">
        <v>142332.04</v>
      </c>
      <c r="M729" s="490">
        <v>227731.27</v>
      </c>
      <c r="N729" s="490">
        <v>189776.06</v>
      </c>
      <c r="O729" s="490">
        <v>303641.7</v>
      </c>
      <c r="P729" s="490">
        <v>237220.07</v>
      </c>
      <c r="Q729" s="490">
        <v>379552.12</v>
      </c>
      <c r="R729" s="490">
        <v>268849.42</v>
      </c>
      <c r="S729" s="490">
        <v>430159.07</v>
      </c>
      <c r="T729" s="490">
        <v>300478.76</v>
      </c>
      <c r="U729" s="490">
        <v>480766.02</v>
      </c>
    </row>
    <row r="730" spans="1:21" ht="15">
      <c r="A730" s="489">
        <v>4</v>
      </c>
      <c r="B730" s="489" t="s">
        <v>298</v>
      </c>
      <c r="C730" s="489" t="s">
        <v>350</v>
      </c>
      <c r="D730" s="489" t="s">
        <v>351</v>
      </c>
      <c r="E730" s="489" t="s">
        <v>356</v>
      </c>
      <c r="F730" s="489">
        <v>1</v>
      </c>
      <c r="G730" s="489" t="s">
        <v>87</v>
      </c>
      <c r="H730" s="490">
        <v>95458.71</v>
      </c>
      <c r="I730" s="490">
        <v>167052.74</v>
      </c>
      <c r="J730" s="490">
        <v>123489.85</v>
      </c>
      <c r="K730" s="490">
        <v>216107.24</v>
      </c>
      <c r="L730" s="490">
        <v>147695.03</v>
      </c>
      <c r="M730" s="490">
        <v>258466.3</v>
      </c>
      <c r="N730" s="490">
        <v>176062.17</v>
      </c>
      <c r="O730" s="490">
        <v>308108.78999999998</v>
      </c>
      <c r="P730" s="490">
        <v>206931.68</v>
      </c>
      <c r="Q730" s="490">
        <v>362130.45</v>
      </c>
      <c r="R730" s="490">
        <v>226674.24</v>
      </c>
      <c r="S730" s="490">
        <v>396679.92</v>
      </c>
      <c r="T730" s="490">
        <v>245298.62</v>
      </c>
      <c r="U730" s="490">
        <v>429272.59</v>
      </c>
    </row>
    <row r="731" spans="1:21" ht="15">
      <c r="A731" s="489">
        <v>4</v>
      </c>
      <c r="B731" s="489" t="s">
        <v>298</v>
      </c>
      <c r="C731" s="489" t="s">
        <v>350</v>
      </c>
      <c r="D731" s="489" t="s">
        <v>351</v>
      </c>
      <c r="E731" s="489" t="s">
        <v>356</v>
      </c>
      <c r="F731" s="489">
        <v>2</v>
      </c>
      <c r="G731" s="489" t="s">
        <v>106</v>
      </c>
      <c r="H731" s="490">
        <v>84137.17</v>
      </c>
      <c r="I731" s="490">
        <v>147240.06</v>
      </c>
      <c r="J731" s="490">
        <v>109984.22</v>
      </c>
      <c r="K731" s="490">
        <v>192472.39</v>
      </c>
      <c r="L731" s="490">
        <v>133347.09</v>
      </c>
      <c r="M731" s="490">
        <v>233357.41</v>
      </c>
      <c r="N731" s="490">
        <v>162964.47</v>
      </c>
      <c r="O731" s="490">
        <v>285187.82</v>
      </c>
      <c r="P731" s="490">
        <v>193017.03</v>
      </c>
      <c r="Q731" s="490">
        <v>337779.81</v>
      </c>
      <c r="R731" s="490">
        <v>212495.17</v>
      </c>
      <c r="S731" s="490">
        <v>371866.54</v>
      </c>
      <c r="T731" s="490">
        <v>230477.85</v>
      </c>
      <c r="U731" s="490">
        <v>403336.24</v>
      </c>
    </row>
    <row r="732" spans="1:21" ht="15">
      <c r="A732" s="489">
        <v>4</v>
      </c>
      <c r="B732" s="489" t="s">
        <v>298</v>
      </c>
      <c r="C732" s="489" t="s">
        <v>350</v>
      </c>
      <c r="D732" s="489" t="s">
        <v>351</v>
      </c>
      <c r="E732" s="489" t="s">
        <v>356</v>
      </c>
      <c r="F732" s="489">
        <v>3</v>
      </c>
      <c r="G732" s="489" t="s">
        <v>107</v>
      </c>
      <c r="H732" s="490">
        <v>73632.789999999994</v>
      </c>
      <c r="I732" s="490">
        <v>128857.39</v>
      </c>
      <c r="J732" s="490">
        <v>100456.4</v>
      </c>
      <c r="K732" s="490">
        <v>175798.71</v>
      </c>
      <c r="L732" s="490">
        <v>127122.14</v>
      </c>
      <c r="M732" s="490">
        <v>222463.74</v>
      </c>
      <c r="N732" s="490">
        <v>167485.22</v>
      </c>
      <c r="O732" s="490">
        <v>293099.14</v>
      </c>
      <c r="P732" s="490">
        <v>207570.48</v>
      </c>
      <c r="Q732" s="490">
        <v>363248.34</v>
      </c>
      <c r="R732" s="490">
        <v>233897.08</v>
      </c>
      <c r="S732" s="490">
        <v>409319.9</v>
      </c>
      <c r="T732" s="490">
        <v>259906.17</v>
      </c>
      <c r="U732" s="490">
        <v>454835.79</v>
      </c>
    </row>
    <row r="733" spans="1:21" ht="15">
      <c r="A733" s="489">
        <v>4</v>
      </c>
      <c r="B733" s="489" t="s">
        <v>298</v>
      </c>
      <c r="C733" s="489" t="s">
        <v>350</v>
      </c>
      <c r="D733" s="489" t="s">
        <v>351</v>
      </c>
      <c r="E733" s="489" t="s">
        <v>356</v>
      </c>
      <c r="F733" s="489">
        <v>4</v>
      </c>
      <c r="G733" s="489" t="s">
        <v>104</v>
      </c>
      <c r="H733" s="490">
        <v>80839.070000000007</v>
      </c>
      <c r="I733" s="490">
        <v>129342.52</v>
      </c>
      <c r="J733" s="490">
        <v>113174.7</v>
      </c>
      <c r="K733" s="490">
        <v>181079.53</v>
      </c>
      <c r="L733" s="490">
        <v>145510.32999999999</v>
      </c>
      <c r="M733" s="490">
        <v>232816.53</v>
      </c>
      <c r="N733" s="490">
        <v>194013.78</v>
      </c>
      <c r="O733" s="490">
        <v>310422.03999999998</v>
      </c>
      <c r="P733" s="490">
        <v>242517.22</v>
      </c>
      <c r="Q733" s="490">
        <v>388027.56</v>
      </c>
      <c r="R733" s="490">
        <v>274852.84999999998</v>
      </c>
      <c r="S733" s="490">
        <v>439764.56</v>
      </c>
      <c r="T733" s="490">
        <v>307188.47999999998</v>
      </c>
      <c r="U733" s="490">
        <v>491501.57</v>
      </c>
    </row>
    <row r="734" spans="1:21" ht="15">
      <c r="A734" s="489">
        <v>4</v>
      </c>
      <c r="B734" s="489" t="s">
        <v>298</v>
      </c>
      <c r="C734" s="489" t="s">
        <v>350</v>
      </c>
      <c r="D734" s="489" t="s">
        <v>351</v>
      </c>
      <c r="E734" s="489" t="s">
        <v>357</v>
      </c>
      <c r="F734" s="489">
        <v>1</v>
      </c>
      <c r="G734" s="489" t="s">
        <v>87</v>
      </c>
      <c r="H734" s="490">
        <v>95370.08</v>
      </c>
      <c r="I734" s="490">
        <v>166897.65</v>
      </c>
      <c r="J734" s="490">
        <v>123434.25</v>
      </c>
      <c r="K734" s="490">
        <v>216009.95</v>
      </c>
      <c r="L734" s="490">
        <v>147670.87</v>
      </c>
      <c r="M734" s="490">
        <v>258424.02</v>
      </c>
      <c r="N734" s="490">
        <v>176097.97</v>
      </c>
      <c r="O734" s="490">
        <v>308171.45</v>
      </c>
      <c r="P734" s="490">
        <v>207021.07</v>
      </c>
      <c r="Q734" s="490">
        <v>362286.87</v>
      </c>
      <c r="R734" s="490">
        <v>226798.55</v>
      </c>
      <c r="S734" s="490">
        <v>396897.46</v>
      </c>
      <c r="T734" s="490">
        <v>245484.04</v>
      </c>
      <c r="U734" s="490">
        <v>429597.07</v>
      </c>
    </row>
    <row r="735" spans="1:21" ht="15">
      <c r="A735" s="489">
        <v>4</v>
      </c>
      <c r="B735" s="489" t="s">
        <v>298</v>
      </c>
      <c r="C735" s="489" t="s">
        <v>350</v>
      </c>
      <c r="D735" s="489" t="s">
        <v>351</v>
      </c>
      <c r="E735" s="489" t="s">
        <v>357</v>
      </c>
      <c r="F735" s="489">
        <v>2</v>
      </c>
      <c r="G735" s="489" t="s">
        <v>106</v>
      </c>
      <c r="H735" s="490">
        <v>83796.91</v>
      </c>
      <c r="I735" s="490">
        <v>146644.59</v>
      </c>
      <c r="J735" s="490">
        <v>109628.5</v>
      </c>
      <c r="K735" s="490">
        <v>191849.88</v>
      </c>
      <c r="L735" s="490">
        <v>133004.09</v>
      </c>
      <c r="M735" s="490">
        <v>232757.16</v>
      </c>
      <c r="N735" s="490">
        <v>162709.21</v>
      </c>
      <c r="O735" s="490">
        <v>284741.12</v>
      </c>
      <c r="P735" s="490">
        <v>192797.2</v>
      </c>
      <c r="Q735" s="490">
        <v>337395.1</v>
      </c>
      <c r="R735" s="490">
        <v>212304.38</v>
      </c>
      <c r="S735" s="490">
        <v>371532.67</v>
      </c>
      <c r="T735" s="490">
        <v>230333.91</v>
      </c>
      <c r="U735" s="490">
        <v>403084.35</v>
      </c>
    </row>
    <row r="736" spans="1:21" ht="15">
      <c r="A736" s="489">
        <v>4</v>
      </c>
      <c r="B736" s="489" t="s">
        <v>298</v>
      </c>
      <c r="C736" s="489" t="s">
        <v>350</v>
      </c>
      <c r="D736" s="489" t="s">
        <v>351</v>
      </c>
      <c r="E736" s="489" t="s">
        <v>357</v>
      </c>
      <c r="F736" s="489">
        <v>3</v>
      </c>
      <c r="G736" s="489" t="s">
        <v>107</v>
      </c>
      <c r="H736" s="490">
        <v>73136.2</v>
      </c>
      <c r="I736" s="490">
        <v>127988.35</v>
      </c>
      <c r="J736" s="490">
        <v>99702.74</v>
      </c>
      <c r="K736" s="490">
        <v>174479.79</v>
      </c>
      <c r="L736" s="490">
        <v>126107.89</v>
      </c>
      <c r="M736" s="490">
        <v>220688.81</v>
      </c>
      <c r="N736" s="490">
        <v>166088.21</v>
      </c>
      <c r="O736" s="490">
        <v>290654.36</v>
      </c>
      <c r="P736" s="490">
        <v>205784.52</v>
      </c>
      <c r="Q736" s="490">
        <v>360122.91</v>
      </c>
      <c r="R736" s="490">
        <v>231843.01</v>
      </c>
      <c r="S736" s="490">
        <v>405725.26</v>
      </c>
      <c r="T736" s="490">
        <v>257576.92</v>
      </c>
      <c r="U736" s="490">
        <v>450759.61</v>
      </c>
    </row>
    <row r="737" spans="1:21" ht="15">
      <c r="A737" s="489">
        <v>4</v>
      </c>
      <c r="B737" s="489" t="s">
        <v>298</v>
      </c>
      <c r="C737" s="489" t="s">
        <v>350</v>
      </c>
      <c r="D737" s="489" t="s">
        <v>351</v>
      </c>
      <c r="E737" s="489" t="s">
        <v>357</v>
      </c>
      <c r="F737" s="489">
        <v>4</v>
      </c>
      <c r="G737" s="489" t="s">
        <v>104</v>
      </c>
      <c r="H737" s="490">
        <v>80801.119999999995</v>
      </c>
      <c r="I737" s="490">
        <v>129281.79</v>
      </c>
      <c r="J737" s="490">
        <v>113121.56</v>
      </c>
      <c r="K737" s="490">
        <v>180994.5</v>
      </c>
      <c r="L737" s="490">
        <v>145442.01</v>
      </c>
      <c r="M737" s="490">
        <v>232707.22</v>
      </c>
      <c r="N737" s="490">
        <v>193922.68</v>
      </c>
      <c r="O737" s="490">
        <v>310276.28999999998</v>
      </c>
      <c r="P737" s="490">
        <v>242403.35</v>
      </c>
      <c r="Q737" s="490">
        <v>387845.36</v>
      </c>
      <c r="R737" s="490">
        <v>274723.78999999998</v>
      </c>
      <c r="S737" s="490">
        <v>439558.08</v>
      </c>
      <c r="T737" s="490">
        <v>307044.24</v>
      </c>
      <c r="U737" s="490">
        <v>491270.79</v>
      </c>
    </row>
    <row r="738" spans="1:21" ht="15">
      <c r="A738" s="489">
        <v>4</v>
      </c>
      <c r="B738" s="489" t="s">
        <v>298</v>
      </c>
      <c r="C738" s="489" t="s">
        <v>350</v>
      </c>
      <c r="D738" s="489" t="s">
        <v>351</v>
      </c>
      <c r="E738" s="489" t="s">
        <v>358</v>
      </c>
      <c r="F738" s="489">
        <v>1</v>
      </c>
      <c r="G738" s="489" t="s">
        <v>87</v>
      </c>
      <c r="H738" s="490">
        <v>92356.53</v>
      </c>
      <c r="I738" s="490">
        <v>161623.92000000001</v>
      </c>
      <c r="J738" s="490">
        <v>119502.93</v>
      </c>
      <c r="K738" s="490">
        <v>209130.13</v>
      </c>
      <c r="L738" s="490">
        <v>142945.43</v>
      </c>
      <c r="M738" s="490">
        <v>250154.5</v>
      </c>
      <c r="N738" s="490">
        <v>170429.01</v>
      </c>
      <c r="O738" s="490">
        <v>298250.76</v>
      </c>
      <c r="P738" s="490">
        <v>200331.84</v>
      </c>
      <c r="Q738" s="490">
        <v>350580.72</v>
      </c>
      <c r="R738" s="490">
        <v>219456.45</v>
      </c>
      <c r="S738" s="490">
        <v>384048.78</v>
      </c>
      <c r="T738" s="490">
        <v>237510.38</v>
      </c>
      <c r="U738" s="490">
        <v>415643.16</v>
      </c>
    </row>
    <row r="739" spans="1:21" ht="15">
      <c r="A739" s="489">
        <v>4</v>
      </c>
      <c r="B739" s="489" t="s">
        <v>298</v>
      </c>
      <c r="C739" s="489" t="s">
        <v>350</v>
      </c>
      <c r="D739" s="489" t="s">
        <v>351</v>
      </c>
      <c r="E739" s="489" t="s">
        <v>358</v>
      </c>
      <c r="F739" s="489">
        <v>2</v>
      </c>
      <c r="G739" s="489" t="s">
        <v>106</v>
      </c>
      <c r="H739" s="490">
        <v>81286.559999999998</v>
      </c>
      <c r="I739" s="490">
        <v>142251.48000000001</v>
      </c>
      <c r="J739" s="490">
        <v>106297.43</v>
      </c>
      <c r="K739" s="490">
        <v>186020.51</v>
      </c>
      <c r="L739" s="490">
        <v>128916.33</v>
      </c>
      <c r="M739" s="490">
        <v>225603.58</v>
      </c>
      <c r="N739" s="490">
        <v>157622.37</v>
      </c>
      <c r="O739" s="490">
        <v>275839.14</v>
      </c>
      <c r="P739" s="490">
        <v>186726.39999999999</v>
      </c>
      <c r="Q739" s="490">
        <v>326771.20000000001</v>
      </c>
      <c r="R739" s="490">
        <v>205592.46</v>
      </c>
      <c r="S739" s="490">
        <v>359786.8</v>
      </c>
      <c r="T739" s="490">
        <v>223018.95</v>
      </c>
      <c r="U739" s="490">
        <v>390283.17</v>
      </c>
    </row>
    <row r="740" spans="1:21" ht="15">
      <c r="A740" s="489">
        <v>4</v>
      </c>
      <c r="B740" s="489" t="s">
        <v>298</v>
      </c>
      <c r="C740" s="489" t="s">
        <v>350</v>
      </c>
      <c r="D740" s="489" t="s">
        <v>351</v>
      </c>
      <c r="E740" s="489" t="s">
        <v>358</v>
      </c>
      <c r="F740" s="489">
        <v>3</v>
      </c>
      <c r="G740" s="489" t="s">
        <v>107</v>
      </c>
      <c r="H740" s="490">
        <v>71049.83</v>
      </c>
      <c r="I740" s="490">
        <v>124337.2</v>
      </c>
      <c r="J740" s="490">
        <v>96898.69</v>
      </c>
      <c r="K740" s="490">
        <v>169572.71</v>
      </c>
      <c r="L740" s="490">
        <v>122593.18</v>
      </c>
      <c r="M740" s="490">
        <v>214538.06</v>
      </c>
      <c r="N740" s="490">
        <v>161491.29999999999</v>
      </c>
      <c r="O740" s="490">
        <v>282609.77</v>
      </c>
      <c r="P740" s="490">
        <v>200117.76000000001</v>
      </c>
      <c r="Q740" s="490">
        <v>350206.09</v>
      </c>
      <c r="R740" s="490">
        <v>225480.66</v>
      </c>
      <c r="S740" s="490">
        <v>394591.16</v>
      </c>
      <c r="T740" s="490">
        <v>250533.09</v>
      </c>
      <c r="U740" s="490">
        <v>438432.91</v>
      </c>
    </row>
    <row r="741" spans="1:21" ht="15">
      <c r="A741" s="489">
        <v>4</v>
      </c>
      <c r="B741" s="489" t="s">
        <v>298</v>
      </c>
      <c r="C741" s="489" t="s">
        <v>350</v>
      </c>
      <c r="D741" s="489" t="s">
        <v>351</v>
      </c>
      <c r="E741" s="489" t="s">
        <v>358</v>
      </c>
      <c r="F741" s="489">
        <v>4</v>
      </c>
      <c r="G741" s="489" t="s">
        <v>104</v>
      </c>
      <c r="H741" s="490">
        <v>78228.460000000006</v>
      </c>
      <c r="I741" s="490">
        <v>125165.54</v>
      </c>
      <c r="J741" s="490">
        <v>109519.84</v>
      </c>
      <c r="K741" s="490">
        <v>175231.75</v>
      </c>
      <c r="L741" s="490">
        <v>140811.23000000001</v>
      </c>
      <c r="M741" s="490">
        <v>225297.96</v>
      </c>
      <c r="N741" s="490">
        <v>187748.3</v>
      </c>
      <c r="O741" s="490">
        <v>300397.28999999998</v>
      </c>
      <c r="P741" s="490">
        <v>234685.38</v>
      </c>
      <c r="Q741" s="490">
        <v>375496.61</v>
      </c>
      <c r="R741" s="490">
        <v>265976.76</v>
      </c>
      <c r="S741" s="490">
        <v>425562.82</v>
      </c>
      <c r="T741" s="490">
        <v>297268.14</v>
      </c>
      <c r="U741" s="490">
        <v>475629.04</v>
      </c>
    </row>
    <row r="742" spans="1:21" ht="15">
      <c r="A742" s="489">
        <v>4</v>
      </c>
      <c r="B742" s="489" t="s">
        <v>298</v>
      </c>
      <c r="C742" s="489" t="s">
        <v>350</v>
      </c>
      <c r="D742" s="489" t="s">
        <v>351</v>
      </c>
      <c r="E742" s="489" t="s">
        <v>359</v>
      </c>
      <c r="F742" s="489">
        <v>1</v>
      </c>
      <c r="G742" s="489" t="s">
        <v>87</v>
      </c>
      <c r="H742" s="490">
        <v>95325.77</v>
      </c>
      <c r="I742" s="490">
        <v>166820.1</v>
      </c>
      <c r="J742" s="490">
        <v>123406.46</v>
      </c>
      <c r="K742" s="490">
        <v>215961.3</v>
      </c>
      <c r="L742" s="490">
        <v>147658.79</v>
      </c>
      <c r="M742" s="490">
        <v>258402.88</v>
      </c>
      <c r="N742" s="490">
        <v>176115.88</v>
      </c>
      <c r="O742" s="490">
        <v>308202.78999999998</v>
      </c>
      <c r="P742" s="490">
        <v>207065.76</v>
      </c>
      <c r="Q742" s="490">
        <v>362365.08</v>
      </c>
      <c r="R742" s="490">
        <v>226860.7</v>
      </c>
      <c r="S742" s="490">
        <v>397006.23</v>
      </c>
      <c r="T742" s="490">
        <v>245576.75</v>
      </c>
      <c r="U742" s="490">
        <v>429759.31</v>
      </c>
    </row>
    <row r="743" spans="1:21" ht="15">
      <c r="A743" s="489">
        <v>4</v>
      </c>
      <c r="B743" s="489" t="s">
        <v>298</v>
      </c>
      <c r="C743" s="489" t="s">
        <v>350</v>
      </c>
      <c r="D743" s="489" t="s">
        <v>351</v>
      </c>
      <c r="E743" s="489" t="s">
        <v>359</v>
      </c>
      <c r="F743" s="489">
        <v>2</v>
      </c>
      <c r="G743" s="489" t="s">
        <v>106</v>
      </c>
      <c r="H743" s="490">
        <v>83626.78</v>
      </c>
      <c r="I743" s="490">
        <v>146346.85999999999</v>
      </c>
      <c r="J743" s="490">
        <v>109450.64</v>
      </c>
      <c r="K743" s="490">
        <v>191538.63</v>
      </c>
      <c r="L743" s="490">
        <v>132832.59</v>
      </c>
      <c r="M743" s="490">
        <v>232457.03</v>
      </c>
      <c r="N743" s="490">
        <v>162581.59</v>
      </c>
      <c r="O743" s="490">
        <v>284517.78000000003</v>
      </c>
      <c r="P743" s="490">
        <v>192687.28</v>
      </c>
      <c r="Q743" s="490">
        <v>337202.75</v>
      </c>
      <c r="R743" s="490">
        <v>212208.99</v>
      </c>
      <c r="S743" s="490">
        <v>371365.74</v>
      </c>
      <c r="T743" s="490">
        <v>230261.95</v>
      </c>
      <c r="U743" s="490">
        <v>402958.41</v>
      </c>
    </row>
    <row r="744" spans="1:21" ht="15">
      <c r="A744" s="489">
        <v>4</v>
      </c>
      <c r="B744" s="489" t="s">
        <v>298</v>
      </c>
      <c r="C744" s="489" t="s">
        <v>350</v>
      </c>
      <c r="D744" s="489" t="s">
        <v>351</v>
      </c>
      <c r="E744" s="489" t="s">
        <v>359</v>
      </c>
      <c r="F744" s="489">
        <v>3</v>
      </c>
      <c r="G744" s="489" t="s">
        <v>107</v>
      </c>
      <c r="H744" s="490">
        <v>72887.899999999994</v>
      </c>
      <c r="I744" s="490">
        <v>127553.83</v>
      </c>
      <c r="J744" s="490">
        <v>99325.91</v>
      </c>
      <c r="K744" s="490">
        <v>173820.34</v>
      </c>
      <c r="L744" s="490">
        <v>125600.77</v>
      </c>
      <c r="M744" s="490">
        <v>219801.35</v>
      </c>
      <c r="N744" s="490">
        <v>165389.70000000001</v>
      </c>
      <c r="O744" s="490">
        <v>289431.98</v>
      </c>
      <c r="P744" s="490">
        <v>204891.54</v>
      </c>
      <c r="Q744" s="490">
        <v>358560.2</v>
      </c>
      <c r="R744" s="490">
        <v>230815.97</v>
      </c>
      <c r="S744" s="490">
        <v>403927.95</v>
      </c>
      <c r="T744" s="490">
        <v>256412.3</v>
      </c>
      <c r="U744" s="490">
        <v>448721.52</v>
      </c>
    </row>
    <row r="745" spans="1:21" ht="15">
      <c r="A745" s="489">
        <v>4</v>
      </c>
      <c r="B745" s="489" t="s">
        <v>298</v>
      </c>
      <c r="C745" s="489" t="s">
        <v>350</v>
      </c>
      <c r="D745" s="489" t="s">
        <v>351</v>
      </c>
      <c r="E745" s="489" t="s">
        <v>359</v>
      </c>
      <c r="F745" s="489">
        <v>4</v>
      </c>
      <c r="G745" s="489" t="s">
        <v>104</v>
      </c>
      <c r="H745" s="490">
        <v>80782.14</v>
      </c>
      <c r="I745" s="490">
        <v>129251.42</v>
      </c>
      <c r="J745" s="490">
        <v>113094.99</v>
      </c>
      <c r="K745" s="490">
        <v>180951.99</v>
      </c>
      <c r="L745" s="490">
        <v>145407.85</v>
      </c>
      <c r="M745" s="490">
        <v>232652.56</v>
      </c>
      <c r="N745" s="490">
        <v>193877.13</v>
      </c>
      <c r="O745" s="490">
        <v>310203.40999999997</v>
      </c>
      <c r="P745" s="490">
        <v>242346.41</v>
      </c>
      <c r="Q745" s="490">
        <v>387754.27</v>
      </c>
      <c r="R745" s="490">
        <v>274659.27</v>
      </c>
      <c r="S745" s="490">
        <v>439454.84</v>
      </c>
      <c r="T745" s="490">
        <v>306972.12</v>
      </c>
      <c r="U745" s="490">
        <v>491155.4</v>
      </c>
    </row>
    <row r="746" spans="1:21" ht="15">
      <c r="A746" s="489">
        <v>4</v>
      </c>
      <c r="B746" s="489" t="s">
        <v>298</v>
      </c>
      <c r="C746" s="489" t="s">
        <v>350</v>
      </c>
      <c r="D746" s="489" t="s">
        <v>351</v>
      </c>
      <c r="E746" s="489" t="s">
        <v>360</v>
      </c>
      <c r="F746" s="489">
        <v>1</v>
      </c>
      <c r="G746" s="489" t="s">
        <v>87</v>
      </c>
      <c r="H746" s="490">
        <v>93287.19</v>
      </c>
      <c r="I746" s="490">
        <v>163252.59</v>
      </c>
      <c r="J746" s="490">
        <v>120767.05</v>
      </c>
      <c r="K746" s="490">
        <v>211342.33</v>
      </c>
      <c r="L746" s="490">
        <v>144500.44</v>
      </c>
      <c r="M746" s="490">
        <v>252875.77</v>
      </c>
      <c r="N746" s="490">
        <v>172348.51</v>
      </c>
      <c r="O746" s="490">
        <v>301609.88</v>
      </c>
      <c r="P746" s="490">
        <v>202636.07</v>
      </c>
      <c r="Q746" s="490">
        <v>354613.12</v>
      </c>
      <c r="R746" s="490">
        <v>222007.41</v>
      </c>
      <c r="S746" s="490">
        <v>388512.97</v>
      </c>
      <c r="T746" s="490">
        <v>240322.78</v>
      </c>
      <c r="U746" s="490">
        <v>420564.87</v>
      </c>
    </row>
    <row r="747" spans="1:21" ht="15">
      <c r="A747" s="489">
        <v>4</v>
      </c>
      <c r="B747" s="489" t="s">
        <v>298</v>
      </c>
      <c r="C747" s="489" t="s">
        <v>350</v>
      </c>
      <c r="D747" s="489" t="s">
        <v>351</v>
      </c>
      <c r="E747" s="489" t="s">
        <v>360</v>
      </c>
      <c r="F747" s="489">
        <v>2</v>
      </c>
      <c r="G747" s="489" t="s">
        <v>106</v>
      </c>
      <c r="H747" s="490">
        <v>81839.789999999994</v>
      </c>
      <c r="I747" s="490">
        <v>143219.64000000001</v>
      </c>
      <c r="J747" s="490">
        <v>107111.36</v>
      </c>
      <c r="K747" s="490">
        <v>187444.88</v>
      </c>
      <c r="L747" s="490">
        <v>129993.09</v>
      </c>
      <c r="M747" s="490">
        <v>227487.9</v>
      </c>
      <c r="N747" s="490">
        <v>159105.26999999999</v>
      </c>
      <c r="O747" s="490">
        <v>278434.23</v>
      </c>
      <c r="P747" s="490">
        <v>188566.81</v>
      </c>
      <c r="Q747" s="490">
        <v>329991.92</v>
      </c>
      <c r="R747" s="490">
        <v>207670.79</v>
      </c>
      <c r="S747" s="490">
        <v>363423.88</v>
      </c>
      <c r="T747" s="490">
        <v>225337.33</v>
      </c>
      <c r="U747" s="490">
        <v>394340.33</v>
      </c>
    </row>
    <row r="748" spans="1:21" ht="15">
      <c r="A748" s="489">
        <v>4</v>
      </c>
      <c r="B748" s="489" t="s">
        <v>298</v>
      </c>
      <c r="C748" s="489" t="s">
        <v>350</v>
      </c>
      <c r="D748" s="489" t="s">
        <v>351</v>
      </c>
      <c r="E748" s="489" t="s">
        <v>360</v>
      </c>
      <c r="F748" s="489">
        <v>3</v>
      </c>
      <c r="G748" s="489" t="s">
        <v>107</v>
      </c>
      <c r="H748" s="490">
        <v>71331.460000000006</v>
      </c>
      <c r="I748" s="490">
        <v>124830.06</v>
      </c>
      <c r="J748" s="490">
        <v>97205.32</v>
      </c>
      <c r="K748" s="490">
        <v>170109.31</v>
      </c>
      <c r="L748" s="490">
        <v>122919.55</v>
      </c>
      <c r="M748" s="490">
        <v>215109.21</v>
      </c>
      <c r="N748" s="490">
        <v>161859.43</v>
      </c>
      <c r="O748" s="490">
        <v>283254</v>
      </c>
      <c r="P748" s="490">
        <v>200518.39</v>
      </c>
      <c r="Q748" s="490">
        <v>350907.18</v>
      </c>
      <c r="R748" s="490">
        <v>225889.72</v>
      </c>
      <c r="S748" s="490">
        <v>395307.01</v>
      </c>
      <c r="T748" s="490">
        <v>250940</v>
      </c>
      <c r="U748" s="490">
        <v>439145.01</v>
      </c>
    </row>
    <row r="749" spans="1:21" ht="15">
      <c r="A749" s="489">
        <v>4</v>
      </c>
      <c r="B749" s="489" t="s">
        <v>298</v>
      </c>
      <c r="C749" s="489" t="s">
        <v>350</v>
      </c>
      <c r="D749" s="489" t="s">
        <v>351</v>
      </c>
      <c r="E749" s="489" t="s">
        <v>360</v>
      </c>
      <c r="F749" s="489">
        <v>4</v>
      </c>
      <c r="G749" s="489" t="s">
        <v>104</v>
      </c>
      <c r="H749" s="490">
        <v>79054.38</v>
      </c>
      <c r="I749" s="490">
        <v>126487.01</v>
      </c>
      <c r="J749" s="490">
        <v>110676.13</v>
      </c>
      <c r="K749" s="490">
        <v>177081.82</v>
      </c>
      <c r="L749" s="490">
        <v>142297.89000000001</v>
      </c>
      <c r="M749" s="490">
        <v>227676.62</v>
      </c>
      <c r="N749" s="490">
        <v>189730.52</v>
      </c>
      <c r="O749" s="490">
        <v>303568.83</v>
      </c>
      <c r="P749" s="490">
        <v>237163.15</v>
      </c>
      <c r="Q749" s="490">
        <v>379461.04</v>
      </c>
      <c r="R749" s="490">
        <v>268784.90000000002</v>
      </c>
      <c r="S749" s="490">
        <v>430055.84</v>
      </c>
      <c r="T749" s="490">
        <v>300406.65000000002</v>
      </c>
      <c r="U749" s="490">
        <v>480650.65</v>
      </c>
    </row>
    <row r="750" spans="1:21" ht="15">
      <c r="A750" s="489">
        <v>4</v>
      </c>
      <c r="B750" s="489" t="s">
        <v>298</v>
      </c>
      <c r="C750" s="489" t="s">
        <v>350</v>
      </c>
      <c r="D750" s="489" t="s">
        <v>351</v>
      </c>
      <c r="E750" s="489" t="s">
        <v>249</v>
      </c>
      <c r="F750" s="489">
        <v>1</v>
      </c>
      <c r="G750" s="489" t="s">
        <v>87</v>
      </c>
      <c r="H750" s="490">
        <v>93331.5</v>
      </c>
      <c r="I750" s="490">
        <v>163330.13</v>
      </c>
      <c r="J750" s="490">
        <v>120794.84</v>
      </c>
      <c r="K750" s="490">
        <v>211390.97</v>
      </c>
      <c r="L750" s="490">
        <v>144512.51999999999</v>
      </c>
      <c r="M750" s="490">
        <v>252896.91</v>
      </c>
      <c r="N750" s="490">
        <v>172330.6</v>
      </c>
      <c r="O750" s="490">
        <v>301578.53999999998</v>
      </c>
      <c r="P750" s="490">
        <v>202591.37</v>
      </c>
      <c r="Q750" s="490">
        <v>354534.9</v>
      </c>
      <c r="R750" s="490">
        <v>221945.25</v>
      </c>
      <c r="S750" s="490">
        <v>388404.18</v>
      </c>
      <c r="T750" s="490">
        <v>240230.07</v>
      </c>
      <c r="U750" s="490">
        <v>420402.62</v>
      </c>
    </row>
    <row r="751" spans="1:21" ht="15">
      <c r="A751" s="489">
        <v>4</v>
      </c>
      <c r="B751" s="489" t="s">
        <v>298</v>
      </c>
      <c r="C751" s="489" t="s">
        <v>350</v>
      </c>
      <c r="D751" s="489" t="s">
        <v>351</v>
      </c>
      <c r="E751" s="489" t="s">
        <v>249</v>
      </c>
      <c r="F751" s="489">
        <v>2</v>
      </c>
      <c r="G751" s="489" t="s">
        <v>106</v>
      </c>
      <c r="H751" s="490">
        <v>82009.919999999998</v>
      </c>
      <c r="I751" s="490">
        <v>143517.35999999999</v>
      </c>
      <c r="J751" s="490">
        <v>107289.22</v>
      </c>
      <c r="K751" s="490">
        <v>187756.13</v>
      </c>
      <c r="L751" s="490">
        <v>130164.58</v>
      </c>
      <c r="M751" s="490">
        <v>227788.02</v>
      </c>
      <c r="N751" s="490">
        <v>159232.9</v>
      </c>
      <c r="O751" s="490">
        <v>278657.57</v>
      </c>
      <c r="P751" s="490">
        <v>188676.72</v>
      </c>
      <c r="Q751" s="490">
        <v>330184.26</v>
      </c>
      <c r="R751" s="490">
        <v>207766.17</v>
      </c>
      <c r="S751" s="490">
        <v>363590.8</v>
      </c>
      <c r="T751" s="490">
        <v>225409.29</v>
      </c>
      <c r="U751" s="490">
        <v>394466.26</v>
      </c>
    </row>
    <row r="752" spans="1:21" ht="15">
      <c r="A752" s="489">
        <v>4</v>
      </c>
      <c r="B752" s="489" t="s">
        <v>298</v>
      </c>
      <c r="C752" s="489" t="s">
        <v>350</v>
      </c>
      <c r="D752" s="489" t="s">
        <v>351</v>
      </c>
      <c r="E752" s="489" t="s">
        <v>249</v>
      </c>
      <c r="F752" s="489">
        <v>3</v>
      </c>
      <c r="G752" s="489" t="s">
        <v>107</v>
      </c>
      <c r="H752" s="490">
        <v>71579.759999999995</v>
      </c>
      <c r="I752" s="490">
        <v>125264.57</v>
      </c>
      <c r="J752" s="490">
        <v>97582.15</v>
      </c>
      <c r="K752" s="490">
        <v>170768.76</v>
      </c>
      <c r="L752" s="490">
        <v>123426.67</v>
      </c>
      <c r="M752" s="490">
        <v>215996.67</v>
      </c>
      <c r="N752" s="490">
        <v>162557.93</v>
      </c>
      <c r="O752" s="490">
        <v>284476.38</v>
      </c>
      <c r="P752" s="490">
        <v>201411.36</v>
      </c>
      <c r="Q752" s="490">
        <v>352469.89</v>
      </c>
      <c r="R752" s="490">
        <v>226916.75</v>
      </c>
      <c r="S752" s="490">
        <v>397104.32</v>
      </c>
      <c r="T752" s="490">
        <v>252104.62</v>
      </c>
      <c r="U752" s="490">
        <v>441183.09</v>
      </c>
    </row>
    <row r="753" spans="1:21" ht="15">
      <c r="A753" s="489">
        <v>4</v>
      </c>
      <c r="B753" s="489" t="s">
        <v>298</v>
      </c>
      <c r="C753" s="489" t="s">
        <v>350</v>
      </c>
      <c r="D753" s="489" t="s">
        <v>351</v>
      </c>
      <c r="E753" s="489" t="s">
        <v>249</v>
      </c>
      <c r="F753" s="489">
        <v>4</v>
      </c>
      <c r="G753" s="489" t="s">
        <v>104</v>
      </c>
      <c r="H753" s="490">
        <v>79073.36</v>
      </c>
      <c r="I753" s="490">
        <v>126517.37</v>
      </c>
      <c r="J753" s="490">
        <v>110702.7</v>
      </c>
      <c r="K753" s="490">
        <v>177124.32</v>
      </c>
      <c r="L753" s="490">
        <v>142332.04</v>
      </c>
      <c r="M753" s="490">
        <v>227731.27</v>
      </c>
      <c r="N753" s="490">
        <v>189776.06</v>
      </c>
      <c r="O753" s="490">
        <v>303641.7</v>
      </c>
      <c r="P753" s="490">
        <v>237220.07</v>
      </c>
      <c r="Q753" s="490">
        <v>379552.12</v>
      </c>
      <c r="R753" s="490">
        <v>268849.42</v>
      </c>
      <c r="S753" s="490">
        <v>430159.07</v>
      </c>
      <c r="T753" s="490">
        <v>300478.76</v>
      </c>
      <c r="U753" s="490">
        <v>480766.02</v>
      </c>
    </row>
    <row r="754" spans="1:21" ht="15">
      <c r="A754" s="489">
        <v>4</v>
      </c>
      <c r="B754" s="489" t="s">
        <v>298</v>
      </c>
      <c r="C754" s="489" t="s">
        <v>350</v>
      </c>
      <c r="D754" s="489" t="s">
        <v>351</v>
      </c>
      <c r="E754" s="489" t="s">
        <v>361</v>
      </c>
      <c r="F754" s="489">
        <v>1</v>
      </c>
      <c r="G754" s="489" t="s">
        <v>87</v>
      </c>
      <c r="H754" s="490">
        <v>94395.11</v>
      </c>
      <c r="I754" s="490">
        <v>165191.43</v>
      </c>
      <c r="J754" s="490">
        <v>122142.34</v>
      </c>
      <c r="K754" s="490">
        <v>213749.1</v>
      </c>
      <c r="L754" s="490">
        <v>146103.76999999999</v>
      </c>
      <c r="M754" s="490">
        <v>255681.6</v>
      </c>
      <c r="N754" s="490">
        <v>174196.38</v>
      </c>
      <c r="O754" s="490">
        <v>304843.65999999997</v>
      </c>
      <c r="P754" s="490">
        <v>204761.53</v>
      </c>
      <c r="Q754" s="490">
        <v>358332.67</v>
      </c>
      <c r="R754" s="490">
        <v>224309.74</v>
      </c>
      <c r="S754" s="490">
        <v>392542.05</v>
      </c>
      <c r="T754" s="490">
        <v>242764.34</v>
      </c>
      <c r="U754" s="490">
        <v>424837.6</v>
      </c>
    </row>
    <row r="755" spans="1:21" ht="15">
      <c r="A755" s="489">
        <v>4</v>
      </c>
      <c r="B755" s="489" t="s">
        <v>298</v>
      </c>
      <c r="C755" s="489" t="s">
        <v>350</v>
      </c>
      <c r="D755" s="489" t="s">
        <v>351</v>
      </c>
      <c r="E755" s="489" t="s">
        <v>361</v>
      </c>
      <c r="F755" s="489">
        <v>2</v>
      </c>
      <c r="G755" s="489" t="s">
        <v>106</v>
      </c>
      <c r="H755" s="490">
        <v>83073.55</v>
      </c>
      <c r="I755" s="490">
        <v>145378.71</v>
      </c>
      <c r="J755" s="490">
        <v>108636.72</v>
      </c>
      <c r="K755" s="490">
        <v>190114.26</v>
      </c>
      <c r="L755" s="490">
        <v>131755.84</v>
      </c>
      <c r="M755" s="490">
        <v>230572.71</v>
      </c>
      <c r="N755" s="490">
        <v>161098.68</v>
      </c>
      <c r="O755" s="490">
        <v>281922.69</v>
      </c>
      <c r="P755" s="490">
        <v>190846.87</v>
      </c>
      <c r="Q755" s="490">
        <v>333982.03000000003</v>
      </c>
      <c r="R755" s="490">
        <v>210130.67</v>
      </c>
      <c r="S755" s="490">
        <v>367728.66</v>
      </c>
      <c r="T755" s="490">
        <v>227943.57</v>
      </c>
      <c r="U755" s="490">
        <v>398901.24</v>
      </c>
    </row>
    <row r="756" spans="1:21" ht="15">
      <c r="A756" s="489">
        <v>4</v>
      </c>
      <c r="B756" s="489" t="s">
        <v>298</v>
      </c>
      <c r="C756" s="489" t="s">
        <v>350</v>
      </c>
      <c r="D756" s="489" t="s">
        <v>351</v>
      </c>
      <c r="E756" s="489" t="s">
        <v>361</v>
      </c>
      <c r="F756" s="489">
        <v>3</v>
      </c>
      <c r="G756" s="489" t="s">
        <v>107</v>
      </c>
      <c r="H756" s="490">
        <v>72606.27</v>
      </c>
      <c r="I756" s="490">
        <v>127060.98</v>
      </c>
      <c r="J756" s="490">
        <v>99019.28</v>
      </c>
      <c r="K756" s="490">
        <v>173283.73</v>
      </c>
      <c r="L756" s="490">
        <v>125274.4</v>
      </c>
      <c r="M756" s="490">
        <v>219230.2</v>
      </c>
      <c r="N756" s="490">
        <v>165021.57</v>
      </c>
      <c r="O756" s="490">
        <v>288787.75</v>
      </c>
      <c r="P756" s="490">
        <v>204490.92</v>
      </c>
      <c r="Q756" s="490">
        <v>357859.1</v>
      </c>
      <c r="R756" s="490">
        <v>230406.91</v>
      </c>
      <c r="S756" s="490">
        <v>403212.1</v>
      </c>
      <c r="T756" s="490">
        <v>256005.39</v>
      </c>
      <c r="U756" s="490">
        <v>448009.43</v>
      </c>
    </row>
    <row r="757" spans="1:21" ht="15">
      <c r="A757" s="489">
        <v>4</v>
      </c>
      <c r="B757" s="489" t="s">
        <v>298</v>
      </c>
      <c r="C757" s="489" t="s">
        <v>350</v>
      </c>
      <c r="D757" s="489" t="s">
        <v>351</v>
      </c>
      <c r="E757" s="489" t="s">
        <v>361</v>
      </c>
      <c r="F757" s="489">
        <v>4</v>
      </c>
      <c r="G757" s="489" t="s">
        <v>104</v>
      </c>
      <c r="H757" s="490">
        <v>79956.210000000006</v>
      </c>
      <c r="I757" s="490">
        <v>127929.94</v>
      </c>
      <c r="J757" s="490">
        <v>111938.7</v>
      </c>
      <c r="K757" s="490">
        <v>179101.92</v>
      </c>
      <c r="L757" s="490">
        <v>143921.19</v>
      </c>
      <c r="M757" s="490">
        <v>230273.9</v>
      </c>
      <c r="N757" s="490">
        <v>191894.91</v>
      </c>
      <c r="O757" s="490">
        <v>307031.87</v>
      </c>
      <c r="P757" s="490">
        <v>239868.64</v>
      </c>
      <c r="Q757" s="490">
        <v>383789.83</v>
      </c>
      <c r="R757" s="490">
        <v>271851.13</v>
      </c>
      <c r="S757" s="490">
        <v>434961.81</v>
      </c>
      <c r="T757" s="490">
        <v>303833.61</v>
      </c>
      <c r="U757" s="490">
        <v>486133.79</v>
      </c>
    </row>
    <row r="758" spans="1:21" ht="15">
      <c r="A758" s="489">
        <v>4</v>
      </c>
      <c r="B758" s="489" t="s">
        <v>298</v>
      </c>
      <c r="C758" s="489" t="s">
        <v>362</v>
      </c>
      <c r="D758" s="489" t="s">
        <v>363</v>
      </c>
      <c r="E758" s="489" t="s">
        <v>292</v>
      </c>
      <c r="F758" s="489">
        <v>1</v>
      </c>
      <c r="G758" s="489" t="s">
        <v>87</v>
      </c>
      <c r="H758" s="490">
        <v>95990.51</v>
      </c>
      <c r="I758" s="490">
        <v>167983.39</v>
      </c>
      <c r="J758" s="490">
        <v>124163.6</v>
      </c>
      <c r="K758" s="490">
        <v>217286.3</v>
      </c>
      <c r="L758" s="490">
        <v>148490.65</v>
      </c>
      <c r="M758" s="490">
        <v>259858.65</v>
      </c>
      <c r="N758" s="490">
        <v>176995.06</v>
      </c>
      <c r="O758" s="490">
        <v>309741.34999999998</v>
      </c>
      <c r="P758" s="490">
        <v>208016.76</v>
      </c>
      <c r="Q758" s="490">
        <v>364029.33</v>
      </c>
      <c r="R758" s="490">
        <v>227856.49</v>
      </c>
      <c r="S758" s="490">
        <v>398748.86</v>
      </c>
      <c r="T758" s="490">
        <v>246565.76000000001</v>
      </c>
      <c r="U758" s="490">
        <v>431490.08</v>
      </c>
    </row>
    <row r="759" spans="1:21" ht="15">
      <c r="A759" s="489">
        <v>4</v>
      </c>
      <c r="B759" s="489" t="s">
        <v>298</v>
      </c>
      <c r="C759" s="489" t="s">
        <v>362</v>
      </c>
      <c r="D759" s="489" t="s">
        <v>363</v>
      </c>
      <c r="E759" s="489" t="s">
        <v>292</v>
      </c>
      <c r="F759" s="489">
        <v>2</v>
      </c>
      <c r="G759" s="489" t="s">
        <v>106</v>
      </c>
      <c r="H759" s="490">
        <v>84668.99</v>
      </c>
      <c r="I759" s="490">
        <v>148170.73000000001</v>
      </c>
      <c r="J759" s="490">
        <v>110657.97</v>
      </c>
      <c r="K759" s="490">
        <v>193651.46</v>
      </c>
      <c r="L759" s="490">
        <v>134142.72</v>
      </c>
      <c r="M759" s="490">
        <v>234749.76</v>
      </c>
      <c r="N759" s="490">
        <v>163897.35999999999</v>
      </c>
      <c r="O759" s="490">
        <v>286820.37</v>
      </c>
      <c r="P759" s="490">
        <v>194102.11</v>
      </c>
      <c r="Q759" s="490">
        <v>339678.69</v>
      </c>
      <c r="R759" s="490">
        <v>213677.41</v>
      </c>
      <c r="S759" s="490">
        <v>373935.47</v>
      </c>
      <c r="T759" s="490">
        <v>231744.99</v>
      </c>
      <c r="U759" s="490">
        <v>405553.73</v>
      </c>
    </row>
    <row r="760" spans="1:21" ht="15">
      <c r="A760" s="489">
        <v>4</v>
      </c>
      <c r="B760" s="489" t="s">
        <v>298</v>
      </c>
      <c r="C760" s="489" t="s">
        <v>362</v>
      </c>
      <c r="D760" s="489" t="s">
        <v>363</v>
      </c>
      <c r="E760" s="489" t="s">
        <v>292</v>
      </c>
      <c r="F760" s="489">
        <v>3</v>
      </c>
      <c r="G760" s="489" t="s">
        <v>107</v>
      </c>
      <c r="H760" s="490">
        <v>74146.05</v>
      </c>
      <c r="I760" s="490">
        <v>129755.59</v>
      </c>
      <c r="J760" s="490">
        <v>101174.97</v>
      </c>
      <c r="K760" s="490">
        <v>177056.19</v>
      </c>
      <c r="L760" s="490">
        <v>128046</v>
      </c>
      <c r="M760" s="490">
        <v>224080.51</v>
      </c>
      <c r="N760" s="490">
        <v>168717.04</v>
      </c>
      <c r="O760" s="490">
        <v>295254.83</v>
      </c>
      <c r="P760" s="490">
        <v>209110.26</v>
      </c>
      <c r="Q760" s="490">
        <v>365942.95</v>
      </c>
      <c r="R760" s="490">
        <v>235642.16</v>
      </c>
      <c r="S760" s="490">
        <v>412373.79</v>
      </c>
      <c r="T760" s="490">
        <v>261856.55</v>
      </c>
      <c r="U760" s="490">
        <v>458248.96000000002</v>
      </c>
    </row>
    <row r="761" spans="1:21" ht="15">
      <c r="A761" s="489">
        <v>4</v>
      </c>
      <c r="B761" s="489" t="s">
        <v>298</v>
      </c>
      <c r="C761" s="489" t="s">
        <v>362</v>
      </c>
      <c r="D761" s="489" t="s">
        <v>363</v>
      </c>
      <c r="E761" s="489" t="s">
        <v>292</v>
      </c>
      <c r="F761" s="489">
        <v>4</v>
      </c>
      <c r="G761" s="489" t="s">
        <v>104</v>
      </c>
      <c r="H761" s="490">
        <v>81280.5</v>
      </c>
      <c r="I761" s="490">
        <v>130048.8</v>
      </c>
      <c r="J761" s="490">
        <v>113792.7</v>
      </c>
      <c r="K761" s="490">
        <v>182068.33</v>
      </c>
      <c r="L761" s="490">
        <v>146304.9</v>
      </c>
      <c r="M761" s="490">
        <v>234087.85</v>
      </c>
      <c r="N761" s="490">
        <v>195073.2</v>
      </c>
      <c r="O761" s="490">
        <v>312117.13</v>
      </c>
      <c r="P761" s="490">
        <v>243841.5</v>
      </c>
      <c r="Q761" s="490">
        <v>390146.41</v>
      </c>
      <c r="R761" s="490">
        <v>276353.7</v>
      </c>
      <c r="S761" s="490">
        <v>442165.93</v>
      </c>
      <c r="T761" s="490">
        <v>308865.90000000002</v>
      </c>
      <c r="U761" s="490">
        <v>494185.45</v>
      </c>
    </row>
    <row r="762" spans="1:21" ht="15">
      <c r="A762" s="489">
        <v>4</v>
      </c>
      <c r="B762" s="489" t="s">
        <v>298</v>
      </c>
      <c r="C762" s="489" t="s">
        <v>362</v>
      </c>
      <c r="D762" s="489" t="s">
        <v>363</v>
      </c>
      <c r="E762" s="489" t="s">
        <v>364</v>
      </c>
      <c r="F762" s="489">
        <v>1</v>
      </c>
      <c r="G762" s="489" t="s">
        <v>87</v>
      </c>
      <c r="H762" s="490">
        <v>93553.07</v>
      </c>
      <c r="I762" s="490">
        <v>163717.87</v>
      </c>
      <c r="J762" s="490">
        <v>120933.83</v>
      </c>
      <c r="K762" s="490">
        <v>211634.2</v>
      </c>
      <c r="L762" s="490">
        <v>144572.92000000001</v>
      </c>
      <c r="M762" s="490">
        <v>253002.62</v>
      </c>
      <c r="N762" s="490">
        <v>172241.08</v>
      </c>
      <c r="O762" s="490">
        <v>301421.89</v>
      </c>
      <c r="P762" s="490">
        <v>202367.92</v>
      </c>
      <c r="Q762" s="490">
        <v>354143.87</v>
      </c>
      <c r="R762" s="490">
        <v>221634.48</v>
      </c>
      <c r="S762" s="490">
        <v>387860.35</v>
      </c>
      <c r="T762" s="490">
        <v>239766.54</v>
      </c>
      <c r="U762" s="490">
        <v>419591.44</v>
      </c>
    </row>
    <row r="763" spans="1:21" ht="15">
      <c r="A763" s="489">
        <v>4</v>
      </c>
      <c r="B763" s="489" t="s">
        <v>298</v>
      </c>
      <c r="C763" s="489" t="s">
        <v>362</v>
      </c>
      <c r="D763" s="489" t="s">
        <v>363</v>
      </c>
      <c r="E763" s="489" t="s">
        <v>364</v>
      </c>
      <c r="F763" s="489">
        <v>2</v>
      </c>
      <c r="G763" s="489" t="s">
        <v>106</v>
      </c>
      <c r="H763" s="490">
        <v>82860.58</v>
      </c>
      <c r="I763" s="490">
        <v>145006.01999999999</v>
      </c>
      <c r="J763" s="490">
        <v>108178.52</v>
      </c>
      <c r="K763" s="490">
        <v>189312.4</v>
      </c>
      <c r="L763" s="490">
        <v>131022.1</v>
      </c>
      <c r="M763" s="490">
        <v>229288.67</v>
      </c>
      <c r="N763" s="490">
        <v>159871.03</v>
      </c>
      <c r="O763" s="490">
        <v>279774.3</v>
      </c>
      <c r="P763" s="490">
        <v>189226.31</v>
      </c>
      <c r="Q763" s="490">
        <v>331146.03999999998</v>
      </c>
      <c r="R763" s="490">
        <v>208243.13</v>
      </c>
      <c r="S763" s="490">
        <v>364425.48</v>
      </c>
      <c r="T763" s="490">
        <v>225769.14</v>
      </c>
      <c r="U763" s="490">
        <v>395095.99</v>
      </c>
    </row>
    <row r="764" spans="1:21" ht="15">
      <c r="A764" s="489">
        <v>4</v>
      </c>
      <c r="B764" s="489" t="s">
        <v>298</v>
      </c>
      <c r="C764" s="489" t="s">
        <v>362</v>
      </c>
      <c r="D764" s="489" t="s">
        <v>363</v>
      </c>
      <c r="E764" s="489" t="s">
        <v>364</v>
      </c>
      <c r="F764" s="489">
        <v>3</v>
      </c>
      <c r="G764" s="489" t="s">
        <v>107</v>
      </c>
      <c r="H764" s="490">
        <v>72821.240000000005</v>
      </c>
      <c r="I764" s="490">
        <v>127437.17</v>
      </c>
      <c r="J764" s="490">
        <v>99466.31</v>
      </c>
      <c r="K764" s="490">
        <v>174066.05</v>
      </c>
      <c r="L764" s="490">
        <v>125962.28</v>
      </c>
      <c r="M764" s="490">
        <v>220433.99</v>
      </c>
      <c r="N764" s="490">
        <v>166050.47</v>
      </c>
      <c r="O764" s="490">
        <v>290588.32</v>
      </c>
      <c r="P764" s="490">
        <v>205876.26</v>
      </c>
      <c r="Q764" s="490">
        <v>360283.45</v>
      </c>
      <c r="R764" s="490">
        <v>232051.94</v>
      </c>
      <c r="S764" s="490">
        <v>406090.89</v>
      </c>
      <c r="T764" s="490">
        <v>257927.73</v>
      </c>
      <c r="U764" s="490">
        <v>451373.54</v>
      </c>
    </row>
    <row r="765" spans="1:21" ht="15">
      <c r="A765" s="489">
        <v>4</v>
      </c>
      <c r="B765" s="489" t="s">
        <v>298</v>
      </c>
      <c r="C765" s="489" t="s">
        <v>362</v>
      </c>
      <c r="D765" s="489" t="s">
        <v>363</v>
      </c>
      <c r="E765" s="489" t="s">
        <v>364</v>
      </c>
      <c r="F765" s="489">
        <v>4</v>
      </c>
      <c r="G765" s="489" t="s">
        <v>104</v>
      </c>
      <c r="H765" s="490">
        <v>79168.25</v>
      </c>
      <c r="I765" s="490">
        <v>126669.21</v>
      </c>
      <c r="J765" s="490">
        <v>110835.55</v>
      </c>
      <c r="K765" s="490">
        <v>177336.89</v>
      </c>
      <c r="L765" s="490">
        <v>142502.85</v>
      </c>
      <c r="M765" s="490">
        <v>228004.57</v>
      </c>
      <c r="N765" s="490">
        <v>190003.81</v>
      </c>
      <c r="O765" s="490">
        <v>304006.09000000003</v>
      </c>
      <c r="P765" s="490">
        <v>237504.76</v>
      </c>
      <c r="Q765" s="490">
        <v>380007.62</v>
      </c>
      <c r="R765" s="490">
        <v>269172.06</v>
      </c>
      <c r="S765" s="490">
        <v>430675.3</v>
      </c>
      <c r="T765" s="490">
        <v>300839.36</v>
      </c>
      <c r="U765" s="490">
        <v>481342.98</v>
      </c>
    </row>
    <row r="766" spans="1:21" ht="15">
      <c r="A766" s="489">
        <v>4</v>
      </c>
      <c r="B766" s="489" t="s">
        <v>298</v>
      </c>
      <c r="C766" s="489" t="s">
        <v>362</v>
      </c>
      <c r="D766" s="489" t="s">
        <v>363</v>
      </c>
      <c r="E766" s="489" t="s">
        <v>365</v>
      </c>
      <c r="F766" s="489">
        <v>1</v>
      </c>
      <c r="G766" s="489" t="s">
        <v>87</v>
      </c>
      <c r="H766" s="490">
        <v>91381.55</v>
      </c>
      <c r="I766" s="490">
        <v>159917.71</v>
      </c>
      <c r="J766" s="490">
        <v>118211.02</v>
      </c>
      <c r="K766" s="490">
        <v>206869.29</v>
      </c>
      <c r="L766" s="490">
        <v>141378.32999999999</v>
      </c>
      <c r="M766" s="490">
        <v>247412.09</v>
      </c>
      <c r="N766" s="490">
        <v>168527.42</v>
      </c>
      <c r="O766" s="490">
        <v>294922.98</v>
      </c>
      <c r="P766" s="490">
        <v>198072.3</v>
      </c>
      <c r="Q766" s="490">
        <v>346626.53</v>
      </c>
      <c r="R766" s="490">
        <v>216967.64</v>
      </c>
      <c r="S766" s="490">
        <v>379693.38</v>
      </c>
      <c r="T766" s="490">
        <v>234790.69</v>
      </c>
      <c r="U766" s="490">
        <v>410883.7</v>
      </c>
    </row>
    <row r="767" spans="1:21" ht="15">
      <c r="A767" s="489">
        <v>4</v>
      </c>
      <c r="B767" s="489" t="s">
        <v>298</v>
      </c>
      <c r="C767" s="489" t="s">
        <v>362</v>
      </c>
      <c r="D767" s="489" t="s">
        <v>363</v>
      </c>
      <c r="E767" s="489" t="s">
        <v>365</v>
      </c>
      <c r="F767" s="489">
        <v>2</v>
      </c>
      <c r="G767" s="489" t="s">
        <v>106</v>
      </c>
      <c r="H767" s="490">
        <v>80563.199999999997</v>
      </c>
      <c r="I767" s="490">
        <v>140985.60000000001</v>
      </c>
      <c r="J767" s="490">
        <v>105305.65</v>
      </c>
      <c r="K767" s="490">
        <v>184284.88</v>
      </c>
      <c r="L767" s="490">
        <v>127668.08</v>
      </c>
      <c r="M767" s="490">
        <v>223419.15</v>
      </c>
      <c r="N767" s="490">
        <v>156011.84</v>
      </c>
      <c r="O767" s="490">
        <v>273020.71000000002</v>
      </c>
      <c r="P767" s="490">
        <v>184776.08</v>
      </c>
      <c r="Q767" s="490">
        <v>323358.14</v>
      </c>
      <c r="R767" s="490">
        <v>203418.75</v>
      </c>
      <c r="S767" s="490">
        <v>355982.81</v>
      </c>
      <c r="T767" s="490">
        <v>220628.61</v>
      </c>
      <c r="U767" s="490">
        <v>386100.07</v>
      </c>
    </row>
    <row r="768" spans="1:21" ht="15">
      <c r="A768" s="489">
        <v>4</v>
      </c>
      <c r="B768" s="489" t="s">
        <v>298</v>
      </c>
      <c r="C768" s="489" t="s">
        <v>362</v>
      </c>
      <c r="D768" s="489" t="s">
        <v>363</v>
      </c>
      <c r="E768" s="489" t="s">
        <v>365</v>
      </c>
      <c r="F768" s="489">
        <v>3</v>
      </c>
      <c r="G768" s="489" t="s">
        <v>107</v>
      </c>
      <c r="H768" s="490">
        <v>70519.91</v>
      </c>
      <c r="I768" s="490">
        <v>123409.84</v>
      </c>
      <c r="J768" s="490">
        <v>96215.23</v>
      </c>
      <c r="K768" s="490">
        <v>168376.65</v>
      </c>
      <c r="L768" s="490">
        <v>121759.69</v>
      </c>
      <c r="M768" s="490">
        <v>213079.46</v>
      </c>
      <c r="N768" s="490">
        <v>160424.67000000001</v>
      </c>
      <c r="O768" s="490">
        <v>280743.17</v>
      </c>
      <c r="P768" s="490">
        <v>198824.17</v>
      </c>
      <c r="Q768" s="490">
        <v>347942.29</v>
      </c>
      <c r="R768" s="490">
        <v>224044.57</v>
      </c>
      <c r="S768" s="490">
        <v>392078</v>
      </c>
      <c r="T768" s="490">
        <v>248961.57</v>
      </c>
      <c r="U768" s="490">
        <v>435682.74</v>
      </c>
    </row>
    <row r="769" spans="1:21" ht="15">
      <c r="A769" s="489">
        <v>4</v>
      </c>
      <c r="B769" s="489" t="s">
        <v>298</v>
      </c>
      <c r="C769" s="489" t="s">
        <v>362</v>
      </c>
      <c r="D769" s="489" t="s">
        <v>363</v>
      </c>
      <c r="E769" s="489" t="s">
        <v>365</v>
      </c>
      <c r="F769" s="489">
        <v>4</v>
      </c>
      <c r="G769" s="489" t="s">
        <v>104</v>
      </c>
      <c r="H769" s="490">
        <v>77383.56</v>
      </c>
      <c r="I769" s="490">
        <v>123813.7</v>
      </c>
      <c r="J769" s="490">
        <v>108336.98</v>
      </c>
      <c r="K769" s="490">
        <v>173339.18</v>
      </c>
      <c r="L769" s="490">
        <v>139290.41</v>
      </c>
      <c r="M769" s="490">
        <v>222864.65</v>
      </c>
      <c r="N769" s="490">
        <v>185720.54</v>
      </c>
      <c r="O769" s="490">
        <v>297152.87</v>
      </c>
      <c r="P769" s="490">
        <v>232150.68</v>
      </c>
      <c r="Q769" s="490">
        <v>371441.09</v>
      </c>
      <c r="R769" s="490">
        <v>263104.09999999998</v>
      </c>
      <c r="S769" s="490">
        <v>420966.57</v>
      </c>
      <c r="T769" s="490">
        <v>294057.53000000003</v>
      </c>
      <c r="U769" s="490">
        <v>470492.05</v>
      </c>
    </row>
    <row r="770" spans="1:21" ht="15">
      <c r="A770" s="489">
        <v>4</v>
      </c>
      <c r="B770" s="489" t="s">
        <v>298</v>
      </c>
      <c r="C770" s="489" t="s">
        <v>362</v>
      </c>
      <c r="D770" s="489" t="s">
        <v>363</v>
      </c>
      <c r="E770" s="489" t="s">
        <v>345</v>
      </c>
      <c r="F770" s="489">
        <v>1</v>
      </c>
      <c r="G770" s="489" t="s">
        <v>87</v>
      </c>
      <c r="H770" s="490">
        <v>95946.2</v>
      </c>
      <c r="I770" s="490">
        <v>167905.85</v>
      </c>
      <c r="J770" s="490">
        <v>124135.81</v>
      </c>
      <c r="K770" s="490">
        <v>217237.66</v>
      </c>
      <c r="L770" s="490">
        <v>148478.57999999999</v>
      </c>
      <c r="M770" s="490">
        <v>259837.51</v>
      </c>
      <c r="N770" s="490">
        <v>177012.97</v>
      </c>
      <c r="O770" s="490">
        <v>309772.69</v>
      </c>
      <c r="P770" s="490">
        <v>208061.46</v>
      </c>
      <c r="Q770" s="490">
        <v>364107.55</v>
      </c>
      <c r="R770" s="490">
        <v>227918.65</v>
      </c>
      <c r="S770" s="490">
        <v>398857.64</v>
      </c>
      <c r="T770" s="490">
        <v>246658.48</v>
      </c>
      <c r="U770" s="490">
        <v>431652.34</v>
      </c>
    </row>
    <row r="771" spans="1:21" ht="15">
      <c r="A771" s="489">
        <v>4</v>
      </c>
      <c r="B771" s="489" t="s">
        <v>298</v>
      </c>
      <c r="C771" s="489" t="s">
        <v>362</v>
      </c>
      <c r="D771" s="489" t="s">
        <v>363</v>
      </c>
      <c r="E771" s="489" t="s">
        <v>345</v>
      </c>
      <c r="F771" s="489">
        <v>2</v>
      </c>
      <c r="G771" s="489" t="s">
        <v>106</v>
      </c>
      <c r="H771" s="490">
        <v>84498.86</v>
      </c>
      <c r="I771" s="490">
        <v>147873</v>
      </c>
      <c r="J771" s="490">
        <v>110480.12</v>
      </c>
      <c r="K771" s="490">
        <v>193340.21</v>
      </c>
      <c r="L771" s="490">
        <v>133971.22</v>
      </c>
      <c r="M771" s="490">
        <v>234449.64</v>
      </c>
      <c r="N771" s="490">
        <v>163769.74</v>
      </c>
      <c r="O771" s="490">
        <v>286597.03999999998</v>
      </c>
      <c r="P771" s="490">
        <v>193992.2</v>
      </c>
      <c r="Q771" s="490">
        <v>339486.35</v>
      </c>
      <c r="R771" s="490">
        <v>213582.03</v>
      </c>
      <c r="S771" s="490">
        <v>373768.55</v>
      </c>
      <c r="T771" s="490">
        <v>231673.03</v>
      </c>
      <c r="U771" s="490">
        <v>405427.8</v>
      </c>
    </row>
    <row r="772" spans="1:21" ht="15">
      <c r="A772" s="489">
        <v>4</v>
      </c>
      <c r="B772" s="489" t="s">
        <v>298</v>
      </c>
      <c r="C772" s="489" t="s">
        <v>362</v>
      </c>
      <c r="D772" s="489" t="s">
        <v>363</v>
      </c>
      <c r="E772" s="489" t="s">
        <v>345</v>
      </c>
      <c r="F772" s="489">
        <v>3</v>
      </c>
      <c r="G772" s="489" t="s">
        <v>107</v>
      </c>
      <c r="H772" s="490">
        <v>73897.759999999995</v>
      </c>
      <c r="I772" s="490">
        <v>129321.08</v>
      </c>
      <c r="J772" s="490">
        <v>100798.14</v>
      </c>
      <c r="K772" s="490">
        <v>176396.74</v>
      </c>
      <c r="L772" s="490">
        <v>127538.88</v>
      </c>
      <c r="M772" s="490">
        <v>223193.05</v>
      </c>
      <c r="N772" s="490">
        <v>168018.54</v>
      </c>
      <c r="O772" s="490">
        <v>294032.45</v>
      </c>
      <c r="P772" s="490">
        <v>208217.28</v>
      </c>
      <c r="Q772" s="490">
        <v>364380.24</v>
      </c>
      <c r="R772" s="490">
        <v>234615.13</v>
      </c>
      <c r="S772" s="490">
        <v>410576.48</v>
      </c>
      <c r="T772" s="490">
        <v>260691.94</v>
      </c>
      <c r="U772" s="490">
        <v>456210.89</v>
      </c>
    </row>
    <row r="773" spans="1:21" ht="15">
      <c r="A773" s="489">
        <v>4</v>
      </c>
      <c r="B773" s="489" t="s">
        <v>298</v>
      </c>
      <c r="C773" s="489" t="s">
        <v>362</v>
      </c>
      <c r="D773" s="489" t="s">
        <v>363</v>
      </c>
      <c r="E773" s="489" t="s">
        <v>345</v>
      </c>
      <c r="F773" s="489">
        <v>4</v>
      </c>
      <c r="G773" s="489" t="s">
        <v>104</v>
      </c>
      <c r="H773" s="490">
        <v>81261.53</v>
      </c>
      <c r="I773" s="490">
        <v>130018.44</v>
      </c>
      <c r="J773" s="490">
        <v>113766.14</v>
      </c>
      <c r="K773" s="490">
        <v>182025.82</v>
      </c>
      <c r="L773" s="490">
        <v>146270.75</v>
      </c>
      <c r="M773" s="490">
        <v>234033.2</v>
      </c>
      <c r="N773" s="490">
        <v>195027.66</v>
      </c>
      <c r="O773" s="490">
        <v>312044.26</v>
      </c>
      <c r="P773" s="490">
        <v>243784.58</v>
      </c>
      <c r="Q773" s="490">
        <v>390055.33</v>
      </c>
      <c r="R773" s="490">
        <v>276289.19</v>
      </c>
      <c r="S773" s="490">
        <v>442062.7</v>
      </c>
      <c r="T773" s="490">
        <v>308793.8</v>
      </c>
      <c r="U773" s="490">
        <v>494070.08</v>
      </c>
    </row>
    <row r="774" spans="1:21" ht="15">
      <c r="A774" s="489">
        <v>4</v>
      </c>
      <c r="B774" s="489" t="s">
        <v>298</v>
      </c>
      <c r="C774" s="489" t="s">
        <v>362</v>
      </c>
      <c r="D774" s="489" t="s">
        <v>363</v>
      </c>
      <c r="E774" s="489" t="s">
        <v>366</v>
      </c>
      <c r="F774" s="489">
        <v>1</v>
      </c>
      <c r="G774" s="489" t="s">
        <v>87</v>
      </c>
      <c r="H774" s="490">
        <v>93951.93</v>
      </c>
      <c r="I774" s="490">
        <v>164415.88</v>
      </c>
      <c r="J774" s="490">
        <v>121524.19</v>
      </c>
      <c r="K774" s="490">
        <v>212667.32</v>
      </c>
      <c r="L774" s="490">
        <v>145332.31</v>
      </c>
      <c r="M774" s="490">
        <v>254331.53</v>
      </c>
      <c r="N774" s="490">
        <v>173227.68</v>
      </c>
      <c r="O774" s="490">
        <v>303148.44</v>
      </c>
      <c r="P774" s="490">
        <v>203587.07</v>
      </c>
      <c r="Q774" s="490">
        <v>356277.37</v>
      </c>
      <c r="R774" s="490">
        <v>223003.19</v>
      </c>
      <c r="S774" s="490">
        <v>390255.58</v>
      </c>
      <c r="T774" s="490">
        <v>241311.79</v>
      </c>
      <c r="U774" s="490">
        <v>422295.63</v>
      </c>
    </row>
    <row r="775" spans="1:21" ht="15">
      <c r="A775" s="489">
        <v>4</v>
      </c>
      <c r="B775" s="489" t="s">
        <v>298</v>
      </c>
      <c r="C775" s="489" t="s">
        <v>362</v>
      </c>
      <c r="D775" s="489" t="s">
        <v>363</v>
      </c>
      <c r="E775" s="489" t="s">
        <v>366</v>
      </c>
      <c r="F775" s="489">
        <v>2</v>
      </c>
      <c r="G775" s="489" t="s">
        <v>106</v>
      </c>
      <c r="H775" s="490">
        <v>82882</v>
      </c>
      <c r="I775" s="490">
        <v>145043.5</v>
      </c>
      <c r="J775" s="490">
        <v>108318.69</v>
      </c>
      <c r="K775" s="490">
        <v>189557.7</v>
      </c>
      <c r="L775" s="490">
        <v>131303.21</v>
      </c>
      <c r="M775" s="490">
        <v>229780.62</v>
      </c>
      <c r="N775" s="490">
        <v>160421.04</v>
      </c>
      <c r="O775" s="490">
        <v>280736.82</v>
      </c>
      <c r="P775" s="490">
        <v>189981.63</v>
      </c>
      <c r="Q775" s="490">
        <v>332467.84999999998</v>
      </c>
      <c r="R775" s="490">
        <v>209139.20000000001</v>
      </c>
      <c r="S775" s="490">
        <v>365993.6</v>
      </c>
      <c r="T775" s="490">
        <v>226820.36</v>
      </c>
      <c r="U775" s="490">
        <v>396935.64</v>
      </c>
    </row>
    <row r="776" spans="1:21" ht="15">
      <c r="A776" s="489">
        <v>4</v>
      </c>
      <c r="B776" s="489" t="s">
        <v>298</v>
      </c>
      <c r="C776" s="489" t="s">
        <v>362</v>
      </c>
      <c r="D776" s="489" t="s">
        <v>363</v>
      </c>
      <c r="E776" s="489" t="s">
        <v>366</v>
      </c>
      <c r="F776" s="489">
        <v>3</v>
      </c>
      <c r="G776" s="489" t="s">
        <v>107</v>
      </c>
      <c r="H776" s="490">
        <v>72589.61</v>
      </c>
      <c r="I776" s="490">
        <v>127031.81</v>
      </c>
      <c r="J776" s="490">
        <v>99054.38</v>
      </c>
      <c r="K776" s="490">
        <v>173345.16</v>
      </c>
      <c r="L776" s="490">
        <v>125364.78</v>
      </c>
      <c r="M776" s="490">
        <v>219388.36</v>
      </c>
      <c r="N776" s="490">
        <v>165186.76</v>
      </c>
      <c r="O776" s="490">
        <v>289076.84000000003</v>
      </c>
      <c r="P776" s="490">
        <v>204737.09</v>
      </c>
      <c r="Q776" s="490">
        <v>358289.91999999998</v>
      </c>
      <c r="R776" s="490">
        <v>230715.9</v>
      </c>
      <c r="S776" s="490">
        <v>403752.83</v>
      </c>
      <c r="T776" s="490">
        <v>256384.25</v>
      </c>
      <c r="U776" s="490">
        <v>448672.43</v>
      </c>
    </row>
    <row r="777" spans="1:21" ht="15">
      <c r="A777" s="489">
        <v>4</v>
      </c>
      <c r="B777" s="489" t="s">
        <v>298</v>
      </c>
      <c r="C777" s="489" t="s">
        <v>362</v>
      </c>
      <c r="D777" s="489" t="s">
        <v>363</v>
      </c>
      <c r="E777" s="489" t="s">
        <v>366</v>
      </c>
      <c r="F777" s="489">
        <v>4</v>
      </c>
      <c r="G777" s="489" t="s">
        <v>104</v>
      </c>
      <c r="H777" s="490">
        <v>79552.740000000005</v>
      </c>
      <c r="I777" s="490">
        <v>127284.39</v>
      </c>
      <c r="J777" s="490">
        <v>111373.84</v>
      </c>
      <c r="K777" s="490">
        <v>178198.15</v>
      </c>
      <c r="L777" s="490">
        <v>143194.94</v>
      </c>
      <c r="M777" s="490">
        <v>229111.9</v>
      </c>
      <c r="N777" s="490">
        <v>190926.58</v>
      </c>
      <c r="O777" s="490">
        <v>305482.53999999998</v>
      </c>
      <c r="P777" s="490">
        <v>238658.23</v>
      </c>
      <c r="Q777" s="490">
        <v>381853.17</v>
      </c>
      <c r="R777" s="490">
        <v>270479.33</v>
      </c>
      <c r="S777" s="490">
        <v>432766.93</v>
      </c>
      <c r="T777" s="490">
        <v>302300.42</v>
      </c>
      <c r="U777" s="490">
        <v>483680.68</v>
      </c>
    </row>
    <row r="778" spans="1:21" ht="15">
      <c r="A778" s="489">
        <v>4</v>
      </c>
      <c r="B778" s="489" t="s">
        <v>298</v>
      </c>
      <c r="C778" s="489" t="s">
        <v>362</v>
      </c>
      <c r="D778" s="489" t="s">
        <v>363</v>
      </c>
      <c r="E778" s="489" t="s">
        <v>367</v>
      </c>
      <c r="F778" s="489">
        <v>1</v>
      </c>
      <c r="G778" s="489" t="s">
        <v>87</v>
      </c>
      <c r="H778" s="490">
        <v>95990.51</v>
      </c>
      <c r="I778" s="490">
        <v>167983.39</v>
      </c>
      <c r="J778" s="490">
        <v>124163.6</v>
      </c>
      <c r="K778" s="490">
        <v>217286.3</v>
      </c>
      <c r="L778" s="490">
        <v>148490.65</v>
      </c>
      <c r="M778" s="490">
        <v>259858.65</v>
      </c>
      <c r="N778" s="490">
        <v>176995.06</v>
      </c>
      <c r="O778" s="490">
        <v>309741.34999999998</v>
      </c>
      <c r="P778" s="490">
        <v>208016.76</v>
      </c>
      <c r="Q778" s="490">
        <v>364029.33</v>
      </c>
      <c r="R778" s="490">
        <v>227856.49</v>
      </c>
      <c r="S778" s="490">
        <v>398748.86</v>
      </c>
      <c r="T778" s="490">
        <v>246565.76000000001</v>
      </c>
      <c r="U778" s="490">
        <v>431490.08</v>
      </c>
    </row>
    <row r="779" spans="1:21" ht="15">
      <c r="A779" s="489">
        <v>4</v>
      </c>
      <c r="B779" s="489" t="s">
        <v>298</v>
      </c>
      <c r="C779" s="489" t="s">
        <v>362</v>
      </c>
      <c r="D779" s="489" t="s">
        <v>363</v>
      </c>
      <c r="E779" s="489" t="s">
        <v>367</v>
      </c>
      <c r="F779" s="489">
        <v>2</v>
      </c>
      <c r="G779" s="489" t="s">
        <v>106</v>
      </c>
      <c r="H779" s="490">
        <v>84668.99</v>
      </c>
      <c r="I779" s="490">
        <v>148170.73000000001</v>
      </c>
      <c r="J779" s="490">
        <v>110657.97</v>
      </c>
      <c r="K779" s="490">
        <v>193651.46</v>
      </c>
      <c r="L779" s="490">
        <v>134142.72</v>
      </c>
      <c r="M779" s="490">
        <v>234749.76</v>
      </c>
      <c r="N779" s="490">
        <v>163897.35999999999</v>
      </c>
      <c r="O779" s="490">
        <v>286820.37</v>
      </c>
      <c r="P779" s="490">
        <v>194102.11</v>
      </c>
      <c r="Q779" s="490">
        <v>339678.69</v>
      </c>
      <c r="R779" s="490">
        <v>213677.41</v>
      </c>
      <c r="S779" s="490">
        <v>373935.47</v>
      </c>
      <c r="T779" s="490">
        <v>231744.99</v>
      </c>
      <c r="U779" s="490">
        <v>405553.73</v>
      </c>
    </row>
    <row r="780" spans="1:21" ht="15">
      <c r="A780" s="489">
        <v>4</v>
      </c>
      <c r="B780" s="489" t="s">
        <v>298</v>
      </c>
      <c r="C780" s="489" t="s">
        <v>362</v>
      </c>
      <c r="D780" s="489" t="s">
        <v>363</v>
      </c>
      <c r="E780" s="489" t="s">
        <v>367</v>
      </c>
      <c r="F780" s="489">
        <v>3</v>
      </c>
      <c r="G780" s="489" t="s">
        <v>107</v>
      </c>
      <c r="H780" s="490">
        <v>74146.05</v>
      </c>
      <c r="I780" s="490">
        <v>129755.59</v>
      </c>
      <c r="J780" s="490">
        <v>101174.97</v>
      </c>
      <c r="K780" s="490">
        <v>177056.19</v>
      </c>
      <c r="L780" s="490">
        <v>128046</v>
      </c>
      <c r="M780" s="490">
        <v>224080.51</v>
      </c>
      <c r="N780" s="490">
        <v>168717.04</v>
      </c>
      <c r="O780" s="490">
        <v>295254.83</v>
      </c>
      <c r="P780" s="490">
        <v>209110.26</v>
      </c>
      <c r="Q780" s="490">
        <v>365942.95</v>
      </c>
      <c r="R780" s="490">
        <v>235642.16</v>
      </c>
      <c r="S780" s="490">
        <v>412373.79</v>
      </c>
      <c r="T780" s="490">
        <v>261856.55</v>
      </c>
      <c r="U780" s="490">
        <v>458248.96000000002</v>
      </c>
    </row>
    <row r="781" spans="1:21" ht="15">
      <c r="A781" s="489">
        <v>4</v>
      </c>
      <c r="B781" s="489" t="s">
        <v>298</v>
      </c>
      <c r="C781" s="489" t="s">
        <v>362</v>
      </c>
      <c r="D781" s="489" t="s">
        <v>363</v>
      </c>
      <c r="E781" s="489" t="s">
        <v>367</v>
      </c>
      <c r="F781" s="489">
        <v>4</v>
      </c>
      <c r="G781" s="489" t="s">
        <v>104</v>
      </c>
      <c r="H781" s="490">
        <v>81280.5</v>
      </c>
      <c r="I781" s="490">
        <v>130048.8</v>
      </c>
      <c r="J781" s="490">
        <v>113792.7</v>
      </c>
      <c r="K781" s="490">
        <v>182068.33</v>
      </c>
      <c r="L781" s="490">
        <v>146304.9</v>
      </c>
      <c r="M781" s="490">
        <v>234087.85</v>
      </c>
      <c r="N781" s="490">
        <v>195073.2</v>
      </c>
      <c r="O781" s="490">
        <v>312117.13</v>
      </c>
      <c r="P781" s="490">
        <v>243841.5</v>
      </c>
      <c r="Q781" s="490">
        <v>390146.41</v>
      </c>
      <c r="R781" s="490">
        <v>276353.7</v>
      </c>
      <c r="S781" s="490">
        <v>442165.93</v>
      </c>
      <c r="T781" s="490">
        <v>308865.90000000002</v>
      </c>
      <c r="U781" s="490">
        <v>494185.45</v>
      </c>
    </row>
    <row r="782" spans="1:21" ht="15">
      <c r="A782" s="489">
        <v>4</v>
      </c>
      <c r="B782" s="489" t="s">
        <v>298</v>
      </c>
      <c r="C782" s="489" t="s">
        <v>368</v>
      </c>
      <c r="D782" s="489" t="s">
        <v>369</v>
      </c>
      <c r="E782" s="489" t="s">
        <v>370</v>
      </c>
      <c r="F782" s="489">
        <v>1</v>
      </c>
      <c r="G782" s="489" t="s">
        <v>87</v>
      </c>
      <c r="H782" s="490">
        <v>90539.56</v>
      </c>
      <c r="I782" s="490">
        <v>158444.23000000001</v>
      </c>
      <c r="J782" s="490">
        <v>117342.69</v>
      </c>
      <c r="K782" s="490">
        <v>205349.71</v>
      </c>
      <c r="L782" s="490">
        <v>140498.15</v>
      </c>
      <c r="M782" s="490">
        <v>245871.76</v>
      </c>
      <c r="N782" s="490">
        <v>167719.85</v>
      </c>
      <c r="O782" s="490">
        <v>293509.74</v>
      </c>
      <c r="P782" s="490">
        <v>197300.06</v>
      </c>
      <c r="Q782" s="490">
        <v>345275.11</v>
      </c>
      <c r="R782" s="490">
        <v>216220.48</v>
      </c>
      <c r="S782" s="490">
        <v>378385.83</v>
      </c>
      <c r="T782" s="490">
        <v>234172.51</v>
      </c>
      <c r="U782" s="490">
        <v>409801.89</v>
      </c>
    </row>
    <row r="783" spans="1:21" ht="15">
      <c r="A783" s="489">
        <v>4</v>
      </c>
      <c r="B783" s="489" t="s">
        <v>298</v>
      </c>
      <c r="C783" s="489" t="s">
        <v>368</v>
      </c>
      <c r="D783" s="489" t="s">
        <v>369</v>
      </c>
      <c r="E783" s="489" t="s">
        <v>370</v>
      </c>
      <c r="F783" s="489">
        <v>2</v>
      </c>
      <c r="G783" s="489" t="s">
        <v>106</v>
      </c>
      <c r="H783" s="490">
        <v>78840.460000000006</v>
      </c>
      <c r="I783" s="490">
        <v>137970.81</v>
      </c>
      <c r="J783" s="490">
        <v>103386.88</v>
      </c>
      <c r="K783" s="490">
        <v>180927.04</v>
      </c>
      <c r="L783" s="490">
        <v>125671.95</v>
      </c>
      <c r="M783" s="490">
        <v>219925.91</v>
      </c>
      <c r="N783" s="490">
        <v>154185.56</v>
      </c>
      <c r="O783" s="490">
        <v>269824.73</v>
      </c>
      <c r="P783" s="490">
        <v>182921.59</v>
      </c>
      <c r="Q783" s="490">
        <v>320112.78000000003</v>
      </c>
      <c r="R783" s="490">
        <v>201568.76</v>
      </c>
      <c r="S783" s="490">
        <v>352745.34</v>
      </c>
      <c r="T783" s="490">
        <v>218857.7</v>
      </c>
      <c r="U783" s="490">
        <v>383000.98</v>
      </c>
    </row>
    <row r="784" spans="1:21" ht="15">
      <c r="A784" s="489">
        <v>4</v>
      </c>
      <c r="B784" s="489" t="s">
        <v>298</v>
      </c>
      <c r="C784" s="489" t="s">
        <v>368</v>
      </c>
      <c r="D784" s="489" t="s">
        <v>369</v>
      </c>
      <c r="E784" s="489" t="s">
        <v>370</v>
      </c>
      <c r="F784" s="489">
        <v>3</v>
      </c>
      <c r="G784" s="489" t="s">
        <v>107</v>
      </c>
      <c r="H784" s="490">
        <v>68268.570000000007</v>
      </c>
      <c r="I784" s="490">
        <v>119470</v>
      </c>
      <c r="J784" s="490">
        <v>92858.84</v>
      </c>
      <c r="K784" s="490">
        <v>162502.97</v>
      </c>
      <c r="L784" s="490">
        <v>117285.97</v>
      </c>
      <c r="M784" s="490">
        <v>205250.45</v>
      </c>
      <c r="N784" s="490">
        <v>154303.29999999999</v>
      </c>
      <c r="O784" s="490">
        <v>270030.78000000003</v>
      </c>
      <c r="P784" s="490">
        <v>191033.54</v>
      </c>
      <c r="Q784" s="490">
        <v>334308.7</v>
      </c>
      <c r="R784" s="490">
        <v>215110.24</v>
      </c>
      <c r="S784" s="490">
        <v>376442.92</v>
      </c>
      <c r="T784" s="490">
        <v>238858.83</v>
      </c>
      <c r="U784" s="490">
        <v>418002.96</v>
      </c>
    </row>
    <row r="785" spans="1:21" ht="15">
      <c r="A785" s="489">
        <v>4</v>
      </c>
      <c r="B785" s="489" t="s">
        <v>298</v>
      </c>
      <c r="C785" s="489" t="s">
        <v>368</v>
      </c>
      <c r="D785" s="489" t="s">
        <v>369</v>
      </c>
      <c r="E785" s="489" t="s">
        <v>370</v>
      </c>
      <c r="F785" s="489">
        <v>4</v>
      </c>
      <c r="G785" s="489" t="s">
        <v>104</v>
      </c>
      <c r="H785" s="490">
        <v>76809.279999999999</v>
      </c>
      <c r="I785" s="490">
        <v>122894.85</v>
      </c>
      <c r="J785" s="490">
        <v>107533</v>
      </c>
      <c r="K785" s="490">
        <v>172052.79</v>
      </c>
      <c r="L785" s="490">
        <v>138256.71</v>
      </c>
      <c r="M785" s="490">
        <v>221210.74</v>
      </c>
      <c r="N785" s="490">
        <v>184342.28</v>
      </c>
      <c r="O785" s="490">
        <v>294947.65000000002</v>
      </c>
      <c r="P785" s="490">
        <v>230427.85</v>
      </c>
      <c r="Q785" s="490">
        <v>368684.56</v>
      </c>
      <c r="R785" s="490">
        <v>261151.56</v>
      </c>
      <c r="S785" s="490">
        <v>417842.5</v>
      </c>
      <c r="T785" s="490">
        <v>291875.27</v>
      </c>
      <c r="U785" s="490">
        <v>467000.44</v>
      </c>
    </row>
    <row r="786" spans="1:21" ht="15">
      <c r="A786" s="489">
        <v>4</v>
      </c>
      <c r="B786" s="489" t="s">
        <v>298</v>
      </c>
      <c r="C786" s="489" t="s">
        <v>368</v>
      </c>
      <c r="D786" s="489" t="s">
        <v>369</v>
      </c>
      <c r="E786" s="489" t="s">
        <v>364</v>
      </c>
      <c r="F786" s="489">
        <v>1</v>
      </c>
      <c r="G786" s="489" t="s">
        <v>87</v>
      </c>
      <c r="H786" s="490">
        <v>83360.22</v>
      </c>
      <c r="I786" s="490">
        <v>145880.38</v>
      </c>
      <c r="J786" s="490">
        <v>108076.95</v>
      </c>
      <c r="K786" s="490">
        <v>189134.66</v>
      </c>
      <c r="L786" s="490">
        <v>129431.85</v>
      </c>
      <c r="M786" s="490">
        <v>226505.73</v>
      </c>
      <c r="N786" s="490">
        <v>154551.94</v>
      </c>
      <c r="O786" s="490">
        <v>270465.89</v>
      </c>
      <c r="P786" s="490">
        <v>181840.83</v>
      </c>
      <c r="Q786" s="490">
        <v>318221.45</v>
      </c>
      <c r="R786" s="490">
        <v>199296.07</v>
      </c>
      <c r="S786" s="490">
        <v>348768.13</v>
      </c>
      <c r="T786" s="490">
        <v>215876.31</v>
      </c>
      <c r="U786" s="490">
        <v>377783.55</v>
      </c>
    </row>
    <row r="787" spans="1:21" ht="15">
      <c r="A787" s="489">
        <v>4</v>
      </c>
      <c r="B787" s="489" t="s">
        <v>298</v>
      </c>
      <c r="C787" s="489" t="s">
        <v>368</v>
      </c>
      <c r="D787" s="489" t="s">
        <v>369</v>
      </c>
      <c r="E787" s="489" t="s">
        <v>364</v>
      </c>
      <c r="F787" s="489">
        <v>2</v>
      </c>
      <c r="G787" s="489" t="s">
        <v>106</v>
      </c>
      <c r="H787" s="490">
        <v>72415.87</v>
      </c>
      <c r="I787" s="490">
        <v>126727.77</v>
      </c>
      <c r="J787" s="490">
        <v>95021.51</v>
      </c>
      <c r="K787" s="490">
        <v>166287.64000000001</v>
      </c>
      <c r="L787" s="490">
        <v>115562.18</v>
      </c>
      <c r="M787" s="490">
        <v>202233.81</v>
      </c>
      <c r="N787" s="490">
        <v>141890.82999999999</v>
      </c>
      <c r="O787" s="490">
        <v>248308.95</v>
      </c>
      <c r="P787" s="490">
        <v>168390</v>
      </c>
      <c r="Q787" s="490">
        <v>294682.49</v>
      </c>
      <c r="R787" s="490">
        <v>185589.63</v>
      </c>
      <c r="S787" s="490">
        <v>324781.86</v>
      </c>
      <c r="T787" s="490">
        <v>201549.56</v>
      </c>
      <c r="U787" s="490">
        <v>352711.74</v>
      </c>
    </row>
    <row r="788" spans="1:21" ht="15">
      <c r="A788" s="489">
        <v>4</v>
      </c>
      <c r="B788" s="489" t="s">
        <v>298</v>
      </c>
      <c r="C788" s="489" t="s">
        <v>368</v>
      </c>
      <c r="D788" s="489" t="s">
        <v>369</v>
      </c>
      <c r="E788" s="489" t="s">
        <v>364</v>
      </c>
      <c r="F788" s="489">
        <v>3</v>
      </c>
      <c r="G788" s="489" t="s">
        <v>107</v>
      </c>
      <c r="H788" s="490">
        <v>62572.72</v>
      </c>
      <c r="I788" s="490">
        <v>109502.25</v>
      </c>
      <c r="J788" s="490">
        <v>85059.95</v>
      </c>
      <c r="K788" s="490">
        <v>148854.91</v>
      </c>
      <c r="L788" s="490">
        <v>107394.56</v>
      </c>
      <c r="M788" s="490">
        <v>187940.48000000001</v>
      </c>
      <c r="N788" s="490">
        <v>141248.82</v>
      </c>
      <c r="O788" s="490">
        <v>247185.44</v>
      </c>
      <c r="P788" s="490">
        <v>174834.51</v>
      </c>
      <c r="Q788" s="490">
        <v>305960.40000000002</v>
      </c>
      <c r="R788" s="490">
        <v>196841.3</v>
      </c>
      <c r="S788" s="490">
        <v>344472.28</v>
      </c>
      <c r="T788" s="490">
        <v>218541.16</v>
      </c>
      <c r="U788" s="490">
        <v>382447.02</v>
      </c>
    </row>
    <row r="789" spans="1:21" ht="15">
      <c r="A789" s="489">
        <v>4</v>
      </c>
      <c r="B789" s="489" t="s">
        <v>298</v>
      </c>
      <c r="C789" s="489" t="s">
        <v>368</v>
      </c>
      <c r="D789" s="489" t="s">
        <v>369</v>
      </c>
      <c r="E789" s="489" t="s">
        <v>364</v>
      </c>
      <c r="F789" s="489">
        <v>4</v>
      </c>
      <c r="G789" s="489" t="s">
        <v>104</v>
      </c>
      <c r="H789" s="490">
        <v>70743.149999999994</v>
      </c>
      <c r="I789" s="490">
        <v>113189.04</v>
      </c>
      <c r="J789" s="490">
        <v>99040.41</v>
      </c>
      <c r="K789" s="490">
        <v>158464.66</v>
      </c>
      <c r="L789" s="490">
        <v>127337.67</v>
      </c>
      <c r="M789" s="490">
        <v>203740.28</v>
      </c>
      <c r="N789" s="490">
        <v>169783.56</v>
      </c>
      <c r="O789" s="490">
        <v>271653.71000000002</v>
      </c>
      <c r="P789" s="490">
        <v>212229.45</v>
      </c>
      <c r="Q789" s="490">
        <v>339567.13</v>
      </c>
      <c r="R789" s="490">
        <v>240526.72</v>
      </c>
      <c r="S789" s="490">
        <v>384842.75</v>
      </c>
      <c r="T789" s="490">
        <v>268823.98</v>
      </c>
      <c r="U789" s="490">
        <v>430118.37</v>
      </c>
    </row>
    <row r="790" spans="1:21" ht="15">
      <c r="A790" s="489">
        <v>4</v>
      </c>
      <c r="B790" s="489" t="s">
        <v>298</v>
      </c>
      <c r="C790" s="489" t="s">
        <v>368</v>
      </c>
      <c r="D790" s="489" t="s">
        <v>369</v>
      </c>
      <c r="E790" s="489" t="s">
        <v>346</v>
      </c>
      <c r="F790" s="489">
        <v>1</v>
      </c>
      <c r="G790" s="489" t="s">
        <v>87</v>
      </c>
      <c r="H790" s="490">
        <v>83759.08</v>
      </c>
      <c r="I790" s="490">
        <v>146578.39000000001</v>
      </c>
      <c r="J790" s="490">
        <v>108667.31</v>
      </c>
      <c r="K790" s="490">
        <v>190167.79</v>
      </c>
      <c r="L790" s="490">
        <v>130191.23</v>
      </c>
      <c r="M790" s="490">
        <v>227834.66</v>
      </c>
      <c r="N790" s="490">
        <v>155538.54</v>
      </c>
      <c r="O790" s="490">
        <v>272192.44</v>
      </c>
      <c r="P790" s="490">
        <v>183059.98</v>
      </c>
      <c r="Q790" s="490">
        <v>320354.96000000002</v>
      </c>
      <c r="R790" s="490">
        <v>200664.78</v>
      </c>
      <c r="S790" s="490">
        <v>351163.37</v>
      </c>
      <c r="T790" s="490">
        <v>217421.57</v>
      </c>
      <c r="U790" s="490">
        <v>380487.75</v>
      </c>
    </row>
    <row r="791" spans="1:21" ht="15">
      <c r="A791" s="489">
        <v>4</v>
      </c>
      <c r="B791" s="489" t="s">
        <v>298</v>
      </c>
      <c r="C791" s="489" t="s">
        <v>368</v>
      </c>
      <c r="D791" s="489" t="s">
        <v>369</v>
      </c>
      <c r="E791" s="489" t="s">
        <v>346</v>
      </c>
      <c r="F791" s="489">
        <v>2</v>
      </c>
      <c r="G791" s="489" t="s">
        <v>106</v>
      </c>
      <c r="H791" s="490">
        <v>72437.289999999994</v>
      </c>
      <c r="I791" s="490">
        <v>126765.25</v>
      </c>
      <c r="J791" s="490">
        <v>95161.68</v>
      </c>
      <c r="K791" s="490">
        <v>166532.95000000001</v>
      </c>
      <c r="L791" s="490">
        <v>115843.3</v>
      </c>
      <c r="M791" s="490">
        <v>202725.77</v>
      </c>
      <c r="N791" s="490">
        <v>142440.84</v>
      </c>
      <c r="O791" s="490">
        <v>249271.47</v>
      </c>
      <c r="P791" s="490">
        <v>169145.32</v>
      </c>
      <c r="Q791" s="490">
        <v>296004.32</v>
      </c>
      <c r="R791" s="490">
        <v>186485.71</v>
      </c>
      <c r="S791" s="490">
        <v>326349.99</v>
      </c>
      <c r="T791" s="490">
        <v>202600.8</v>
      </c>
      <c r="U791" s="490">
        <v>354551.4</v>
      </c>
    </row>
    <row r="792" spans="1:21" ht="15">
      <c r="A792" s="489">
        <v>4</v>
      </c>
      <c r="B792" s="489" t="s">
        <v>298</v>
      </c>
      <c r="C792" s="489" t="s">
        <v>368</v>
      </c>
      <c r="D792" s="489" t="s">
        <v>369</v>
      </c>
      <c r="E792" s="489" t="s">
        <v>346</v>
      </c>
      <c r="F792" s="489">
        <v>3</v>
      </c>
      <c r="G792" s="489" t="s">
        <v>107</v>
      </c>
      <c r="H792" s="490">
        <v>62341.09</v>
      </c>
      <c r="I792" s="490">
        <v>109096.9</v>
      </c>
      <c r="J792" s="490">
        <v>84648.01</v>
      </c>
      <c r="K792" s="490">
        <v>148134.01999999999</v>
      </c>
      <c r="L792" s="490">
        <v>106797.06</v>
      </c>
      <c r="M792" s="490">
        <v>186894.86</v>
      </c>
      <c r="N792" s="490">
        <v>140385.13</v>
      </c>
      <c r="O792" s="490">
        <v>245673.97</v>
      </c>
      <c r="P792" s="490">
        <v>173695.35999999999</v>
      </c>
      <c r="Q792" s="490">
        <v>303966.87</v>
      </c>
      <c r="R792" s="490">
        <v>195505.28</v>
      </c>
      <c r="S792" s="490">
        <v>342134.24</v>
      </c>
      <c r="T792" s="490">
        <v>216997.68</v>
      </c>
      <c r="U792" s="490">
        <v>379745.94</v>
      </c>
    </row>
    <row r="793" spans="1:21" ht="15">
      <c r="A793" s="489">
        <v>4</v>
      </c>
      <c r="B793" s="489" t="s">
        <v>298</v>
      </c>
      <c r="C793" s="489" t="s">
        <v>368</v>
      </c>
      <c r="D793" s="489" t="s">
        <v>369</v>
      </c>
      <c r="E793" s="489" t="s">
        <v>346</v>
      </c>
      <c r="F793" s="489">
        <v>4</v>
      </c>
      <c r="G793" s="489" t="s">
        <v>104</v>
      </c>
      <c r="H793" s="490">
        <v>71127.64</v>
      </c>
      <c r="I793" s="490">
        <v>113804.23</v>
      </c>
      <c r="J793" s="490">
        <v>99578.7</v>
      </c>
      <c r="K793" s="490">
        <v>159325.93</v>
      </c>
      <c r="L793" s="490">
        <v>128029.75999999999</v>
      </c>
      <c r="M793" s="490">
        <v>204847.62</v>
      </c>
      <c r="N793" s="490">
        <v>170706.35</v>
      </c>
      <c r="O793" s="490">
        <v>273130.15999999997</v>
      </c>
      <c r="P793" s="490">
        <v>213382.93</v>
      </c>
      <c r="Q793" s="490">
        <v>341412.7</v>
      </c>
      <c r="R793" s="490">
        <v>241833.99</v>
      </c>
      <c r="S793" s="490">
        <v>386934.39</v>
      </c>
      <c r="T793" s="490">
        <v>270285.05</v>
      </c>
      <c r="U793" s="490">
        <v>432456.08</v>
      </c>
    </row>
    <row r="794" spans="1:21" ht="15">
      <c r="A794" s="489">
        <v>4</v>
      </c>
      <c r="B794" s="489" t="s">
        <v>298</v>
      </c>
      <c r="C794" s="489" t="s">
        <v>368</v>
      </c>
      <c r="D794" s="489" t="s">
        <v>369</v>
      </c>
      <c r="E794" s="489" t="s">
        <v>371</v>
      </c>
      <c r="F794" s="489">
        <v>1</v>
      </c>
      <c r="G794" s="489" t="s">
        <v>87</v>
      </c>
      <c r="H794" s="490">
        <v>82872.73</v>
      </c>
      <c r="I794" s="490">
        <v>145027.28</v>
      </c>
      <c r="J794" s="490">
        <v>107430.99</v>
      </c>
      <c r="K794" s="490">
        <v>188004.24</v>
      </c>
      <c r="L794" s="490">
        <v>128648.3</v>
      </c>
      <c r="M794" s="490">
        <v>225134.53</v>
      </c>
      <c r="N794" s="490">
        <v>153601.14000000001</v>
      </c>
      <c r="O794" s="490">
        <v>268802</v>
      </c>
      <c r="P794" s="490">
        <v>180711.06</v>
      </c>
      <c r="Q794" s="490">
        <v>316244.34999999998</v>
      </c>
      <c r="R794" s="490">
        <v>198051.67</v>
      </c>
      <c r="S794" s="490">
        <v>346590.43</v>
      </c>
      <c r="T794" s="490">
        <v>214516.47</v>
      </c>
      <c r="U794" s="490">
        <v>375403.82</v>
      </c>
    </row>
    <row r="795" spans="1:21" ht="15">
      <c r="A795" s="489">
        <v>4</v>
      </c>
      <c r="B795" s="489" t="s">
        <v>298</v>
      </c>
      <c r="C795" s="489" t="s">
        <v>368</v>
      </c>
      <c r="D795" s="489" t="s">
        <v>369</v>
      </c>
      <c r="E795" s="489" t="s">
        <v>371</v>
      </c>
      <c r="F795" s="489">
        <v>2</v>
      </c>
      <c r="G795" s="489" t="s">
        <v>106</v>
      </c>
      <c r="H795" s="490">
        <v>72054.19</v>
      </c>
      <c r="I795" s="490">
        <v>126094.83</v>
      </c>
      <c r="J795" s="490">
        <v>94525.62</v>
      </c>
      <c r="K795" s="490">
        <v>165419.82999999999</v>
      </c>
      <c r="L795" s="490">
        <v>114938.05</v>
      </c>
      <c r="M795" s="490">
        <v>201141.59</v>
      </c>
      <c r="N795" s="490">
        <v>141085.56</v>
      </c>
      <c r="O795" s="490">
        <v>246899.73</v>
      </c>
      <c r="P795" s="490">
        <v>167414.84</v>
      </c>
      <c r="Q795" s="490">
        <v>292975.96000000002</v>
      </c>
      <c r="R795" s="490">
        <v>184502.78</v>
      </c>
      <c r="S795" s="490">
        <v>322879.86</v>
      </c>
      <c r="T795" s="490">
        <v>200354.39</v>
      </c>
      <c r="U795" s="490">
        <v>350620.19</v>
      </c>
    </row>
    <row r="796" spans="1:21" ht="15">
      <c r="A796" s="489">
        <v>4</v>
      </c>
      <c r="B796" s="489" t="s">
        <v>298</v>
      </c>
      <c r="C796" s="489" t="s">
        <v>368</v>
      </c>
      <c r="D796" s="489" t="s">
        <v>369</v>
      </c>
      <c r="E796" s="489" t="s">
        <v>371</v>
      </c>
      <c r="F796" s="489">
        <v>3</v>
      </c>
      <c r="G796" s="489" t="s">
        <v>107</v>
      </c>
      <c r="H796" s="490">
        <v>62307.75</v>
      </c>
      <c r="I796" s="490">
        <v>109038.57</v>
      </c>
      <c r="J796" s="490">
        <v>84718.22</v>
      </c>
      <c r="K796" s="490">
        <v>148256.88</v>
      </c>
      <c r="L796" s="490">
        <v>106977.82</v>
      </c>
      <c r="M796" s="490">
        <v>187211.18</v>
      </c>
      <c r="N796" s="490">
        <v>140715.51</v>
      </c>
      <c r="O796" s="490">
        <v>246252.14</v>
      </c>
      <c r="P796" s="490">
        <v>174187.71</v>
      </c>
      <c r="Q796" s="490">
        <v>304828.5</v>
      </c>
      <c r="R796" s="490">
        <v>196123.26</v>
      </c>
      <c r="S796" s="490">
        <v>343215.7</v>
      </c>
      <c r="T796" s="490">
        <v>217755.39</v>
      </c>
      <c r="U796" s="490">
        <v>381071.94</v>
      </c>
    </row>
    <row r="797" spans="1:21" ht="15">
      <c r="A797" s="489">
        <v>4</v>
      </c>
      <c r="B797" s="489" t="s">
        <v>298</v>
      </c>
      <c r="C797" s="489" t="s">
        <v>368</v>
      </c>
      <c r="D797" s="489" t="s">
        <v>369</v>
      </c>
      <c r="E797" s="489" t="s">
        <v>371</v>
      </c>
      <c r="F797" s="489">
        <v>4</v>
      </c>
      <c r="G797" s="489" t="s">
        <v>104</v>
      </c>
      <c r="H797" s="490">
        <v>70320.7</v>
      </c>
      <c r="I797" s="490">
        <v>112513.12</v>
      </c>
      <c r="J797" s="490">
        <v>98448.98</v>
      </c>
      <c r="K797" s="490">
        <v>157518.37</v>
      </c>
      <c r="L797" s="490">
        <v>126577.26</v>
      </c>
      <c r="M797" s="490">
        <v>202523.62</v>
      </c>
      <c r="N797" s="490">
        <v>168769.68</v>
      </c>
      <c r="O797" s="490">
        <v>270031.5</v>
      </c>
      <c r="P797" s="490">
        <v>210962.11</v>
      </c>
      <c r="Q797" s="490">
        <v>337539.37</v>
      </c>
      <c r="R797" s="490">
        <v>239090.39</v>
      </c>
      <c r="S797" s="490">
        <v>382544.62</v>
      </c>
      <c r="T797" s="490">
        <v>267218.67</v>
      </c>
      <c r="U797" s="490">
        <v>427549.87</v>
      </c>
    </row>
    <row r="798" spans="1:21" ht="15">
      <c r="A798" s="489">
        <v>4</v>
      </c>
      <c r="B798" s="489" t="s">
        <v>298</v>
      </c>
      <c r="C798" s="489" t="s">
        <v>368</v>
      </c>
      <c r="D798" s="489" t="s">
        <v>369</v>
      </c>
      <c r="E798" s="489" t="s">
        <v>372</v>
      </c>
      <c r="F798" s="489">
        <v>1</v>
      </c>
      <c r="G798" s="489" t="s">
        <v>87</v>
      </c>
      <c r="H798" s="490">
        <v>88944.16</v>
      </c>
      <c r="I798" s="490">
        <v>155652.26999999999</v>
      </c>
      <c r="J798" s="490">
        <v>115321.44</v>
      </c>
      <c r="K798" s="490">
        <v>201812.51</v>
      </c>
      <c r="L798" s="490">
        <v>138111.26</v>
      </c>
      <c r="M798" s="490">
        <v>241694.71</v>
      </c>
      <c r="N798" s="490">
        <v>164921.17000000001</v>
      </c>
      <c r="O798" s="490">
        <v>288612.05</v>
      </c>
      <c r="P798" s="490">
        <v>194044.83</v>
      </c>
      <c r="Q798" s="490">
        <v>339578.45</v>
      </c>
      <c r="R798" s="490">
        <v>212673.73</v>
      </c>
      <c r="S798" s="490">
        <v>372179.02</v>
      </c>
      <c r="T798" s="490">
        <v>230371.09</v>
      </c>
      <c r="U798" s="490">
        <v>403149.4</v>
      </c>
    </row>
    <row r="799" spans="1:21" ht="15">
      <c r="A799" s="489">
        <v>4</v>
      </c>
      <c r="B799" s="489" t="s">
        <v>298</v>
      </c>
      <c r="C799" s="489" t="s">
        <v>368</v>
      </c>
      <c r="D799" s="489" t="s">
        <v>369</v>
      </c>
      <c r="E799" s="489" t="s">
        <v>372</v>
      </c>
      <c r="F799" s="489">
        <v>2</v>
      </c>
      <c r="G799" s="489" t="s">
        <v>106</v>
      </c>
      <c r="H799" s="490">
        <v>77245.02</v>
      </c>
      <c r="I799" s="490">
        <v>135178.79</v>
      </c>
      <c r="J799" s="490">
        <v>101365.62</v>
      </c>
      <c r="K799" s="490">
        <v>177389.84</v>
      </c>
      <c r="L799" s="490">
        <v>123285.06</v>
      </c>
      <c r="M799" s="490">
        <v>215748.86</v>
      </c>
      <c r="N799" s="490">
        <v>151386.88</v>
      </c>
      <c r="O799" s="490">
        <v>264927.05</v>
      </c>
      <c r="P799" s="490">
        <v>179666.35</v>
      </c>
      <c r="Q799" s="490">
        <v>314416.12</v>
      </c>
      <c r="R799" s="490">
        <v>198022.02</v>
      </c>
      <c r="S799" s="490">
        <v>346538.53</v>
      </c>
      <c r="T799" s="490">
        <v>215056.29</v>
      </c>
      <c r="U799" s="490">
        <v>376348.5</v>
      </c>
    </row>
    <row r="800" spans="1:21" ht="15">
      <c r="A800" s="489">
        <v>4</v>
      </c>
      <c r="B800" s="489" t="s">
        <v>298</v>
      </c>
      <c r="C800" s="489" t="s">
        <v>368</v>
      </c>
      <c r="D800" s="489" t="s">
        <v>369</v>
      </c>
      <c r="E800" s="489" t="s">
        <v>372</v>
      </c>
      <c r="F800" s="489">
        <v>3</v>
      </c>
      <c r="G800" s="489" t="s">
        <v>107</v>
      </c>
      <c r="H800" s="490">
        <v>66728.789999999994</v>
      </c>
      <c r="I800" s="490">
        <v>116775.38</v>
      </c>
      <c r="J800" s="490">
        <v>90703.15</v>
      </c>
      <c r="K800" s="490">
        <v>158730.51</v>
      </c>
      <c r="L800" s="490">
        <v>114514.37</v>
      </c>
      <c r="M800" s="490">
        <v>200400.14</v>
      </c>
      <c r="N800" s="490">
        <v>150607.82999999999</v>
      </c>
      <c r="O800" s="490">
        <v>263563.71000000002</v>
      </c>
      <c r="P800" s="490">
        <v>186414.2</v>
      </c>
      <c r="Q800" s="490">
        <v>326224.86</v>
      </c>
      <c r="R800" s="490">
        <v>209874.99</v>
      </c>
      <c r="S800" s="490">
        <v>367281.23</v>
      </c>
      <c r="T800" s="490">
        <v>233007.67</v>
      </c>
      <c r="U800" s="490">
        <v>407763.42</v>
      </c>
    </row>
    <row r="801" spans="1:21" ht="15">
      <c r="A801" s="489">
        <v>4</v>
      </c>
      <c r="B801" s="489" t="s">
        <v>298</v>
      </c>
      <c r="C801" s="489" t="s">
        <v>368</v>
      </c>
      <c r="D801" s="489" t="s">
        <v>369</v>
      </c>
      <c r="E801" s="489" t="s">
        <v>372</v>
      </c>
      <c r="F801" s="489">
        <v>4</v>
      </c>
      <c r="G801" s="489" t="s">
        <v>104</v>
      </c>
      <c r="H801" s="490">
        <v>75485</v>
      </c>
      <c r="I801" s="490">
        <v>120775.99</v>
      </c>
      <c r="J801" s="490">
        <v>105678.99</v>
      </c>
      <c r="K801" s="490">
        <v>169086.39</v>
      </c>
      <c r="L801" s="490">
        <v>135872.99</v>
      </c>
      <c r="M801" s="490">
        <v>217396.79</v>
      </c>
      <c r="N801" s="490">
        <v>181163.99</v>
      </c>
      <c r="O801" s="490">
        <v>289862.39</v>
      </c>
      <c r="P801" s="490">
        <v>226454.99</v>
      </c>
      <c r="Q801" s="490">
        <v>362327.98</v>
      </c>
      <c r="R801" s="490">
        <v>256648.98</v>
      </c>
      <c r="S801" s="490">
        <v>410638.38</v>
      </c>
      <c r="T801" s="490">
        <v>286842.98</v>
      </c>
      <c r="U801" s="490">
        <v>458948.78</v>
      </c>
    </row>
    <row r="802" spans="1:21" ht="15">
      <c r="A802" s="489">
        <v>4</v>
      </c>
      <c r="B802" s="489" t="s">
        <v>298</v>
      </c>
      <c r="C802" s="489" t="s">
        <v>368</v>
      </c>
      <c r="D802" s="489" t="s">
        <v>369</v>
      </c>
      <c r="E802" s="489" t="s">
        <v>373</v>
      </c>
      <c r="F802" s="489">
        <v>1</v>
      </c>
      <c r="G802" s="489" t="s">
        <v>87</v>
      </c>
      <c r="H802" s="490">
        <v>93065.63</v>
      </c>
      <c r="I802" s="490">
        <v>162864.85</v>
      </c>
      <c r="J802" s="490">
        <v>120628.06</v>
      </c>
      <c r="K802" s="490">
        <v>211099.1</v>
      </c>
      <c r="L802" s="490">
        <v>144440.04</v>
      </c>
      <c r="M802" s="490">
        <v>252770.06</v>
      </c>
      <c r="N802" s="490">
        <v>172438.02</v>
      </c>
      <c r="O802" s="490">
        <v>301766.53999999998</v>
      </c>
      <c r="P802" s="490">
        <v>202859.51999999999</v>
      </c>
      <c r="Q802" s="490">
        <v>355004.15999999997</v>
      </c>
      <c r="R802" s="490">
        <v>222318.17</v>
      </c>
      <c r="S802" s="490">
        <v>389056.8</v>
      </c>
      <c r="T802" s="490">
        <v>240786.32</v>
      </c>
      <c r="U802" s="490">
        <v>421376.05</v>
      </c>
    </row>
    <row r="803" spans="1:21" ht="15">
      <c r="A803" s="489">
        <v>4</v>
      </c>
      <c r="B803" s="489" t="s">
        <v>298</v>
      </c>
      <c r="C803" s="489" t="s">
        <v>368</v>
      </c>
      <c r="D803" s="489" t="s">
        <v>369</v>
      </c>
      <c r="E803" s="489" t="s">
        <v>373</v>
      </c>
      <c r="F803" s="489">
        <v>2</v>
      </c>
      <c r="G803" s="489" t="s">
        <v>106</v>
      </c>
      <c r="H803" s="490">
        <v>80989.13</v>
      </c>
      <c r="I803" s="490">
        <v>141730.98000000001</v>
      </c>
      <c r="J803" s="490">
        <v>106222.06</v>
      </c>
      <c r="K803" s="490">
        <v>185888.6</v>
      </c>
      <c r="L803" s="490">
        <v>129135.57</v>
      </c>
      <c r="M803" s="490">
        <v>225987.25</v>
      </c>
      <c r="N803" s="490">
        <v>158467.14000000001</v>
      </c>
      <c r="O803" s="490">
        <v>277317.5</v>
      </c>
      <c r="P803" s="490">
        <v>188017.22</v>
      </c>
      <c r="Q803" s="490">
        <v>329030.14</v>
      </c>
      <c r="R803" s="490">
        <v>207193.82</v>
      </c>
      <c r="S803" s="490">
        <v>362589.19</v>
      </c>
      <c r="T803" s="490">
        <v>224977.49</v>
      </c>
      <c r="U803" s="490">
        <v>393710.61</v>
      </c>
    </row>
    <row r="804" spans="1:21" ht="15">
      <c r="A804" s="489">
        <v>4</v>
      </c>
      <c r="B804" s="489" t="s">
        <v>298</v>
      </c>
      <c r="C804" s="489" t="s">
        <v>368</v>
      </c>
      <c r="D804" s="489" t="s">
        <v>369</v>
      </c>
      <c r="E804" s="489" t="s">
        <v>373</v>
      </c>
      <c r="F804" s="489">
        <v>3</v>
      </c>
      <c r="G804" s="489" t="s">
        <v>107</v>
      </c>
      <c r="H804" s="490">
        <v>70089.97</v>
      </c>
      <c r="I804" s="490">
        <v>122657.46</v>
      </c>
      <c r="J804" s="490">
        <v>95321.16</v>
      </c>
      <c r="K804" s="490">
        <v>166812.03</v>
      </c>
      <c r="L804" s="490">
        <v>120383.94</v>
      </c>
      <c r="M804" s="490">
        <v>210671.89</v>
      </c>
      <c r="N804" s="490">
        <v>158366.89000000001</v>
      </c>
      <c r="O804" s="490">
        <v>277142.06</v>
      </c>
      <c r="P804" s="490">
        <v>196053.49</v>
      </c>
      <c r="Q804" s="490">
        <v>343093.62</v>
      </c>
      <c r="R804" s="490">
        <v>220754.54</v>
      </c>
      <c r="S804" s="490">
        <v>386320.44</v>
      </c>
      <c r="T804" s="490">
        <v>245116.89</v>
      </c>
      <c r="U804" s="490">
        <v>428954.56</v>
      </c>
    </row>
    <row r="805" spans="1:21" ht="15">
      <c r="A805" s="489">
        <v>4</v>
      </c>
      <c r="B805" s="489" t="s">
        <v>298</v>
      </c>
      <c r="C805" s="489" t="s">
        <v>368</v>
      </c>
      <c r="D805" s="489" t="s">
        <v>369</v>
      </c>
      <c r="E805" s="489" t="s">
        <v>373</v>
      </c>
      <c r="F805" s="489">
        <v>4</v>
      </c>
      <c r="G805" s="489" t="s">
        <v>104</v>
      </c>
      <c r="H805" s="490">
        <v>78959.490000000005</v>
      </c>
      <c r="I805" s="490">
        <v>126335.18</v>
      </c>
      <c r="J805" s="490">
        <v>110543.28</v>
      </c>
      <c r="K805" s="490">
        <v>176869.25</v>
      </c>
      <c r="L805" s="490">
        <v>142127.07999999999</v>
      </c>
      <c r="M805" s="490">
        <v>227403.33</v>
      </c>
      <c r="N805" s="490">
        <v>189502.77</v>
      </c>
      <c r="O805" s="490">
        <v>303204.44</v>
      </c>
      <c r="P805" s="490">
        <v>236878.46</v>
      </c>
      <c r="Q805" s="490">
        <v>379005.55</v>
      </c>
      <c r="R805" s="490">
        <v>268462.26</v>
      </c>
      <c r="S805" s="490">
        <v>429539.62</v>
      </c>
      <c r="T805" s="490">
        <v>300046.05</v>
      </c>
      <c r="U805" s="490">
        <v>480073.69</v>
      </c>
    </row>
    <row r="806" spans="1:21" ht="15">
      <c r="A806" s="489">
        <v>4</v>
      </c>
      <c r="B806" s="489" t="s">
        <v>298</v>
      </c>
      <c r="C806" s="489" t="s">
        <v>368</v>
      </c>
      <c r="D806" s="489" t="s">
        <v>369</v>
      </c>
      <c r="E806" s="489" t="s">
        <v>374</v>
      </c>
      <c r="F806" s="489">
        <v>1</v>
      </c>
      <c r="G806" s="489" t="s">
        <v>87</v>
      </c>
      <c r="H806" s="490">
        <v>90628.19</v>
      </c>
      <c r="I806" s="490">
        <v>158599.32999999999</v>
      </c>
      <c r="J806" s="490">
        <v>117398.29</v>
      </c>
      <c r="K806" s="490">
        <v>205447</v>
      </c>
      <c r="L806" s="490">
        <v>140522.31</v>
      </c>
      <c r="M806" s="490">
        <v>245914.04</v>
      </c>
      <c r="N806" s="490">
        <v>167684.04</v>
      </c>
      <c r="O806" s="490">
        <v>293447.08</v>
      </c>
      <c r="P806" s="490">
        <v>197210.68</v>
      </c>
      <c r="Q806" s="490">
        <v>345118.69</v>
      </c>
      <c r="R806" s="490">
        <v>216096.17</v>
      </c>
      <c r="S806" s="490">
        <v>378168.29</v>
      </c>
      <c r="T806" s="490">
        <v>233987.09</v>
      </c>
      <c r="U806" s="490">
        <v>409477.41</v>
      </c>
    </row>
    <row r="807" spans="1:21" ht="15">
      <c r="A807" s="489">
        <v>4</v>
      </c>
      <c r="B807" s="489" t="s">
        <v>298</v>
      </c>
      <c r="C807" s="489" t="s">
        <v>368</v>
      </c>
      <c r="D807" s="489" t="s">
        <v>369</v>
      </c>
      <c r="E807" s="489" t="s">
        <v>374</v>
      </c>
      <c r="F807" s="489">
        <v>2</v>
      </c>
      <c r="G807" s="489" t="s">
        <v>106</v>
      </c>
      <c r="H807" s="490">
        <v>79180.73</v>
      </c>
      <c r="I807" s="490">
        <v>138566.26999999999</v>
      </c>
      <c r="J807" s="490">
        <v>103742.6</v>
      </c>
      <c r="K807" s="490">
        <v>181549.55</v>
      </c>
      <c r="L807" s="490">
        <v>126014.95</v>
      </c>
      <c r="M807" s="490">
        <v>220526.16</v>
      </c>
      <c r="N807" s="490">
        <v>154440.81</v>
      </c>
      <c r="O807" s="490">
        <v>270271.42</v>
      </c>
      <c r="P807" s="490">
        <v>183141.42</v>
      </c>
      <c r="Q807" s="490">
        <v>320497.49</v>
      </c>
      <c r="R807" s="490">
        <v>201759.55</v>
      </c>
      <c r="S807" s="490">
        <v>353079.2</v>
      </c>
      <c r="T807" s="490">
        <v>219001.64</v>
      </c>
      <c r="U807" s="490">
        <v>383252.87</v>
      </c>
    </row>
    <row r="808" spans="1:21" ht="15">
      <c r="A808" s="489">
        <v>4</v>
      </c>
      <c r="B808" s="489" t="s">
        <v>298</v>
      </c>
      <c r="C808" s="489" t="s">
        <v>368</v>
      </c>
      <c r="D808" s="489" t="s">
        <v>369</v>
      </c>
      <c r="E808" s="489" t="s">
        <v>374</v>
      </c>
      <c r="F808" s="489">
        <v>3</v>
      </c>
      <c r="G808" s="489" t="s">
        <v>107</v>
      </c>
      <c r="H808" s="490">
        <v>68765.16</v>
      </c>
      <c r="I808" s="490">
        <v>120339.03</v>
      </c>
      <c r="J808" s="490">
        <v>93612.5</v>
      </c>
      <c r="K808" s="490">
        <v>163821.88</v>
      </c>
      <c r="L808" s="490">
        <v>118300.21</v>
      </c>
      <c r="M808" s="490">
        <v>207025.37</v>
      </c>
      <c r="N808" s="490">
        <v>155700.31</v>
      </c>
      <c r="O808" s="490">
        <v>272475.55</v>
      </c>
      <c r="P808" s="490">
        <v>192819.5</v>
      </c>
      <c r="Q808" s="490">
        <v>337434.12</v>
      </c>
      <c r="R808" s="490">
        <v>217164.31</v>
      </c>
      <c r="S808" s="490">
        <v>380037.54</v>
      </c>
      <c r="T808" s="490">
        <v>241188.07</v>
      </c>
      <c r="U808" s="490">
        <v>422079.13</v>
      </c>
    </row>
    <row r="809" spans="1:21" ht="15">
      <c r="A809" s="489">
        <v>4</v>
      </c>
      <c r="B809" s="489" t="s">
        <v>298</v>
      </c>
      <c r="C809" s="489" t="s">
        <v>368</v>
      </c>
      <c r="D809" s="489" t="s">
        <v>369</v>
      </c>
      <c r="E809" s="489" t="s">
        <v>374</v>
      </c>
      <c r="F809" s="489">
        <v>4</v>
      </c>
      <c r="G809" s="489" t="s">
        <v>104</v>
      </c>
      <c r="H809" s="490">
        <v>76847.240000000005</v>
      </c>
      <c r="I809" s="490">
        <v>122955.58</v>
      </c>
      <c r="J809" s="490">
        <v>107586.13</v>
      </c>
      <c r="K809" s="490">
        <v>172137.82</v>
      </c>
      <c r="L809" s="490">
        <v>138325.03</v>
      </c>
      <c r="M809" s="490">
        <v>221320.05</v>
      </c>
      <c r="N809" s="490">
        <v>184433.37</v>
      </c>
      <c r="O809" s="490">
        <v>295093.40000000002</v>
      </c>
      <c r="P809" s="490">
        <v>230541.72</v>
      </c>
      <c r="Q809" s="490">
        <v>368866.75</v>
      </c>
      <c r="R809" s="490">
        <v>261280.61</v>
      </c>
      <c r="S809" s="490">
        <v>418048.99</v>
      </c>
      <c r="T809" s="490">
        <v>292019.51</v>
      </c>
      <c r="U809" s="490">
        <v>467231.22</v>
      </c>
    </row>
    <row r="810" spans="1:21" ht="15">
      <c r="A810" s="489">
        <v>5</v>
      </c>
      <c r="B810" s="489" t="s">
        <v>375</v>
      </c>
      <c r="C810" s="489" t="s">
        <v>376</v>
      </c>
      <c r="D810" s="489" t="s">
        <v>377</v>
      </c>
      <c r="E810" s="489" t="s">
        <v>378</v>
      </c>
      <c r="F810" s="489">
        <v>1</v>
      </c>
      <c r="G810" s="489" t="s">
        <v>87</v>
      </c>
      <c r="H810" s="490">
        <v>108789.12</v>
      </c>
      <c r="I810" s="490">
        <v>190380.96</v>
      </c>
      <c r="J810" s="490">
        <v>141091.68</v>
      </c>
      <c r="K810" s="490">
        <v>246910.44</v>
      </c>
      <c r="L810" s="490">
        <v>169002.88</v>
      </c>
      <c r="M810" s="490">
        <v>295755.03000000003</v>
      </c>
      <c r="N810" s="490">
        <v>201853.08</v>
      </c>
      <c r="O810" s="490">
        <v>353242.89</v>
      </c>
      <c r="P810" s="490">
        <v>237530.5</v>
      </c>
      <c r="Q810" s="490">
        <v>415678.38</v>
      </c>
      <c r="R810" s="490">
        <v>260351.95</v>
      </c>
      <c r="S810" s="490">
        <v>455615.92</v>
      </c>
      <c r="T810" s="490">
        <v>282051.08</v>
      </c>
      <c r="U810" s="490">
        <v>493589.39</v>
      </c>
    </row>
    <row r="811" spans="1:21" ht="15">
      <c r="A811" s="489">
        <v>5</v>
      </c>
      <c r="B811" s="489" t="s">
        <v>375</v>
      </c>
      <c r="C811" s="489" t="s">
        <v>376</v>
      </c>
      <c r="D811" s="489" t="s">
        <v>377</v>
      </c>
      <c r="E811" s="489" t="s">
        <v>378</v>
      </c>
      <c r="F811" s="489">
        <v>2</v>
      </c>
      <c r="G811" s="489" t="s">
        <v>106</v>
      </c>
      <c r="H811" s="490">
        <v>94301.88</v>
      </c>
      <c r="I811" s="490">
        <v>165028.29</v>
      </c>
      <c r="J811" s="490">
        <v>123809.99</v>
      </c>
      <c r="K811" s="490">
        <v>216667.49</v>
      </c>
      <c r="L811" s="490">
        <v>150643.38</v>
      </c>
      <c r="M811" s="490">
        <v>263625.90999999997</v>
      </c>
      <c r="N811" s="490">
        <v>185093.37</v>
      </c>
      <c r="O811" s="490">
        <v>323913.40000000002</v>
      </c>
      <c r="P811" s="490">
        <v>219725.43</v>
      </c>
      <c r="Q811" s="490">
        <v>384519.5</v>
      </c>
      <c r="R811" s="490">
        <v>242208.52</v>
      </c>
      <c r="S811" s="490">
        <v>423864.92</v>
      </c>
      <c r="T811" s="490">
        <v>263086.53999999998</v>
      </c>
      <c r="U811" s="490">
        <v>460401.44</v>
      </c>
    </row>
    <row r="812" spans="1:21" ht="15">
      <c r="A812" s="489">
        <v>5</v>
      </c>
      <c r="B812" s="489" t="s">
        <v>375</v>
      </c>
      <c r="C812" s="489" t="s">
        <v>376</v>
      </c>
      <c r="D812" s="489" t="s">
        <v>377</v>
      </c>
      <c r="E812" s="489" t="s">
        <v>378</v>
      </c>
      <c r="F812" s="489">
        <v>3</v>
      </c>
      <c r="G812" s="489" t="s">
        <v>107</v>
      </c>
      <c r="H812" s="490">
        <v>81326.64</v>
      </c>
      <c r="I812" s="490">
        <v>142321.60999999999</v>
      </c>
      <c r="J812" s="490">
        <v>110492.59</v>
      </c>
      <c r="K812" s="490">
        <v>193362.04</v>
      </c>
      <c r="L812" s="490">
        <v>139456.53</v>
      </c>
      <c r="M812" s="490">
        <v>244048.94</v>
      </c>
      <c r="N812" s="490">
        <v>183368.84</v>
      </c>
      <c r="O812" s="490">
        <v>320895.46999999997</v>
      </c>
      <c r="P812" s="490">
        <v>226925.63</v>
      </c>
      <c r="Q812" s="490">
        <v>397119.86</v>
      </c>
      <c r="R812" s="490">
        <v>255455.63</v>
      </c>
      <c r="S812" s="490">
        <v>447047.35</v>
      </c>
      <c r="T812" s="490">
        <v>283579.32</v>
      </c>
      <c r="U812" s="490">
        <v>496263.81</v>
      </c>
    </row>
    <row r="813" spans="1:21" ht="15">
      <c r="A813" s="489">
        <v>5</v>
      </c>
      <c r="B813" s="489" t="s">
        <v>375</v>
      </c>
      <c r="C813" s="489" t="s">
        <v>376</v>
      </c>
      <c r="D813" s="489" t="s">
        <v>377</v>
      </c>
      <c r="E813" s="489" t="s">
        <v>378</v>
      </c>
      <c r="F813" s="489">
        <v>4</v>
      </c>
      <c r="G813" s="489" t="s">
        <v>104</v>
      </c>
      <c r="H813" s="490">
        <v>92352.15</v>
      </c>
      <c r="I813" s="490">
        <v>147763.45000000001</v>
      </c>
      <c r="J813" s="490">
        <v>129293.01</v>
      </c>
      <c r="K813" s="490">
        <v>206868.82</v>
      </c>
      <c r="L813" s="490">
        <v>166233.87</v>
      </c>
      <c r="M813" s="490">
        <v>265974.2</v>
      </c>
      <c r="N813" s="490">
        <v>221645.17</v>
      </c>
      <c r="O813" s="490">
        <v>354632.27</v>
      </c>
      <c r="P813" s="490">
        <v>277056.46000000002</v>
      </c>
      <c r="Q813" s="490">
        <v>443290.34</v>
      </c>
      <c r="R813" s="490">
        <v>313997.32</v>
      </c>
      <c r="S813" s="490">
        <v>502395.72</v>
      </c>
      <c r="T813" s="490">
        <v>350938.18</v>
      </c>
      <c r="U813" s="490">
        <v>561501.1</v>
      </c>
    </row>
    <row r="814" spans="1:21" ht="15">
      <c r="A814" s="489">
        <v>5</v>
      </c>
      <c r="B814" s="489" t="s">
        <v>375</v>
      </c>
      <c r="C814" s="489" t="s">
        <v>376</v>
      </c>
      <c r="D814" s="489" t="s">
        <v>377</v>
      </c>
      <c r="E814" s="489" t="s">
        <v>379</v>
      </c>
      <c r="F814" s="489">
        <v>1</v>
      </c>
      <c r="G814" s="489" t="s">
        <v>87</v>
      </c>
      <c r="H814" s="490">
        <v>104810.08</v>
      </c>
      <c r="I814" s="490">
        <v>183417.64</v>
      </c>
      <c r="J814" s="490">
        <v>135850.10999999999</v>
      </c>
      <c r="K814" s="490">
        <v>237737.7</v>
      </c>
      <c r="L814" s="490">
        <v>162666.46</v>
      </c>
      <c r="M814" s="490">
        <v>284666.3</v>
      </c>
      <c r="N814" s="490">
        <v>194196.71</v>
      </c>
      <c r="O814" s="490">
        <v>339844.24</v>
      </c>
      <c r="P814" s="490">
        <v>228456.36</v>
      </c>
      <c r="Q814" s="490">
        <v>399798.62</v>
      </c>
      <c r="R814" s="490">
        <v>250370.02</v>
      </c>
      <c r="S814" s="490">
        <v>438147.53</v>
      </c>
      <c r="T814" s="490">
        <v>271167.89</v>
      </c>
      <c r="U814" s="490">
        <v>474543.81</v>
      </c>
    </row>
    <row r="815" spans="1:21" ht="15">
      <c r="A815" s="489">
        <v>5</v>
      </c>
      <c r="B815" s="489" t="s">
        <v>375</v>
      </c>
      <c r="C815" s="489" t="s">
        <v>376</v>
      </c>
      <c r="D815" s="489" t="s">
        <v>377</v>
      </c>
      <c r="E815" s="489" t="s">
        <v>379</v>
      </c>
      <c r="F815" s="489">
        <v>2</v>
      </c>
      <c r="G815" s="489" t="s">
        <v>106</v>
      </c>
      <c r="H815" s="490">
        <v>91212.47</v>
      </c>
      <c r="I815" s="490">
        <v>159621.82</v>
      </c>
      <c r="J815" s="490">
        <v>119629.58</v>
      </c>
      <c r="K815" s="490">
        <v>209351.76</v>
      </c>
      <c r="L815" s="490">
        <v>145434.29999999999</v>
      </c>
      <c r="M815" s="490">
        <v>254510.02</v>
      </c>
      <c r="N815" s="490">
        <v>178466.1</v>
      </c>
      <c r="O815" s="490">
        <v>312315.68</v>
      </c>
      <c r="P815" s="490">
        <v>211744.57</v>
      </c>
      <c r="Q815" s="490">
        <v>370553</v>
      </c>
      <c r="R815" s="490">
        <v>233340.66</v>
      </c>
      <c r="S815" s="490">
        <v>408346.15</v>
      </c>
      <c r="T815" s="490">
        <v>253367.84</v>
      </c>
      <c r="U815" s="490">
        <v>443393.72</v>
      </c>
    </row>
    <row r="816" spans="1:21" ht="15">
      <c r="A816" s="489">
        <v>5</v>
      </c>
      <c r="B816" s="489" t="s">
        <v>375</v>
      </c>
      <c r="C816" s="489" t="s">
        <v>376</v>
      </c>
      <c r="D816" s="489" t="s">
        <v>377</v>
      </c>
      <c r="E816" s="489" t="s">
        <v>379</v>
      </c>
      <c r="F816" s="489">
        <v>3</v>
      </c>
      <c r="G816" s="489" t="s">
        <v>107</v>
      </c>
      <c r="H816" s="490">
        <v>78939.710000000006</v>
      </c>
      <c r="I816" s="490">
        <v>138144.5</v>
      </c>
      <c r="J816" s="490">
        <v>107357.51</v>
      </c>
      <c r="K816" s="490">
        <v>187875.64</v>
      </c>
      <c r="L816" s="490">
        <v>135585.69</v>
      </c>
      <c r="M816" s="490">
        <v>237274.96</v>
      </c>
      <c r="N816" s="490">
        <v>178365.71</v>
      </c>
      <c r="O816" s="490">
        <v>312140</v>
      </c>
      <c r="P816" s="490">
        <v>220812.06</v>
      </c>
      <c r="Q816" s="490">
        <v>386421.11</v>
      </c>
      <c r="R816" s="490">
        <v>248632.94</v>
      </c>
      <c r="S816" s="490">
        <v>435107.64</v>
      </c>
      <c r="T816" s="490">
        <v>276072.46999999997</v>
      </c>
      <c r="U816" s="490">
        <v>483126.82</v>
      </c>
    </row>
    <row r="817" spans="1:21" ht="15">
      <c r="A817" s="489">
        <v>5</v>
      </c>
      <c r="B817" s="489" t="s">
        <v>375</v>
      </c>
      <c r="C817" s="489" t="s">
        <v>376</v>
      </c>
      <c r="D817" s="489" t="s">
        <v>377</v>
      </c>
      <c r="E817" s="489" t="s">
        <v>379</v>
      </c>
      <c r="F817" s="489">
        <v>4</v>
      </c>
      <c r="G817" s="489" t="s">
        <v>104</v>
      </c>
      <c r="H817" s="490">
        <v>88923.4</v>
      </c>
      <c r="I817" s="490">
        <v>142277.44</v>
      </c>
      <c r="J817" s="490">
        <v>124492.76</v>
      </c>
      <c r="K817" s="490">
        <v>199188.42</v>
      </c>
      <c r="L817" s="490">
        <v>160062.12</v>
      </c>
      <c r="M817" s="490">
        <v>256099.4</v>
      </c>
      <c r="N817" s="490">
        <v>213416.16</v>
      </c>
      <c r="O817" s="490">
        <v>341465.87</v>
      </c>
      <c r="P817" s="490">
        <v>266770.21000000002</v>
      </c>
      <c r="Q817" s="490">
        <v>426832.33</v>
      </c>
      <c r="R817" s="490">
        <v>302339.57</v>
      </c>
      <c r="S817" s="490">
        <v>483743.31</v>
      </c>
      <c r="T817" s="490">
        <v>337908.93</v>
      </c>
      <c r="U817" s="490">
        <v>540654.29</v>
      </c>
    </row>
    <row r="818" spans="1:21" ht="15">
      <c r="A818" s="489">
        <v>5</v>
      </c>
      <c r="B818" s="489" t="s">
        <v>375</v>
      </c>
      <c r="C818" s="489" t="s">
        <v>376</v>
      </c>
      <c r="D818" s="489" t="s">
        <v>377</v>
      </c>
      <c r="E818" s="489" t="s">
        <v>380</v>
      </c>
      <c r="F818" s="489">
        <v>1</v>
      </c>
      <c r="G818" s="489" t="s">
        <v>87</v>
      </c>
      <c r="H818" s="490">
        <v>107390.41</v>
      </c>
      <c r="I818" s="490">
        <v>187933.21</v>
      </c>
      <c r="J818" s="490">
        <v>139176.46</v>
      </c>
      <c r="K818" s="490">
        <v>243558.8</v>
      </c>
      <c r="L818" s="490">
        <v>166636.42000000001</v>
      </c>
      <c r="M818" s="490">
        <v>291613.74</v>
      </c>
      <c r="N818" s="490">
        <v>198916.38</v>
      </c>
      <c r="O818" s="490">
        <v>348103.66</v>
      </c>
      <c r="P818" s="490">
        <v>233994.18</v>
      </c>
      <c r="Q818" s="490">
        <v>409489.81</v>
      </c>
      <c r="R818" s="490">
        <v>256430.95</v>
      </c>
      <c r="S818" s="490">
        <v>448754.17</v>
      </c>
      <c r="T818" s="490">
        <v>277716.75</v>
      </c>
      <c r="U818" s="490">
        <v>486004.31</v>
      </c>
    </row>
    <row r="819" spans="1:21" ht="15">
      <c r="A819" s="489">
        <v>5</v>
      </c>
      <c r="B819" s="489" t="s">
        <v>375</v>
      </c>
      <c r="C819" s="489" t="s">
        <v>376</v>
      </c>
      <c r="D819" s="489" t="s">
        <v>377</v>
      </c>
      <c r="E819" s="489" t="s">
        <v>380</v>
      </c>
      <c r="F819" s="489">
        <v>2</v>
      </c>
      <c r="G819" s="489" t="s">
        <v>106</v>
      </c>
      <c r="H819" s="490">
        <v>93538.65</v>
      </c>
      <c r="I819" s="490">
        <v>163692.63</v>
      </c>
      <c r="J819" s="490">
        <v>122652.74</v>
      </c>
      <c r="K819" s="490">
        <v>214642.29</v>
      </c>
      <c r="L819" s="490">
        <v>149082.16</v>
      </c>
      <c r="M819" s="490">
        <v>260893.78</v>
      </c>
      <c r="N819" s="490">
        <v>182891.74</v>
      </c>
      <c r="O819" s="490">
        <v>320060.55</v>
      </c>
      <c r="P819" s="490">
        <v>216970.02</v>
      </c>
      <c r="Q819" s="490">
        <v>379697.54</v>
      </c>
      <c r="R819" s="490">
        <v>239083.29</v>
      </c>
      <c r="S819" s="490">
        <v>418395.75</v>
      </c>
      <c r="T819" s="490">
        <v>259583.98</v>
      </c>
      <c r="U819" s="490">
        <v>454271.97</v>
      </c>
    </row>
    <row r="820" spans="1:21" ht="15">
      <c r="A820" s="489">
        <v>5</v>
      </c>
      <c r="B820" s="489" t="s">
        <v>375</v>
      </c>
      <c r="C820" s="489" t="s">
        <v>376</v>
      </c>
      <c r="D820" s="489" t="s">
        <v>377</v>
      </c>
      <c r="E820" s="489" t="s">
        <v>380</v>
      </c>
      <c r="F820" s="489">
        <v>3</v>
      </c>
      <c r="G820" s="489" t="s">
        <v>107</v>
      </c>
      <c r="H820" s="490">
        <v>81014.820000000007</v>
      </c>
      <c r="I820" s="490">
        <v>141775.94</v>
      </c>
      <c r="J820" s="490">
        <v>110203.63</v>
      </c>
      <c r="K820" s="490">
        <v>192856.36</v>
      </c>
      <c r="L820" s="490">
        <v>139199.28</v>
      </c>
      <c r="M820" s="490">
        <v>243598.74</v>
      </c>
      <c r="N820" s="490">
        <v>183138.69</v>
      </c>
      <c r="O820" s="490">
        <v>320492.71000000002</v>
      </c>
      <c r="P820" s="490">
        <v>226738.19</v>
      </c>
      <c r="Q820" s="490">
        <v>396791.83</v>
      </c>
      <c r="R820" s="490">
        <v>255318.92</v>
      </c>
      <c r="S820" s="490">
        <v>446808.12</v>
      </c>
      <c r="T820" s="490">
        <v>283511.18</v>
      </c>
      <c r="U820" s="490">
        <v>496144.57</v>
      </c>
    </row>
    <row r="821" spans="1:21" ht="15">
      <c r="A821" s="489">
        <v>5</v>
      </c>
      <c r="B821" s="489" t="s">
        <v>375</v>
      </c>
      <c r="C821" s="489" t="s">
        <v>376</v>
      </c>
      <c r="D821" s="489" t="s">
        <v>377</v>
      </c>
      <c r="E821" s="489" t="s">
        <v>380</v>
      </c>
      <c r="F821" s="489">
        <v>4</v>
      </c>
      <c r="G821" s="489" t="s">
        <v>104</v>
      </c>
      <c r="H821" s="490">
        <v>91101.21</v>
      </c>
      <c r="I821" s="490">
        <v>145761.93</v>
      </c>
      <c r="J821" s="490">
        <v>127541.69</v>
      </c>
      <c r="K821" s="490">
        <v>204066.71</v>
      </c>
      <c r="L821" s="490">
        <v>163982.17000000001</v>
      </c>
      <c r="M821" s="490">
        <v>262371.48</v>
      </c>
      <c r="N821" s="490">
        <v>218642.9</v>
      </c>
      <c r="O821" s="490">
        <v>349828.64</v>
      </c>
      <c r="P821" s="490">
        <v>273303.62</v>
      </c>
      <c r="Q821" s="490">
        <v>437285.8</v>
      </c>
      <c r="R821" s="490">
        <v>309744.09999999998</v>
      </c>
      <c r="S821" s="490">
        <v>495590.57</v>
      </c>
      <c r="T821" s="490">
        <v>346184.59</v>
      </c>
      <c r="U821" s="490">
        <v>553895.35</v>
      </c>
    </row>
    <row r="822" spans="1:21" ht="15">
      <c r="A822" s="489">
        <v>5</v>
      </c>
      <c r="B822" s="489" t="s">
        <v>375</v>
      </c>
      <c r="C822" s="489" t="s">
        <v>376</v>
      </c>
      <c r="D822" s="489" t="s">
        <v>377</v>
      </c>
      <c r="E822" s="489" t="s">
        <v>381</v>
      </c>
      <c r="F822" s="489">
        <v>1</v>
      </c>
      <c r="G822" s="489" t="s">
        <v>87</v>
      </c>
      <c r="H822" s="490">
        <v>107882.87</v>
      </c>
      <c r="I822" s="490">
        <v>188795.02</v>
      </c>
      <c r="J822" s="490">
        <v>139829</v>
      </c>
      <c r="K822" s="490">
        <v>244700.75</v>
      </c>
      <c r="L822" s="490">
        <v>167427.96</v>
      </c>
      <c r="M822" s="490">
        <v>292998.93</v>
      </c>
      <c r="N822" s="490">
        <v>199876.87</v>
      </c>
      <c r="O822" s="490">
        <v>349784.53</v>
      </c>
      <c r="P822" s="490">
        <v>235135.47</v>
      </c>
      <c r="Q822" s="490">
        <v>411487.08</v>
      </c>
      <c r="R822" s="490">
        <v>257688.05</v>
      </c>
      <c r="S822" s="490">
        <v>450954.09</v>
      </c>
      <c r="T822" s="490">
        <v>279090.46999999997</v>
      </c>
      <c r="U822" s="490">
        <v>488408.32000000001</v>
      </c>
    </row>
    <row r="823" spans="1:21" ht="15">
      <c r="A823" s="489">
        <v>5</v>
      </c>
      <c r="B823" s="489" t="s">
        <v>375</v>
      </c>
      <c r="C823" s="489" t="s">
        <v>376</v>
      </c>
      <c r="D823" s="489" t="s">
        <v>377</v>
      </c>
      <c r="E823" s="489" t="s">
        <v>381</v>
      </c>
      <c r="F823" s="489">
        <v>2</v>
      </c>
      <c r="G823" s="489" t="s">
        <v>106</v>
      </c>
      <c r="H823" s="490">
        <v>93904.02</v>
      </c>
      <c r="I823" s="490">
        <v>164332.03</v>
      </c>
      <c r="J823" s="490">
        <v>123153.69</v>
      </c>
      <c r="K823" s="490">
        <v>215518.96</v>
      </c>
      <c r="L823" s="490">
        <v>149712.65</v>
      </c>
      <c r="M823" s="490">
        <v>261997.15</v>
      </c>
      <c r="N823" s="490">
        <v>183705.22</v>
      </c>
      <c r="O823" s="490">
        <v>321484.14</v>
      </c>
      <c r="P823" s="490">
        <v>217955.14</v>
      </c>
      <c r="Q823" s="490">
        <v>381421.49</v>
      </c>
      <c r="R823" s="490">
        <v>240181.23</v>
      </c>
      <c r="S823" s="490">
        <v>420317.16</v>
      </c>
      <c r="T823" s="490">
        <v>260791.35</v>
      </c>
      <c r="U823" s="490">
        <v>456384.86</v>
      </c>
    </row>
    <row r="824" spans="1:21" ht="15">
      <c r="A824" s="489">
        <v>5</v>
      </c>
      <c r="B824" s="489" t="s">
        <v>375</v>
      </c>
      <c r="C824" s="489" t="s">
        <v>376</v>
      </c>
      <c r="D824" s="489" t="s">
        <v>377</v>
      </c>
      <c r="E824" s="489" t="s">
        <v>381</v>
      </c>
      <c r="F824" s="489">
        <v>3</v>
      </c>
      <c r="G824" s="489" t="s">
        <v>107</v>
      </c>
      <c r="H824" s="490">
        <v>81282.490000000005</v>
      </c>
      <c r="I824" s="490">
        <v>142244.35999999999</v>
      </c>
      <c r="J824" s="490">
        <v>110548.85</v>
      </c>
      <c r="K824" s="490">
        <v>193460.49</v>
      </c>
      <c r="L824" s="490">
        <v>139620.28</v>
      </c>
      <c r="M824" s="490">
        <v>244335.49</v>
      </c>
      <c r="N824" s="490">
        <v>183677.45</v>
      </c>
      <c r="O824" s="490">
        <v>321435.53999999998</v>
      </c>
      <c r="P824" s="490">
        <v>227391.59</v>
      </c>
      <c r="Q824" s="490">
        <v>397935.28</v>
      </c>
      <c r="R824" s="490">
        <v>256044.3</v>
      </c>
      <c r="S824" s="490">
        <v>448077.52</v>
      </c>
      <c r="T824" s="490">
        <v>284304.96999999997</v>
      </c>
      <c r="U824" s="490">
        <v>497533.69</v>
      </c>
    </row>
    <row r="825" spans="1:21" ht="15">
      <c r="A825" s="489">
        <v>5</v>
      </c>
      <c r="B825" s="489" t="s">
        <v>375</v>
      </c>
      <c r="C825" s="489" t="s">
        <v>376</v>
      </c>
      <c r="D825" s="489" t="s">
        <v>377</v>
      </c>
      <c r="E825" s="489" t="s">
        <v>381</v>
      </c>
      <c r="F825" s="489">
        <v>4</v>
      </c>
      <c r="G825" s="489" t="s">
        <v>104</v>
      </c>
      <c r="H825" s="490">
        <v>91527.97</v>
      </c>
      <c r="I825" s="490">
        <v>146444.75</v>
      </c>
      <c r="J825" s="490">
        <v>128139.15</v>
      </c>
      <c r="K825" s="490">
        <v>205022.65</v>
      </c>
      <c r="L825" s="490">
        <v>164750.34</v>
      </c>
      <c r="M825" s="490">
        <v>263600.55</v>
      </c>
      <c r="N825" s="490">
        <v>219667.12</v>
      </c>
      <c r="O825" s="490">
        <v>351467.4</v>
      </c>
      <c r="P825" s="490">
        <v>274583.90000000002</v>
      </c>
      <c r="Q825" s="490">
        <v>439334.25</v>
      </c>
      <c r="R825" s="490">
        <v>311195.09000000003</v>
      </c>
      <c r="S825" s="490">
        <v>497912.15</v>
      </c>
      <c r="T825" s="490">
        <v>347806.28</v>
      </c>
      <c r="U825" s="490">
        <v>556490.05000000005</v>
      </c>
    </row>
    <row r="826" spans="1:21" ht="15">
      <c r="A826" s="489">
        <v>5</v>
      </c>
      <c r="B826" s="489" t="s">
        <v>375</v>
      </c>
      <c r="C826" s="489" t="s">
        <v>376</v>
      </c>
      <c r="D826" s="489" t="s">
        <v>377</v>
      </c>
      <c r="E826" s="489" t="s">
        <v>382</v>
      </c>
      <c r="F826" s="489">
        <v>1</v>
      </c>
      <c r="G826" s="489" t="s">
        <v>87</v>
      </c>
      <c r="H826" s="490">
        <v>129510.44</v>
      </c>
      <c r="I826" s="490">
        <v>226643.26</v>
      </c>
      <c r="J826" s="490">
        <v>167744.87</v>
      </c>
      <c r="K826" s="490">
        <v>293553.53000000003</v>
      </c>
      <c r="L826" s="490">
        <v>200770.77</v>
      </c>
      <c r="M826" s="490">
        <v>351348.84</v>
      </c>
      <c r="N826" s="490">
        <v>239555.24</v>
      </c>
      <c r="O826" s="490">
        <v>419221.67</v>
      </c>
      <c r="P826" s="490">
        <v>281720.67</v>
      </c>
      <c r="Q826" s="490">
        <v>493011.17</v>
      </c>
      <c r="R826" s="490">
        <v>308689.8</v>
      </c>
      <c r="S826" s="490">
        <v>540207.15</v>
      </c>
      <c r="T826" s="490">
        <v>334228.78999999998</v>
      </c>
      <c r="U826" s="490">
        <v>584900.39</v>
      </c>
    </row>
    <row r="827" spans="1:21" ht="15">
      <c r="A827" s="489">
        <v>5</v>
      </c>
      <c r="B827" s="489" t="s">
        <v>375</v>
      </c>
      <c r="C827" s="489" t="s">
        <v>376</v>
      </c>
      <c r="D827" s="489" t="s">
        <v>377</v>
      </c>
      <c r="E827" s="489" t="s">
        <v>382</v>
      </c>
      <c r="F827" s="489">
        <v>2</v>
      </c>
      <c r="G827" s="489" t="s">
        <v>106</v>
      </c>
      <c r="H827" s="490">
        <v>113244.22</v>
      </c>
      <c r="I827" s="490">
        <v>198177.39</v>
      </c>
      <c r="J827" s="490">
        <v>148340.87</v>
      </c>
      <c r="K827" s="490">
        <v>259596.53</v>
      </c>
      <c r="L827" s="490">
        <v>180156.59</v>
      </c>
      <c r="M827" s="490">
        <v>315274.03000000003</v>
      </c>
      <c r="N827" s="490">
        <v>220737.32</v>
      </c>
      <c r="O827" s="490">
        <v>386290.31</v>
      </c>
      <c r="P827" s="490">
        <v>261729.01</v>
      </c>
      <c r="Q827" s="490">
        <v>458025.76</v>
      </c>
      <c r="R827" s="490">
        <v>288318.23</v>
      </c>
      <c r="S827" s="490">
        <v>504556.9</v>
      </c>
      <c r="T827" s="490">
        <v>312935.27</v>
      </c>
      <c r="U827" s="490">
        <v>547636.72</v>
      </c>
    </row>
    <row r="828" spans="1:21" ht="15">
      <c r="A828" s="489">
        <v>5</v>
      </c>
      <c r="B828" s="489" t="s">
        <v>375</v>
      </c>
      <c r="C828" s="489" t="s">
        <v>376</v>
      </c>
      <c r="D828" s="489" t="s">
        <v>377</v>
      </c>
      <c r="E828" s="489" t="s">
        <v>382</v>
      </c>
      <c r="F828" s="489">
        <v>3</v>
      </c>
      <c r="G828" s="489" t="s">
        <v>107</v>
      </c>
      <c r="H828" s="490">
        <v>98418.71</v>
      </c>
      <c r="I828" s="490">
        <v>172232.74</v>
      </c>
      <c r="J828" s="490">
        <v>134008.29</v>
      </c>
      <c r="K828" s="490">
        <v>234514.5</v>
      </c>
      <c r="L828" s="490">
        <v>169371.04</v>
      </c>
      <c r="M828" s="490">
        <v>296399.31</v>
      </c>
      <c r="N828" s="490">
        <v>222938.83</v>
      </c>
      <c r="O828" s="490">
        <v>390142.96</v>
      </c>
      <c r="P828" s="490">
        <v>276107.46000000002</v>
      </c>
      <c r="Q828" s="490">
        <v>483188.06</v>
      </c>
      <c r="R828" s="490">
        <v>310982.96999999997</v>
      </c>
      <c r="S828" s="490">
        <v>544220.19999999995</v>
      </c>
      <c r="T828" s="490">
        <v>345402.29</v>
      </c>
      <c r="U828" s="490">
        <v>604454.01</v>
      </c>
    </row>
    <row r="829" spans="1:21" ht="15">
      <c r="A829" s="489">
        <v>5</v>
      </c>
      <c r="B829" s="489" t="s">
        <v>375</v>
      </c>
      <c r="C829" s="489" t="s">
        <v>376</v>
      </c>
      <c r="D829" s="489" t="s">
        <v>377</v>
      </c>
      <c r="E829" s="489" t="s">
        <v>382</v>
      </c>
      <c r="F829" s="489">
        <v>4</v>
      </c>
      <c r="G829" s="489" t="s">
        <v>104</v>
      </c>
      <c r="H829" s="490">
        <v>109803.94</v>
      </c>
      <c r="I829" s="490">
        <v>175686.31</v>
      </c>
      <c r="J829" s="490">
        <v>153725.51999999999</v>
      </c>
      <c r="K829" s="490">
        <v>245960.84</v>
      </c>
      <c r="L829" s="490">
        <v>197647.1</v>
      </c>
      <c r="M829" s="490">
        <v>316235.36</v>
      </c>
      <c r="N829" s="490">
        <v>263529.46999999997</v>
      </c>
      <c r="O829" s="490">
        <v>421647.15</v>
      </c>
      <c r="P829" s="490">
        <v>329411.83</v>
      </c>
      <c r="Q829" s="490">
        <v>527058.93999999994</v>
      </c>
      <c r="R829" s="490">
        <v>373333.41</v>
      </c>
      <c r="S829" s="490">
        <v>597333.46</v>
      </c>
      <c r="T829" s="490">
        <v>417254.99</v>
      </c>
      <c r="U829" s="490">
        <v>667607.99</v>
      </c>
    </row>
    <row r="830" spans="1:21" ht="15">
      <c r="A830" s="489">
        <v>5</v>
      </c>
      <c r="B830" s="489" t="s">
        <v>375</v>
      </c>
      <c r="C830" s="489" t="s">
        <v>376</v>
      </c>
      <c r="D830" s="489" t="s">
        <v>377</v>
      </c>
      <c r="E830" s="489" t="s">
        <v>383</v>
      </c>
      <c r="F830" s="489">
        <v>1</v>
      </c>
      <c r="G830" s="489" t="s">
        <v>87</v>
      </c>
      <c r="H830" s="490">
        <v>106484.15</v>
      </c>
      <c r="I830" s="490">
        <v>186347.27</v>
      </c>
      <c r="J830" s="490">
        <v>137913.76999999999</v>
      </c>
      <c r="K830" s="490">
        <v>241349.1</v>
      </c>
      <c r="L830" s="490">
        <v>165061.5</v>
      </c>
      <c r="M830" s="490">
        <v>288857.62</v>
      </c>
      <c r="N830" s="490">
        <v>196940.16</v>
      </c>
      <c r="O830" s="490">
        <v>344645.28</v>
      </c>
      <c r="P830" s="490">
        <v>231599.13</v>
      </c>
      <c r="Q830" s="490">
        <v>405298.48</v>
      </c>
      <c r="R830" s="490">
        <v>253767.04000000001</v>
      </c>
      <c r="S830" s="490">
        <v>444092.32</v>
      </c>
      <c r="T830" s="490">
        <v>274756.12</v>
      </c>
      <c r="U830" s="490">
        <v>480823.21</v>
      </c>
    </row>
    <row r="831" spans="1:21" ht="15">
      <c r="A831" s="489">
        <v>5</v>
      </c>
      <c r="B831" s="489" t="s">
        <v>375</v>
      </c>
      <c r="C831" s="489" t="s">
        <v>376</v>
      </c>
      <c r="D831" s="489" t="s">
        <v>377</v>
      </c>
      <c r="E831" s="489" t="s">
        <v>383</v>
      </c>
      <c r="F831" s="489">
        <v>2</v>
      </c>
      <c r="G831" s="489" t="s">
        <v>106</v>
      </c>
      <c r="H831" s="490">
        <v>93140.78</v>
      </c>
      <c r="I831" s="490">
        <v>162996.37</v>
      </c>
      <c r="J831" s="490">
        <v>121996.43</v>
      </c>
      <c r="K831" s="490">
        <v>213493.74</v>
      </c>
      <c r="L831" s="490">
        <v>148151.43</v>
      </c>
      <c r="M831" s="490">
        <v>259265.01</v>
      </c>
      <c r="N831" s="490">
        <v>181503.59</v>
      </c>
      <c r="O831" s="490">
        <v>317631.27</v>
      </c>
      <c r="P831" s="490">
        <v>215199.72</v>
      </c>
      <c r="Q831" s="490">
        <v>376599.51</v>
      </c>
      <c r="R831" s="490">
        <v>237055.98</v>
      </c>
      <c r="S831" s="490">
        <v>414847.97</v>
      </c>
      <c r="T831" s="490">
        <v>257288.78</v>
      </c>
      <c r="U831" s="490">
        <v>450255.35999999999</v>
      </c>
    </row>
    <row r="832" spans="1:21" ht="15">
      <c r="A832" s="489">
        <v>5</v>
      </c>
      <c r="B832" s="489" t="s">
        <v>375</v>
      </c>
      <c r="C832" s="489" t="s">
        <v>376</v>
      </c>
      <c r="D832" s="489" t="s">
        <v>377</v>
      </c>
      <c r="E832" s="489" t="s">
        <v>383</v>
      </c>
      <c r="F832" s="489">
        <v>3</v>
      </c>
      <c r="G832" s="489" t="s">
        <v>107</v>
      </c>
      <c r="H832" s="490">
        <v>80970.67</v>
      </c>
      <c r="I832" s="490">
        <v>141698.68</v>
      </c>
      <c r="J832" s="490">
        <v>110259.88</v>
      </c>
      <c r="K832" s="490">
        <v>192954.79</v>
      </c>
      <c r="L832" s="490">
        <v>139363.01999999999</v>
      </c>
      <c r="M832" s="490">
        <v>243885.28</v>
      </c>
      <c r="N832" s="490">
        <v>183447.3</v>
      </c>
      <c r="O832" s="490">
        <v>321032.77</v>
      </c>
      <c r="P832" s="490">
        <v>227204.14</v>
      </c>
      <c r="Q832" s="490">
        <v>397607.24</v>
      </c>
      <c r="R832" s="490">
        <v>255907.59</v>
      </c>
      <c r="S832" s="490">
        <v>447838.28</v>
      </c>
      <c r="T832" s="490">
        <v>284236.82</v>
      </c>
      <c r="U832" s="490">
        <v>497414.43</v>
      </c>
    </row>
    <row r="833" spans="1:21" ht="15">
      <c r="A833" s="489">
        <v>5</v>
      </c>
      <c r="B833" s="489" t="s">
        <v>375</v>
      </c>
      <c r="C833" s="489" t="s">
        <v>376</v>
      </c>
      <c r="D833" s="489" t="s">
        <v>377</v>
      </c>
      <c r="E833" s="489" t="s">
        <v>383</v>
      </c>
      <c r="F833" s="489">
        <v>4</v>
      </c>
      <c r="G833" s="489" t="s">
        <v>104</v>
      </c>
      <c r="H833" s="490">
        <v>90277.02</v>
      </c>
      <c r="I833" s="490">
        <v>144443.23000000001</v>
      </c>
      <c r="J833" s="490">
        <v>126387.82</v>
      </c>
      <c r="K833" s="490">
        <v>202220.52</v>
      </c>
      <c r="L833" s="490">
        <v>162498.63</v>
      </c>
      <c r="M833" s="490">
        <v>259997.81</v>
      </c>
      <c r="N833" s="490">
        <v>216664.84</v>
      </c>
      <c r="O833" s="490">
        <v>346663.75</v>
      </c>
      <c r="P833" s="490">
        <v>270831.05</v>
      </c>
      <c r="Q833" s="490">
        <v>433329.68</v>
      </c>
      <c r="R833" s="490">
        <v>306941.86</v>
      </c>
      <c r="S833" s="490">
        <v>491106.98</v>
      </c>
      <c r="T833" s="490">
        <v>343052.66</v>
      </c>
      <c r="U833" s="490">
        <v>548884.27</v>
      </c>
    </row>
    <row r="834" spans="1:21" ht="15">
      <c r="A834" s="489">
        <v>5</v>
      </c>
      <c r="B834" s="489" t="s">
        <v>375</v>
      </c>
      <c r="C834" s="489" t="s">
        <v>376</v>
      </c>
      <c r="D834" s="489" t="s">
        <v>377</v>
      </c>
      <c r="E834" s="489" t="s">
        <v>384</v>
      </c>
      <c r="F834" s="489">
        <v>1</v>
      </c>
      <c r="G834" s="489" t="s">
        <v>87</v>
      </c>
      <c r="H834" s="490">
        <v>108867.8</v>
      </c>
      <c r="I834" s="490">
        <v>190518.64</v>
      </c>
      <c r="J834" s="490">
        <v>141134.09</v>
      </c>
      <c r="K834" s="490">
        <v>246984.66</v>
      </c>
      <c r="L834" s="490">
        <v>169011.05</v>
      </c>
      <c r="M834" s="490">
        <v>295769.33</v>
      </c>
      <c r="N834" s="490">
        <v>201797.87</v>
      </c>
      <c r="O834" s="490">
        <v>353146.27</v>
      </c>
      <c r="P834" s="490">
        <v>237418.06</v>
      </c>
      <c r="Q834" s="490">
        <v>415481.61</v>
      </c>
      <c r="R834" s="490">
        <v>260202.25</v>
      </c>
      <c r="S834" s="490">
        <v>455353.94</v>
      </c>
      <c r="T834" s="490">
        <v>281837.90999999997</v>
      </c>
      <c r="U834" s="490">
        <v>493216.34</v>
      </c>
    </row>
    <row r="835" spans="1:21" ht="15">
      <c r="A835" s="489">
        <v>5</v>
      </c>
      <c r="B835" s="489" t="s">
        <v>375</v>
      </c>
      <c r="C835" s="489" t="s">
        <v>376</v>
      </c>
      <c r="D835" s="489" t="s">
        <v>377</v>
      </c>
      <c r="E835" s="489" t="s">
        <v>384</v>
      </c>
      <c r="F835" s="489">
        <v>2</v>
      </c>
      <c r="G835" s="489" t="s">
        <v>106</v>
      </c>
      <c r="H835" s="490">
        <v>94634.76</v>
      </c>
      <c r="I835" s="490">
        <v>165610.84</v>
      </c>
      <c r="J835" s="490">
        <v>124155.59</v>
      </c>
      <c r="K835" s="490">
        <v>217272.29</v>
      </c>
      <c r="L835" s="490">
        <v>150973.64000000001</v>
      </c>
      <c r="M835" s="490">
        <v>264203.87</v>
      </c>
      <c r="N835" s="490">
        <v>185332.19</v>
      </c>
      <c r="O835" s="490">
        <v>324331.33</v>
      </c>
      <c r="P835" s="490">
        <v>219925.36</v>
      </c>
      <c r="Q835" s="490">
        <v>384869.38</v>
      </c>
      <c r="R835" s="490">
        <v>242377.13</v>
      </c>
      <c r="S835" s="490">
        <v>424159.97</v>
      </c>
      <c r="T835" s="490">
        <v>263206.08</v>
      </c>
      <c r="U835" s="490">
        <v>460610.64</v>
      </c>
    </row>
    <row r="836" spans="1:21" ht="15">
      <c r="A836" s="489">
        <v>5</v>
      </c>
      <c r="B836" s="489" t="s">
        <v>375</v>
      </c>
      <c r="C836" s="489" t="s">
        <v>376</v>
      </c>
      <c r="D836" s="489" t="s">
        <v>377</v>
      </c>
      <c r="E836" s="489" t="s">
        <v>384</v>
      </c>
      <c r="F836" s="489">
        <v>3</v>
      </c>
      <c r="G836" s="489" t="s">
        <v>107</v>
      </c>
      <c r="H836" s="490">
        <v>81817.820000000007</v>
      </c>
      <c r="I836" s="490">
        <v>143181.19</v>
      </c>
      <c r="J836" s="490">
        <v>111239.28</v>
      </c>
      <c r="K836" s="490">
        <v>194668.75</v>
      </c>
      <c r="L836" s="490">
        <v>140462.26999999999</v>
      </c>
      <c r="M836" s="490">
        <v>245808.98</v>
      </c>
      <c r="N836" s="490">
        <v>184754.97</v>
      </c>
      <c r="O836" s="490">
        <v>323321.19</v>
      </c>
      <c r="P836" s="490">
        <v>228698.39</v>
      </c>
      <c r="Q836" s="490">
        <v>400222.18</v>
      </c>
      <c r="R836" s="490">
        <v>257495.04000000001</v>
      </c>
      <c r="S836" s="490">
        <v>450616.32000000001</v>
      </c>
      <c r="T836" s="490">
        <v>285892.53000000003</v>
      </c>
      <c r="U836" s="490">
        <v>500311.92</v>
      </c>
    </row>
    <row r="837" spans="1:21" ht="15">
      <c r="A837" s="489">
        <v>5</v>
      </c>
      <c r="B837" s="489" t="s">
        <v>375</v>
      </c>
      <c r="C837" s="489" t="s">
        <v>376</v>
      </c>
      <c r="D837" s="489" t="s">
        <v>377</v>
      </c>
      <c r="E837" s="489" t="s">
        <v>384</v>
      </c>
      <c r="F837" s="489">
        <v>4</v>
      </c>
      <c r="G837" s="489" t="s">
        <v>104</v>
      </c>
      <c r="H837" s="490">
        <v>92381.49</v>
      </c>
      <c r="I837" s="490">
        <v>147810.38</v>
      </c>
      <c r="J837" s="490">
        <v>129334.08</v>
      </c>
      <c r="K837" s="490">
        <v>206934.54</v>
      </c>
      <c r="L837" s="490">
        <v>166286.68</v>
      </c>
      <c r="M837" s="490">
        <v>266058.69</v>
      </c>
      <c r="N837" s="490">
        <v>221715.57</v>
      </c>
      <c r="O837" s="490">
        <v>354744.92</v>
      </c>
      <c r="P837" s="490">
        <v>277144.46000000002</v>
      </c>
      <c r="Q837" s="490">
        <v>443431.15</v>
      </c>
      <c r="R837" s="490">
        <v>314097.06</v>
      </c>
      <c r="S837" s="490">
        <v>502555.3</v>
      </c>
      <c r="T837" s="490">
        <v>351049.65</v>
      </c>
      <c r="U837" s="490">
        <v>561679.44999999995</v>
      </c>
    </row>
    <row r="838" spans="1:21" ht="15">
      <c r="A838" s="489">
        <v>5</v>
      </c>
      <c r="B838" s="489" t="s">
        <v>375</v>
      </c>
      <c r="C838" s="489" t="s">
        <v>376</v>
      </c>
      <c r="D838" s="489" t="s">
        <v>377</v>
      </c>
      <c r="E838" s="489" t="s">
        <v>385</v>
      </c>
      <c r="F838" s="489">
        <v>1</v>
      </c>
      <c r="G838" s="489" t="s">
        <v>87</v>
      </c>
      <c r="H838" s="490">
        <v>106366.15</v>
      </c>
      <c r="I838" s="490">
        <v>186140.75</v>
      </c>
      <c r="J838" s="490">
        <v>137850.16</v>
      </c>
      <c r="K838" s="490">
        <v>241237.78</v>
      </c>
      <c r="L838" s="490">
        <v>165049.25</v>
      </c>
      <c r="M838" s="490">
        <v>288836.19</v>
      </c>
      <c r="N838" s="490">
        <v>197022.99</v>
      </c>
      <c r="O838" s="490">
        <v>344790.23</v>
      </c>
      <c r="P838" s="490">
        <v>231767.8</v>
      </c>
      <c r="Q838" s="490">
        <v>405593.66</v>
      </c>
      <c r="R838" s="490">
        <v>253991.61</v>
      </c>
      <c r="S838" s="490">
        <v>444485.32</v>
      </c>
      <c r="T838" s="490">
        <v>275075.89</v>
      </c>
      <c r="U838" s="490">
        <v>481382.81</v>
      </c>
    </row>
    <row r="839" spans="1:21" ht="15">
      <c r="A839" s="489">
        <v>5</v>
      </c>
      <c r="B839" s="489" t="s">
        <v>375</v>
      </c>
      <c r="C839" s="489" t="s">
        <v>376</v>
      </c>
      <c r="D839" s="489" t="s">
        <v>377</v>
      </c>
      <c r="E839" s="489" t="s">
        <v>385</v>
      </c>
      <c r="F839" s="489">
        <v>2</v>
      </c>
      <c r="G839" s="489" t="s">
        <v>106</v>
      </c>
      <c r="H839" s="490">
        <v>92641.46</v>
      </c>
      <c r="I839" s="490">
        <v>162122.56</v>
      </c>
      <c r="J839" s="490">
        <v>121478.03</v>
      </c>
      <c r="K839" s="490">
        <v>212586.56</v>
      </c>
      <c r="L839" s="490">
        <v>147656.04</v>
      </c>
      <c r="M839" s="490">
        <v>258398.07</v>
      </c>
      <c r="N839" s="490">
        <v>181145.37</v>
      </c>
      <c r="O839" s="490">
        <v>317004.39</v>
      </c>
      <c r="P839" s="490">
        <v>214899.84</v>
      </c>
      <c r="Q839" s="490">
        <v>376074.72</v>
      </c>
      <c r="R839" s="490">
        <v>236803.1</v>
      </c>
      <c r="S839" s="490">
        <v>414405.42</v>
      </c>
      <c r="T839" s="490">
        <v>257109.48</v>
      </c>
      <c r="U839" s="490">
        <v>449941.59</v>
      </c>
    </row>
    <row r="840" spans="1:21" ht="15">
      <c r="A840" s="489">
        <v>5</v>
      </c>
      <c r="B840" s="489" t="s">
        <v>375</v>
      </c>
      <c r="C840" s="489" t="s">
        <v>376</v>
      </c>
      <c r="D840" s="489" t="s">
        <v>377</v>
      </c>
      <c r="E840" s="489" t="s">
        <v>385</v>
      </c>
      <c r="F840" s="489">
        <v>3</v>
      </c>
      <c r="G840" s="489" t="s">
        <v>107</v>
      </c>
      <c r="H840" s="490">
        <v>80233.899999999994</v>
      </c>
      <c r="I840" s="490">
        <v>140409.32</v>
      </c>
      <c r="J840" s="490">
        <v>109139.85</v>
      </c>
      <c r="K840" s="490">
        <v>190994.74</v>
      </c>
      <c r="L840" s="490">
        <v>137854.42000000001</v>
      </c>
      <c r="M840" s="490">
        <v>241245.23</v>
      </c>
      <c r="N840" s="490">
        <v>181368.11</v>
      </c>
      <c r="O840" s="490">
        <v>317394.2</v>
      </c>
      <c r="P840" s="490">
        <v>224545.01</v>
      </c>
      <c r="Q840" s="490">
        <v>392953.77</v>
      </c>
      <c r="R840" s="490">
        <v>252848.47</v>
      </c>
      <c r="S840" s="490">
        <v>442484.83</v>
      </c>
      <c r="T840" s="490">
        <v>280767.02</v>
      </c>
      <c r="U840" s="490">
        <v>491342.28</v>
      </c>
    </row>
    <row r="841" spans="1:21" ht="15">
      <c r="A841" s="489">
        <v>5</v>
      </c>
      <c r="B841" s="489" t="s">
        <v>375</v>
      </c>
      <c r="C841" s="489" t="s">
        <v>376</v>
      </c>
      <c r="D841" s="489" t="s">
        <v>377</v>
      </c>
      <c r="E841" s="489" t="s">
        <v>385</v>
      </c>
      <c r="F841" s="489">
        <v>4</v>
      </c>
      <c r="G841" s="489" t="s">
        <v>104</v>
      </c>
      <c r="H841" s="490">
        <v>90233.02</v>
      </c>
      <c r="I841" s="490">
        <v>144372.82999999999</v>
      </c>
      <c r="J841" s="490">
        <v>126326.23</v>
      </c>
      <c r="K841" s="490">
        <v>202121.96</v>
      </c>
      <c r="L841" s="490">
        <v>162419.43</v>
      </c>
      <c r="M841" s="490">
        <v>259871.1</v>
      </c>
      <c r="N841" s="490">
        <v>216559.24</v>
      </c>
      <c r="O841" s="490">
        <v>346494.8</v>
      </c>
      <c r="P841" s="490">
        <v>270699.05</v>
      </c>
      <c r="Q841" s="490">
        <v>433118.49</v>
      </c>
      <c r="R841" s="490">
        <v>306792.26</v>
      </c>
      <c r="S841" s="490">
        <v>490867.63</v>
      </c>
      <c r="T841" s="490">
        <v>342885.47</v>
      </c>
      <c r="U841" s="490">
        <v>548616.76</v>
      </c>
    </row>
    <row r="842" spans="1:21" ht="15">
      <c r="A842" s="489">
        <v>5</v>
      </c>
      <c r="B842" s="489" t="s">
        <v>375</v>
      </c>
      <c r="C842" s="489" t="s">
        <v>376</v>
      </c>
      <c r="D842" s="489" t="s">
        <v>377</v>
      </c>
      <c r="E842" s="489" t="s">
        <v>386</v>
      </c>
      <c r="F842" s="489">
        <v>1</v>
      </c>
      <c r="G842" s="489" t="s">
        <v>87</v>
      </c>
      <c r="H842" s="490">
        <v>126930.11</v>
      </c>
      <c r="I842" s="490">
        <v>222127.69</v>
      </c>
      <c r="J842" s="490">
        <v>164418.53</v>
      </c>
      <c r="K842" s="490">
        <v>287732.42</v>
      </c>
      <c r="L842" s="490">
        <v>196800.8</v>
      </c>
      <c r="M842" s="490">
        <v>344401.41</v>
      </c>
      <c r="N842" s="490">
        <v>234835.57</v>
      </c>
      <c r="O842" s="490">
        <v>410962.26</v>
      </c>
      <c r="P842" s="490">
        <v>276182.84999999998</v>
      </c>
      <c r="Q842" s="490">
        <v>483319.99</v>
      </c>
      <c r="R842" s="490">
        <v>302628.86</v>
      </c>
      <c r="S842" s="490">
        <v>529600.51</v>
      </c>
      <c r="T842" s="490">
        <v>327679.94</v>
      </c>
      <c r="U842" s="490">
        <v>573439.89</v>
      </c>
    </row>
    <row r="843" spans="1:21" ht="15">
      <c r="A843" s="489">
        <v>5</v>
      </c>
      <c r="B843" s="489" t="s">
        <v>375</v>
      </c>
      <c r="C843" s="489" t="s">
        <v>376</v>
      </c>
      <c r="D843" s="489" t="s">
        <v>377</v>
      </c>
      <c r="E843" s="489" t="s">
        <v>386</v>
      </c>
      <c r="F843" s="489">
        <v>2</v>
      </c>
      <c r="G843" s="489" t="s">
        <v>106</v>
      </c>
      <c r="H843" s="490">
        <v>110918.04</v>
      </c>
      <c r="I843" s="490">
        <v>194106.58</v>
      </c>
      <c r="J843" s="490">
        <v>145317.71</v>
      </c>
      <c r="K843" s="490">
        <v>254306</v>
      </c>
      <c r="L843" s="490">
        <v>176508.72</v>
      </c>
      <c r="M843" s="490">
        <v>308890.27</v>
      </c>
      <c r="N843" s="490">
        <v>216311.67999999999</v>
      </c>
      <c r="O843" s="490">
        <v>378545.45</v>
      </c>
      <c r="P843" s="490">
        <v>256503.55</v>
      </c>
      <c r="Q843" s="490">
        <v>448881.22</v>
      </c>
      <c r="R843" s="490">
        <v>282575.59999999998</v>
      </c>
      <c r="S843" s="490">
        <v>494507.29</v>
      </c>
      <c r="T843" s="490">
        <v>306719.13</v>
      </c>
      <c r="U843" s="490">
        <v>536758.47</v>
      </c>
    </row>
    <row r="844" spans="1:21" ht="15">
      <c r="A844" s="489">
        <v>5</v>
      </c>
      <c r="B844" s="489" t="s">
        <v>375</v>
      </c>
      <c r="C844" s="489" t="s">
        <v>376</v>
      </c>
      <c r="D844" s="489" t="s">
        <v>377</v>
      </c>
      <c r="E844" s="489" t="s">
        <v>386</v>
      </c>
      <c r="F844" s="489">
        <v>3</v>
      </c>
      <c r="G844" s="489" t="s">
        <v>107</v>
      </c>
      <c r="H844" s="490">
        <v>96343.6</v>
      </c>
      <c r="I844" s="490">
        <v>168601.3</v>
      </c>
      <c r="J844" s="490">
        <v>131162.16</v>
      </c>
      <c r="K844" s="490">
        <v>229533.79</v>
      </c>
      <c r="L844" s="490">
        <v>165757.44</v>
      </c>
      <c r="M844" s="490">
        <v>290075.53000000003</v>
      </c>
      <c r="N844" s="490">
        <v>218165.85</v>
      </c>
      <c r="O844" s="490">
        <v>381790.24</v>
      </c>
      <c r="P844" s="490">
        <v>270181.33</v>
      </c>
      <c r="Q844" s="490">
        <v>472817.33</v>
      </c>
      <c r="R844" s="490">
        <v>304296.99</v>
      </c>
      <c r="S844" s="490">
        <v>532519.73</v>
      </c>
      <c r="T844" s="490">
        <v>337963.58</v>
      </c>
      <c r="U844" s="490">
        <v>591436.26</v>
      </c>
    </row>
    <row r="845" spans="1:21" ht="15">
      <c r="A845" s="489">
        <v>5</v>
      </c>
      <c r="B845" s="489" t="s">
        <v>375</v>
      </c>
      <c r="C845" s="489" t="s">
        <v>376</v>
      </c>
      <c r="D845" s="489" t="s">
        <v>377</v>
      </c>
      <c r="E845" s="489" t="s">
        <v>386</v>
      </c>
      <c r="F845" s="489">
        <v>4</v>
      </c>
      <c r="G845" s="489" t="s">
        <v>104</v>
      </c>
      <c r="H845" s="490">
        <v>107626.14</v>
      </c>
      <c r="I845" s="490">
        <v>172201.82</v>
      </c>
      <c r="J845" s="490">
        <v>150676.59</v>
      </c>
      <c r="K845" s="490">
        <v>241082.55</v>
      </c>
      <c r="L845" s="490">
        <v>193727.05</v>
      </c>
      <c r="M845" s="490">
        <v>309963.28000000003</v>
      </c>
      <c r="N845" s="490">
        <v>258302.73</v>
      </c>
      <c r="O845" s="490">
        <v>413284.38</v>
      </c>
      <c r="P845" s="490">
        <v>322878.42</v>
      </c>
      <c r="Q845" s="490">
        <v>516605.47</v>
      </c>
      <c r="R845" s="490">
        <v>365928.87</v>
      </c>
      <c r="S845" s="490">
        <v>585486.19999999995</v>
      </c>
      <c r="T845" s="490">
        <v>408979.33</v>
      </c>
      <c r="U845" s="490">
        <v>654366.93000000005</v>
      </c>
    </row>
    <row r="846" spans="1:21" ht="15">
      <c r="A846" s="489">
        <v>5</v>
      </c>
      <c r="B846" s="489" t="s">
        <v>375</v>
      </c>
      <c r="C846" s="489" t="s">
        <v>376</v>
      </c>
      <c r="D846" s="489" t="s">
        <v>377</v>
      </c>
      <c r="E846" s="489" t="s">
        <v>387</v>
      </c>
      <c r="F846" s="489">
        <v>1</v>
      </c>
      <c r="G846" s="489" t="s">
        <v>87</v>
      </c>
      <c r="H846" s="490">
        <v>124113.75</v>
      </c>
      <c r="I846" s="490">
        <v>217199.05</v>
      </c>
      <c r="J846" s="490">
        <v>160964.94</v>
      </c>
      <c r="K846" s="490">
        <v>281688.65000000002</v>
      </c>
      <c r="L846" s="490">
        <v>192806.32</v>
      </c>
      <c r="M846" s="490">
        <v>337411.07</v>
      </c>
      <c r="N846" s="490">
        <v>230281.53</v>
      </c>
      <c r="O846" s="490">
        <v>402992.68</v>
      </c>
      <c r="P846" s="490">
        <v>270982.33</v>
      </c>
      <c r="Q846" s="490">
        <v>474219.08</v>
      </c>
      <c r="R846" s="490">
        <v>297017.02</v>
      </c>
      <c r="S846" s="490">
        <v>519779.79</v>
      </c>
      <c r="T846" s="490">
        <v>321770.57</v>
      </c>
      <c r="U846" s="490">
        <v>563098.5</v>
      </c>
    </row>
    <row r="847" spans="1:21" ht="15">
      <c r="A847" s="489">
        <v>5</v>
      </c>
      <c r="B847" s="489" t="s">
        <v>375</v>
      </c>
      <c r="C847" s="489" t="s">
        <v>376</v>
      </c>
      <c r="D847" s="489" t="s">
        <v>377</v>
      </c>
      <c r="E847" s="489" t="s">
        <v>387</v>
      </c>
      <c r="F847" s="489">
        <v>2</v>
      </c>
      <c r="G847" s="489" t="s">
        <v>106</v>
      </c>
      <c r="H847" s="490">
        <v>107593.21</v>
      </c>
      <c r="I847" s="490">
        <v>188288.12</v>
      </c>
      <c r="J847" s="490">
        <v>141257.75</v>
      </c>
      <c r="K847" s="490">
        <v>247201.07</v>
      </c>
      <c r="L847" s="490">
        <v>171870.05</v>
      </c>
      <c r="M847" s="490">
        <v>300772.59000000003</v>
      </c>
      <c r="N847" s="490">
        <v>211169.58</v>
      </c>
      <c r="O847" s="490">
        <v>369546.77</v>
      </c>
      <c r="P847" s="490">
        <v>250678.3</v>
      </c>
      <c r="Q847" s="490">
        <v>438687.02</v>
      </c>
      <c r="R847" s="490">
        <v>276327.15000000002</v>
      </c>
      <c r="S847" s="490">
        <v>483572.5</v>
      </c>
      <c r="T847" s="490">
        <v>300144.34000000003</v>
      </c>
      <c r="U847" s="490">
        <v>525252.59</v>
      </c>
    </row>
    <row r="848" spans="1:21" ht="15">
      <c r="A848" s="489">
        <v>5</v>
      </c>
      <c r="B848" s="489" t="s">
        <v>375</v>
      </c>
      <c r="C848" s="489" t="s">
        <v>376</v>
      </c>
      <c r="D848" s="489" t="s">
        <v>377</v>
      </c>
      <c r="E848" s="489" t="s">
        <v>387</v>
      </c>
      <c r="F848" s="489">
        <v>3</v>
      </c>
      <c r="G848" s="489" t="s">
        <v>107</v>
      </c>
      <c r="H848" s="490">
        <v>92794.93</v>
      </c>
      <c r="I848" s="490">
        <v>162391.12</v>
      </c>
      <c r="J848" s="490">
        <v>126075.96</v>
      </c>
      <c r="K848" s="490">
        <v>220632.94</v>
      </c>
      <c r="L848" s="490">
        <v>159126.63</v>
      </c>
      <c r="M848" s="490">
        <v>278471.59999999998</v>
      </c>
      <c r="N848" s="490">
        <v>209234.48</v>
      </c>
      <c r="O848" s="490">
        <v>366160.34</v>
      </c>
      <c r="P848" s="490">
        <v>258936.92</v>
      </c>
      <c r="Q848" s="490">
        <v>453139.61</v>
      </c>
      <c r="R848" s="490">
        <v>291492.73</v>
      </c>
      <c r="S848" s="490">
        <v>510112.29</v>
      </c>
      <c r="T848" s="490">
        <v>323585.23</v>
      </c>
      <c r="U848" s="490">
        <v>566274.15</v>
      </c>
    </row>
    <row r="849" spans="1:21" ht="15">
      <c r="A849" s="489">
        <v>5</v>
      </c>
      <c r="B849" s="489" t="s">
        <v>375</v>
      </c>
      <c r="C849" s="489" t="s">
        <v>376</v>
      </c>
      <c r="D849" s="489" t="s">
        <v>377</v>
      </c>
      <c r="E849" s="489" t="s">
        <v>387</v>
      </c>
      <c r="F849" s="489">
        <v>4</v>
      </c>
      <c r="G849" s="489" t="s">
        <v>104</v>
      </c>
      <c r="H849" s="490">
        <v>105360.32000000001</v>
      </c>
      <c r="I849" s="490">
        <v>168576.52</v>
      </c>
      <c r="J849" s="490">
        <v>147504.45000000001</v>
      </c>
      <c r="K849" s="490">
        <v>236007.13</v>
      </c>
      <c r="L849" s="490">
        <v>189648.58</v>
      </c>
      <c r="M849" s="490">
        <v>303437.73</v>
      </c>
      <c r="N849" s="490">
        <v>252864.77</v>
      </c>
      <c r="O849" s="490">
        <v>404583.64</v>
      </c>
      <c r="P849" s="490">
        <v>316080.96999999997</v>
      </c>
      <c r="Q849" s="490">
        <v>505729.55</v>
      </c>
      <c r="R849" s="490">
        <v>358225.1</v>
      </c>
      <c r="S849" s="490">
        <v>573160.16</v>
      </c>
      <c r="T849" s="490">
        <v>400369.22</v>
      </c>
      <c r="U849" s="490">
        <v>640590.77</v>
      </c>
    </row>
    <row r="850" spans="1:21" ht="15">
      <c r="A850" s="489">
        <v>5</v>
      </c>
      <c r="B850" s="489" t="s">
        <v>375</v>
      </c>
      <c r="C850" s="489" t="s">
        <v>376</v>
      </c>
      <c r="D850" s="489" t="s">
        <v>377</v>
      </c>
      <c r="E850" s="489" t="s">
        <v>388</v>
      </c>
      <c r="F850" s="489">
        <v>1</v>
      </c>
      <c r="G850" s="489" t="s">
        <v>87</v>
      </c>
      <c r="H850" s="490">
        <v>110502.54</v>
      </c>
      <c r="I850" s="490">
        <v>193379.44</v>
      </c>
      <c r="J850" s="490">
        <v>143176.54999999999</v>
      </c>
      <c r="K850" s="490">
        <v>250558.97</v>
      </c>
      <c r="L850" s="490">
        <v>171402.01</v>
      </c>
      <c r="M850" s="490">
        <v>299953.52</v>
      </c>
      <c r="N850" s="490">
        <v>204568.94</v>
      </c>
      <c r="O850" s="490">
        <v>357995.64</v>
      </c>
      <c r="P850" s="490">
        <v>240617.07</v>
      </c>
      <c r="Q850" s="490">
        <v>421079.88</v>
      </c>
      <c r="R850" s="490">
        <v>263674.14</v>
      </c>
      <c r="S850" s="490">
        <v>461429.74</v>
      </c>
      <c r="T850" s="490">
        <v>285532.74</v>
      </c>
      <c r="U850" s="490">
        <v>499682.29</v>
      </c>
    </row>
    <row r="851" spans="1:21" ht="15">
      <c r="A851" s="489">
        <v>5</v>
      </c>
      <c r="B851" s="489" t="s">
        <v>375</v>
      </c>
      <c r="C851" s="489" t="s">
        <v>376</v>
      </c>
      <c r="D851" s="489" t="s">
        <v>377</v>
      </c>
      <c r="E851" s="489" t="s">
        <v>388</v>
      </c>
      <c r="F851" s="489">
        <v>2</v>
      </c>
      <c r="G851" s="489" t="s">
        <v>106</v>
      </c>
      <c r="H851" s="490">
        <v>96396.64</v>
      </c>
      <c r="I851" s="490">
        <v>168694.12</v>
      </c>
      <c r="J851" s="490">
        <v>126349.65</v>
      </c>
      <c r="K851" s="490">
        <v>221111.88</v>
      </c>
      <c r="L851" s="490">
        <v>153525.65</v>
      </c>
      <c r="M851" s="490">
        <v>268669.89</v>
      </c>
      <c r="N851" s="490">
        <v>188250.27</v>
      </c>
      <c r="O851" s="490">
        <v>329437.96999999997</v>
      </c>
      <c r="P851" s="490">
        <v>223280.55</v>
      </c>
      <c r="Q851" s="490">
        <v>390740.97</v>
      </c>
      <c r="R851" s="490">
        <v>246008.17</v>
      </c>
      <c r="S851" s="490">
        <v>430514.29</v>
      </c>
      <c r="T851" s="490">
        <v>267067.26</v>
      </c>
      <c r="U851" s="490">
        <v>467367.71</v>
      </c>
    </row>
    <row r="852" spans="1:21" ht="15">
      <c r="A852" s="489">
        <v>5</v>
      </c>
      <c r="B852" s="489" t="s">
        <v>375</v>
      </c>
      <c r="C852" s="489" t="s">
        <v>376</v>
      </c>
      <c r="D852" s="489" t="s">
        <v>377</v>
      </c>
      <c r="E852" s="489" t="s">
        <v>388</v>
      </c>
      <c r="F852" s="489">
        <v>3</v>
      </c>
      <c r="G852" s="489" t="s">
        <v>107</v>
      </c>
      <c r="H852" s="490">
        <v>83603.19</v>
      </c>
      <c r="I852" s="490">
        <v>146305.57999999999</v>
      </c>
      <c r="J852" s="490">
        <v>113768.32000000001</v>
      </c>
      <c r="K852" s="490">
        <v>199094.55</v>
      </c>
      <c r="L852" s="490">
        <v>143736.74</v>
      </c>
      <c r="M852" s="490">
        <v>251539.29</v>
      </c>
      <c r="N852" s="490">
        <v>189143.49</v>
      </c>
      <c r="O852" s="490">
        <v>331001.11</v>
      </c>
      <c r="P852" s="490">
        <v>234204.09</v>
      </c>
      <c r="Q852" s="490">
        <v>409857.17</v>
      </c>
      <c r="R852" s="490">
        <v>263749.99</v>
      </c>
      <c r="S852" s="490">
        <v>461562.48</v>
      </c>
      <c r="T852" s="490">
        <v>292900.28000000003</v>
      </c>
      <c r="U852" s="490">
        <v>512575.49</v>
      </c>
    </row>
    <row r="853" spans="1:21" ht="15">
      <c r="A853" s="489">
        <v>5</v>
      </c>
      <c r="B853" s="489" t="s">
        <v>375</v>
      </c>
      <c r="C853" s="489" t="s">
        <v>376</v>
      </c>
      <c r="D853" s="489" t="s">
        <v>377</v>
      </c>
      <c r="E853" s="489" t="s">
        <v>388</v>
      </c>
      <c r="F853" s="489">
        <v>4</v>
      </c>
      <c r="G853" s="489" t="s">
        <v>104</v>
      </c>
      <c r="H853" s="490">
        <v>93720.44</v>
      </c>
      <c r="I853" s="490">
        <v>149952.71</v>
      </c>
      <c r="J853" s="490">
        <v>131208.62</v>
      </c>
      <c r="K853" s="490">
        <v>209933.79</v>
      </c>
      <c r="L853" s="490">
        <v>168696.79</v>
      </c>
      <c r="M853" s="490">
        <v>269914.87</v>
      </c>
      <c r="N853" s="490">
        <v>224929.06</v>
      </c>
      <c r="O853" s="490">
        <v>359886.49</v>
      </c>
      <c r="P853" s="490">
        <v>281161.32</v>
      </c>
      <c r="Q853" s="490">
        <v>449858.12</v>
      </c>
      <c r="R853" s="490">
        <v>318649.5</v>
      </c>
      <c r="S853" s="490">
        <v>509839.2</v>
      </c>
      <c r="T853" s="490">
        <v>356137.67</v>
      </c>
      <c r="U853" s="490">
        <v>569820.28</v>
      </c>
    </row>
    <row r="854" spans="1:21" ht="15">
      <c r="A854" s="489">
        <v>5</v>
      </c>
      <c r="B854" s="489" t="s">
        <v>375</v>
      </c>
      <c r="C854" s="489" t="s">
        <v>376</v>
      </c>
      <c r="D854" s="489" t="s">
        <v>377</v>
      </c>
      <c r="E854" s="489" t="s">
        <v>389</v>
      </c>
      <c r="F854" s="489">
        <v>1</v>
      </c>
      <c r="G854" s="489" t="s">
        <v>87</v>
      </c>
      <c r="H854" s="490">
        <v>109360.26</v>
      </c>
      <c r="I854" s="490">
        <v>191380.45</v>
      </c>
      <c r="J854" s="490">
        <v>141786.64000000001</v>
      </c>
      <c r="K854" s="490">
        <v>248126.62</v>
      </c>
      <c r="L854" s="490">
        <v>169802.59</v>
      </c>
      <c r="M854" s="490">
        <v>297154.53000000003</v>
      </c>
      <c r="N854" s="490">
        <v>202758.37</v>
      </c>
      <c r="O854" s="490">
        <v>354827.14</v>
      </c>
      <c r="P854" s="490">
        <v>238559.35999999999</v>
      </c>
      <c r="Q854" s="490">
        <v>417478.88</v>
      </c>
      <c r="R854" s="490">
        <v>261459.35</v>
      </c>
      <c r="S854" s="490">
        <v>457553.86</v>
      </c>
      <c r="T854" s="490">
        <v>283211.63</v>
      </c>
      <c r="U854" s="490">
        <v>495620.36</v>
      </c>
    </row>
    <row r="855" spans="1:21" ht="15">
      <c r="A855" s="489">
        <v>5</v>
      </c>
      <c r="B855" s="489" t="s">
        <v>375</v>
      </c>
      <c r="C855" s="489" t="s">
        <v>376</v>
      </c>
      <c r="D855" s="489" t="s">
        <v>377</v>
      </c>
      <c r="E855" s="489" t="s">
        <v>389</v>
      </c>
      <c r="F855" s="489">
        <v>2</v>
      </c>
      <c r="G855" s="489" t="s">
        <v>106</v>
      </c>
      <c r="H855" s="490">
        <v>95000.13</v>
      </c>
      <c r="I855" s="490">
        <v>166250.23999999999</v>
      </c>
      <c r="J855" s="490">
        <v>124656.54</v>
      </c>
      <c r="K855" s="490">
        <v>218148.95</v>
      </c>
      <c r="L855" s="490">
        <v>151604.13</v>
      </c>
      <c r="M855" s="490">
        <v>265307.24</v>
      </c>
      <c r="N855" s="490">
        <v>186145.67</v>
      </c>
      <c r="O855" s="490">
        <v>325754.92</v>
      </c>
      <c r="P855" s="490">
        <v>220910.47</v>
      </c>
      <c r="Q855" s="490">
        <v>386593.32</v>
      </c>
      <c r="R855" s="490">
        <v>243475.07</v>
      </c>
      <c r="S855" s="490">
        <v>426081.38</v>
      </c>
      <c r="T855" s="490">
        <v>264413.44</v>
      </c>
      <c r="U855" s="490">
        <v>462723.53</v>
      </c>
    </row>
    <row r="856" spans="1:21" ht="15">
      <c r="A856" s="489">
        <v>5</v>
      </c>
      <c r="B856" s="489" t="s">
        <v>375</v>
      </c>
      <c r="C856" s="489" t="s">
        <v>376</v>
      </c>
      <c r="D856" s="489" t="s">
        <v>377</v>
      </c>
      <c r="E856" s="489" t="s">
        <v>389</v>
      </c>
      <c r="F856" s="489">
        <v>3</v>
      </c>
      <c r="G856" s="489" t="s">
        <v>107</v>
      </c>
      <c r="H856" s="490">
        <v>82085.490000000005</v>
      </c>
      <c r="I856" s="490">
        <v>143649.60000000001</v>
      </c>
      <c r="J856" s="490">
        <v>111584.5</v>
      </c>
      <c r="K856" s="490">
        <v>195272.88</v>
      </c>
      <c r="L856" s="490">
        <v>140883.26999999999</v>
      </c>
      <c r="M856" s="490">
        <v>246545.72</v>
      </c>
      <c r="N856" s="490">
        <v>185293.72</v>
      </c>
      <c r="O856" s="490">
        <v>324264.02</v>
      </c>
      <c r="P856" s="490">
        <v>229351.79</v>
      </c>
      <c r="Q856" s="490">
        <v>401365.63</v>
      </c>
      <c r="R856" s="490">
        <v>258220.41</v>
      </c>
      <c r="S856" s="490">
        <v>451885.72</v>
      </c>
      <c r="T856" s="490">
        <v>286686.31</v>
      </c>
      <c r="U856" s="490">
        <v>501701.04</v>
      </c>
    </row>
    <row r="857" spans="1:21" ht="15">
      <c r="A857" s="489">
        <v>5</v>
      </c>
      <c r="B857" s="489" t="s">
        <v>375</v>
      </c>
      <c r="C857" s="489" t="s">
        <v>376</v>
      </c>
      <c r="D857" s="489" t="s">
        <v>377</v>
      </c>
      <c r="E857" s="489" t="s">
        <v>389</v>
      </c>
      <c r="F857" s="489">
        <v>4</v>
      </c>
      <c r="G857" s="489" t="s">
        <v>104</v>
      </c>
      <c r="H857" s="490">
        <v>92808.25</v>
      </c>
      <c r="I857" s="490">
        <v>148493.20000000001</v>
      </c>
      <c r="J857" s="490">
        <v>129931.55</v>
      </c>
      <c r="K857" s="490">
        <v>207890.48</v>
      </c>
      <c r="L857" s="490">
        <v>167054.85</v>
      </c>
      <c r="M857" s="490">
        <v>267287.76</v>
      </c>
      <c r="N857" s="490">
        <v>222739.8</v>
      </c>
      <c r="O857" s="490">
        <v>356383.68</v>
      </c>
      <c r="P857" s="490">
        <v>278424.74</v>
      </c>
      <c r="Q857" s="490">
        <v>445479.6</v>
      </c>
      <c r="R857" s="490">
        <v>315548.03999999998</v>
      </c>
      <c r="S857" s="490">
        <v>504876.88</v>
      </c>
      <c r="T857" s="490">
        <v>352671.34</v>
      </c>
      <c r="U857" s="490">
        <v>564274.16</v>
      </c>
    </row>
    <row r="858" spans="1:21" ht="15">
      <c r="A858" s="489">
        <v>5</v>
      </c>
      <c r="B858" s="489" t="s">
        <v>375</v>
      </c>
      <c r="C858" s="489" t="s">
        <v>376</v>
      </c>
      <c r="D858" s="489" t="s">
        <v>377</v>
      </c>
      <c r="E858" s="489" t="s">
        <v>390</v>
      </c>
      <c r="F858" s="489">
        <v>1</v>
      </c>
      <c r="G858" s="489" t="s">
        <v>87</v>
      </c>
      <c r="H858" s="490">
        <v>101658.61</v>
      </c>
      <c r="I858" s="490">
        <v>177902.56</v>
      </c>
      <c r="J858" s="490">
        <v>131828.79999999999</v>
      </c>
      <c r="K858" s="490">
        <v>230700.4</v>
      </c>
      <c r="L858" s="490">
        <v>157896.76999999999</v>
      </c>
      <c r="M858" s="490">
        <v>276319.34999999998</v>
      </c>
      <c r="N858" s="490">
        <v>188571.74</v>
      </c>
      <c r="O858" s="490">
        <v>330000.55</v>
      </c>
      <c r="P858" s="490">
        <v>221889.66</v>
      </c>
      <c r="Q858" s="490">
        <v>388306.9</v>
      </c>
      <c r="R858" s="490">
        <v>243201.66</v>
      </c>
      <c r="S858" s="490">
        <v>425602.91</v>
      </c>
      <c r="T858" s="490">
        <v>263458.46000000002</v>
      </c>
      <c r="U858" s="490">
        <v>461052.31</v>
      </c>
    </row>
    <row r="859" spans="1:21" ht="15">
      <c r="A859" s="489">
        <v>5</v>
      </c>
      <c r="B859" s="489" t="s">
        <v>375</v>
      </c>
      <c r="C859" s="489" t="s">
        <v>376</v>
      </c>
      <c r="D859" s="489" t="s">
        <v>377</v>
      </c>
      <c r="E859" s="489" t="s">
        <v>390</v>
      </c>
      <c r="F859" s="489">
        <v>2</v>
      </c>
      <c r="G859" s="489" t="s">
        <v>106</v>
      </c>
      <c r="H859" s="490">
        <v>88188.03</v>
      </c>
      <c r="I859" s="490">
        <v>154329.04999999999</v>
      </c>
      <c r="J859" s="490">
        <v>115759.86</v>
      </c>
      <c r="K859" s="490">
        <v>202579.76</v>
      </c>
      <c r="L859" s="490">
        <v>140825.66</v>
      </c>
      <c r="M859" s="490">
        <v>246444.9</v>
      </c>
      <c r="N859" s="490">
        <v>172988.15</v>
      </c>
      <c r="O859" s="490">
        <v>302729.26</v>
      </c>
      <c r="P859" s="490">
        <v>205334.06</v>
      </c>
      <c r="Q859" s="490">
        <v>359334.61</v>
      </c>
      <c r="R859" s="490">
        <v>226331.45</v>
      </c>
      <c r="S859" s="490">
        <v>396080.05</v>
      </c>
      <c r="T859" s="490">
        <v>245824.76</v>
      </c>
      <c r="U859" s="490">
        <v>430193.34</v>
      </c>
    </row>
    <row r="860" spans="1:21" ht="15">
      <c r="A860" s="489">
        <v>5</v>
      </c>
      <c r="B860" s="489" t="s">
        <v>375</v>
      </c>
      <c r="C860" s="489" t="s">
        <v>376</v>
      </c>
      <c r="D860" s="489" t="s">
        <v>377</v>
      </c>
      <c r="E860" s="489" t="s">
        <v>390</v>
      </c>
      <c r="F860" s="489">
        <v>3</v>
      </c>
      <c r="G860" s="489" t="s">
        <v>107</v>
      </c>
      <c r="H860" s="490">
        <v>76105.75</v>
      </c>
      <c r="I860" s="490">
        <v>133185.06</v>
      </c>
      <c r="J860" s="490">
        <v>103419.47</v>
      </c>
      <c r="K860" s="490">
        <v>180984.07</v>
      </c>
      <c r="L860" s="490">
        <v>130545.35</v>
      </c>
      <c r="M860" s="490">
        <v>228454.36</v>
      </c>
      <c r="N860" s="490">
        <v>171667.84</v>
      </c>
      <c r="O860" s="490">
        <v>300418.71000000002</v>
      </c>
      <c r="P860" s="490">
        <v>212459.76</v>
      </c>
      <c r="Q860" s="490">
        <v>371804.58</v>
      </c>
      <c r="R860" s="490">
        <v>239182.15</v>
      </c>
      <c r="S860" s="490">
        <v>418568.76</v>
      </c>
      <c r="T860" s="490">
        <v>265526.75</v>
      </c>
      <c r="U860" s="490">
        <v>464671.81</v>
      </c>
    </row>
    <row r="861" spans="1:21" ht="15">
      <c r="A861" s="489">
        <v>5</v>
      </c>
      <c r="B861" s="489" t="s">
        <v>375</v>
      </c>
      <c r="C861" s="489" t="s">
        <v>376</v>
      </c>
      <c r="D861" s="489" t="s">
        <v>377</v>
      </c>
      <c r="E861" s="489" t="s">
        <v>390</v>
      </c>
      <c r="F861" s="489">
        <v>4</v>
      </c>
      <c r="G861" s="489" t="s">
        <v>104</v>
      </c>
      <c r="H861" s="490">
        <v>86289.49</v>
      </c>
      <c r="I861" s="490">
        <v>138063.19</v>
      </c>
      <c r="J861" s="490">
        <v>120805.29</v>
      </c>
      <c r="K861" s="490">
        <v>193288.47</v>
      </c>
      <c r="L861" s="490">
        <v>155321.09</v>
      </c>
      <c r="M861" s="490">
        <v>248513.74</v>
      </c>
      <c r="N861" s="490">
        <v>207094.78</v>
      </c>
      <c r="O861" s="490">
        <v>331351.65999999997</v>
      </c>
      <c r="P861" s="490">
        <v>258868.48000000001</v>
      </c>
      <c r="Q861" s="490">
        <v>414189.57</v>
      </c>
      <c r="R861" s="490">
        <v>293384.28000000003</v>
      </c>
      <c r="S861" s="490">
        <v>469414.85</v>
      </c>
      <c r="T861" s="490">
        <v>327900.07</v>
      </c>
      <c r="U861" s="490">
        <v>524640.13</v>
      </c>
    </row>
    <row r="862" spans="1:21" ht="15">
      <c r="A862" s="489">
        <v>5</v>
      </c>
      <c r="B862" s="489" t="s">
        <v>375</v>
      </c>
      <c r="C862" s="489" t="s">
        <v>376</v>
      </c>
      <c r="D862" s="489" t="s">
        <v>377</v>
      </c>
      <c r="E862" s="489" t="s">
        <v>391</v>
      </c>
      <c r="F862" s="489">
        <v>1</v>
      </c>
      <c r="G862" s="489" t="s">
        <v>87</v>
      </c>
      <c r="H862" s="490">
        <v>117101.25</v>
      </c>
      <c r="I862" s="490">
        <v>204927.19</v>
      </c>
      <c r="J862" s="490">
        <v>151765.69</v>
      </c>
      <c r="K862" s="490">
        <v>265589.95</v>
      </c>
      <c r="L862" s="490">
        <v>181712.49</v>
      </c>
      <c r="M862" s="490">
        <v>317996.86</v>
      </c>
      <c r="N862" s="490">
        <v>216917.39</v>
      </c>
      <c r="O862" s="490">
        <v>379605.43</v>
      </c>
      <c r="P862" s="490">
        <v>255172.85</v>
      </c>
      <c r="Q862" s="490">
        <v>446552.48</v>
      </c>
      <c r="R862" s="490">
        <v>279642.19</v>
      </c>
      <c r="S862" s="490">
        <v>489373.84</v>
      </c>
      <c r="T862" s="490">
        <v>302858.23</v>
      </c>
      <c r="U862" s="490">
        <v>530001.9</v>
      </c>
    </row>
    <row r="863" spans="1:21" ht="15">
      <c r="A863" s="489">
        <v>5</v>
      </c>
      <c r="B863" s="489" t="s">
        <v>375</v>
      </c>
      <c r="C863" s="489" t="s">
        <v>376</v>
      </c>
      <c r="D863" s="489" t="s">
        <v>377</v>
      </c>
      <c r="E863" s="489" t="s">
        <v>391</v>
      </c>
      <c r="F863" s="489">
        <v>2</v>
      </c>
      <c r="G863" s="489" t="s">
        <v>106</v>
      </c>
      <c r="H863" s="490">
        <v>101978.69</v>
      </c>
      <c r="I863" s="490">
        <v>178462.7</v>
      </c>
      <c r="J863" s="490">
        <v>133726.03</v>
      </c>
      <c r="K863" s="490">
        <v>234020.55</v>
      </c>
      <c r="L863" s="490">
        <v>162547.75</v>
      </c>
      <c r="M863" s="490">
        <v>284458.56</v>
      </c>
      <c r="N863" s="490">
        <v>199422.6</v>
      </c>
      <c r="O863" s="490">
        <v>348989.56</v>
      </c>
      <c r="P863" s="490">
        <v>236586.85</v>
      </c>
      <c r="Q863" s="490">
        <v>414026.98</v>
      </c>
      <c r="R863" s="490">
        <v>260703</v>
      </c>
      <c r="S863" s="490">
        <v>456230.25</v>
      </c>
      <c r="T863" s="490">
        <v>283061.90000000002</v>
      </c>
      <c r="U863" s="490">
        <v>495358.33</v>
      </c>
    </row>
    <row r="864" spans="1:21" ht="15">
      <c r="A864" s="489">
        <v>5</v>
      </c>
      <c r="B864" s="489" t="s">
        <v>375</v>
      </c>
      <c r="C864" s="489" t="s">
        <v>376</v>
      </c>
      <c r="D864" s="489" t="s">
        <v>377</v>
      </c>
      <c r="E864" s="489" t="s">
        <v>391</v>
      </c>
      <c r="F864" s="489">
        <v>3</v>
      </c>
      <c r="G864" s="489" t="s">
        <v>107</v>
      </c>
      <c r="H864" s="490">
        <v>88310.82</v>
      </c>
      <c r="I864" s="490">
        <v>154543.94</v>
      </c>
      <c r="J864" s="490">
        <v>120122.88</v>
      </c>
      <c r="K864" s="490">
        <v>210215.04000000001</v>
      </c>
      <c r="L864" s="490">
        <v>151724.06</v>
      </c>
      <c r="M864" s="490">
        <v>265517.11</v>
      </c>
      <c r="N864" s="490">
        <v>199612.68</v>
      </c>
      <c r="O864" s="490">
        <v>349322.19</v>
      </c>
      <c r="P864" s="490">
        <v>247130.2</v>
      </c>
      <c r="Q864" s="490">
        <v>432477.85</v>
      </c>
      <c r="R864" s="490">
        <v>278278.40000000002</v>
      </c>
      <c r="S864" s="490">
        <v>486987.2</v>
      </c>
      <c r="T864" s="490">
        <v>309002.48</v>
      </c>
      <c r="U864" s="490">
        <v>540754.34</v>
      </c>
    </row>
    <row r="865" spans="1:21" ht="15">
      <c r="A865" s="489">
        <v>5</v>
      </c>
      <c r="B865" s="489" t="s">
        <v>375</v>
      </c>
      <c r="C865" s="489" t="s">
        <v>376</v>
      </c>
      <c r="D865" s="489" t="s">
        <v>377</v>
      </c>
      <c r="E865" s="489" t="s">
        <v>391</v>
      </c>
      <c r="F865" s="489">
        <v>4</v>
      </c>
      <c r="G865" s="489" t="s">
        <v>104</v>
      </c>
      <c r="H865" s="490">
        <v>99341.67</v>
      </c>
      <c r="I865" s="490">
        <v>158946.68</v>
      </c>
      <c r="J865" s="490">
        <v>139078.34</v>
      </c>
      <c r="K865" s="490">
        <v>222525.35</v>
      </c>
      <c r="L865" s="490">
        <v>178815.01</v>
      </c>
      <c r="M865" s="490">
        <v>286104.02</v>
      </c>
      <c r="N865" s="490">
        <v>238420.02</v>
      </c>
      <c r="O865" s="490">
        <v>381472.03</v>
      </c>
      <c r="P865" s="490">
        <v>298025.02</v>
      </c>
      <c r="Q865" s="490">
        <v>476840.04</v>
      </c>
      <c r="R865" s="490">
        <v>337761.69</v>
      </c>
      <c r="S865" s="490">
        <v>540418.71</v>
      </c>
      <c r="T865" s="490">
        <v>377498.36</v>
      </c>
      <c r="U865" s="490">
        <v>603997.39</v>
      </c>
    </row>
    <row r="866" spans="1:21" ht="15">
      <c r="A866" s="489">
        <v>5</v>
      </c>
      <c r="B866" s="489" t="s">
        <v>375</v>
      </c>
      <c r="C866" s="489" t="s">
        <v>376</v>
      </c>
      <c r="D866" s="489" t="s">
        <v>377</v>
      </c>
      <c r="E866" s="489" t="s">
        <v>149</v>
      </c>
      <c r="F866" s="489">
        <v>1</v>
      </c>
      <c r="G866" s="489" t="s">
        <v>87</v>
      </c>
      <c r="H866" s="490">
        <v>109517.61</v>
      </c>
      <c r="I866" s="490">
        <v>191655.82</v>
      </c>
      <c r="J866" s="490">
        <v>141871.46</v>
      </c>
      <c r="K866" s="490">
        <v>248275.06</v>
      </c>
      <c r="L866" s="490">
        <v>169818.93</v>
      </c>
      <c r="M866" s="490">
        <v>297183.12</v>
      </c>
      <c r="N866" s="490">
        <v>202647.94</v>
      </c>
      <c r="O866" s="490">
        <v>354633.9</v>
      </c>
      <c r="P866" s="490">
        <v>238334.48</v>
      </c>
      <c r="Q866" s="490">
        <v>417085.34</v>
      </c>
      <c r="R866" s="490">
        <v>261159.94</v>
      </c>
      <c r="S866" s="490">
        <v>457029.9</v>
      </c>
      <c r="T866" s="490">
        <v>282785.3</v>
      </c>
      <c r="U866" s="490">
        <v>494874.27</v>
      </c>
    </row>
    <row r="867" spans="1:21" ht="15">
      <c r="A867" s="489">
        <v>5</v>
      </c>
      <c r="B867" s="489" t="s">
        <v>375</v>
      </c>
      <c r="C867" s="489" t="s">
        <v>376</v>
      </c>
      <c r="D867" s="489" t="s">
        <v>377</v>
      </c>
      <c r="E867" s="489" t="s">
        <v>149</v>
      </c>
      <c r="F867" s="489">
        <v>2</v>
      </c>
      <c r="G867" s="489" t="s">
        <v>106</v>
      </c>
      <c r="H867" s="490">
        <v>95665.9</v>
      </c>
      <c r="I867" s="490">
        <v>167415.32</v>
      </c>
      <c r="J867" s="490">
        <v>125347.74</v>
      </c>
      <c r="K867" s="490">
        <v>219358.55</v>
      </c>
      <c r="L867" s="490">
        <v>152264.67000000001</v>
      </c>
      <c r="M867" s="490">
        <v>266463.17</v>
      </c>
      <c r="N867" s="490">
        <v>186623.31</v>
      </c>
      <c r="O867" s="490">
        <v>326590.78999999998</v>
      </c>
      <c r="P867" s="490">
        <v>221310.33</v>
      </c>
      <c r="Q867" s="490">
        <v>387293.08</v>
      </c>
      <c r="R867" s="490">
        <v>243812.28</v>
      </c>
      <c r="S867" s="490">
        <v>426671.48</v>
      </c>
      <c r="T867" s="490">
        <v>264652.53000000003</v>
      </c>
      <c r="U867" s="490">
        <v>463141.93</v>
      </c>
    </row>
    <row r="868" spans="1:21" ht="15">
      <c r="A868" s="489">
        <v>5</v>
      </c>
      <c r="B868" s="489" t="s">
        <v>375</v>
      </c>
      <c r="C868" s="489" t="s">
        <v>376</v>
      </c>
      <c r="D868" s="489" t="s">
        <v>377</v>
      </c>
      <c r="E868" s="489" t="s">
        <v>149</v>
      </c>
      <c r="F868" s="489">
        <v>3</v>
      </c>
      <c r="G868" s="489" t="s">
        <v>107</v>
      </c>
      <c r="H868" s="490">
        <v>83067.86</v>
      </c>
      <c r="I868" s="490">
        <v>145368.75</v>
      </c>
      <c r="J868" s="490">
        <v>113077.88</v>
      </c>
      <c r="K868" s="490">
        <v>197886.29</v>
      </c>
      <c r="L868" s="490">
        <v>142894.74</v>
      </c>
      <c r="M868" s="490">
        <v>250065.8</v>
      </c>
      <c r="N868" s="490">
        <v>188065.98</v>
      </c>
      <c r="O868" s="490">
        <v>329115.46000000002</v>
      </c>
      <c r="P868" s="490">
        <v>232897.3</v>
      </c>
      <c r="Q868" s="490">
        <v>407570.27</v>
      </c>
      <c r="R868" s="490">
        <v>262299.25</v>
      </c>
      <c r="S868" s="490">
        <v>459023.68</v>
      </c>
      <c r="T868" s="490">
        <v>291312.71999999997</v>
      </c>
      <c r="U868" s="490">
        <v>509797.26</v>
      </c>
    </row>
    <row r="869" spans="1:21" ht="15">
      <c r="A869" s="489">
        <v>5</v>
      </c>
      <c r="B869" s="489" t="s">
        <v>375</v>
      </c>
      <c r="C869" s="489" t="s">
        <v>376</v>
      </c>
      <c r="D869" s="489" t="s">
        <v>377</v>
      </c>
      <c r="E869" s="489" t="s">
        <v>149</v>
      </c>
      <c r="F869" s="489">
        <v>4</v>
      </c>
      <c r="G869" s="489" t="s">
        <v>104</v>
      </c>
      <c r="H869" s="490">
        <v>92866.92</v>
      </c>
      <c r="I869" s="490">
        <v>148587.07</v>
      </c>
      <c r="J869" s="490">
        <v>130013.69</v>
      </c>
      <c r="K869" s="490">
        <v>208021.9</v>
      </c>
      <c r="L869" s="490">
        <v>167160.45000000001</v>
      </c>
      <c r="M869" s="490">
        <v>267456.73</v>
      </c>
      <c r="N869" s="490">
        <v>222880.61</v>
      </c>
      <c r="O869" s="490">
        <v>356608.97</v>
      </c>
      <c r="P869" s="490">
        <v>278600.76</v>
      </c>
      <c r="Q869" s="490">
        <v>445761.22</v>
      </c>
      <c r="R869" s="490">
        <v>315747.52</v>
      </c>
      <c r="S869" s="490">
        <v>505196.05</v>
      </c>
      <c r="T869" s="490">
        <v>352894.29</v>
      </c>
      <c r="U869" s="490">
        <v>564630.88</v>
      </c>
    </row>
    <row r="870" spans="1:21" ht="15">
      <c r="A870" s="489">
        <v>5</v>
      </c>
      <c r="B870" s="489" t="s">
        <v>375</v>
      </c>
      <c r="C870" s="489" t="s">
        <v>392</v>
      </c>
      <c r="D870" s="489" t="s">
        <v>393</v>
      </c>
      <c r="E870" s="489" t="s">
        <v>394</v>
      </c>
      <c r="F870" s="489">
        <v>1</v>
      </c>
      <c r="G870" s="489" t="s">
        <v>87</v>
      </c>
      <c r="H870" s="490">
        <v>95591.7</v>
      </c>
      <c r="I870" s="490">
        <v>167285.47</v>
      </c>
      <c r="J870" s="490">
        <v>123913.43</v>
      </c>
      <c r="K870" s="490">
        <v>216848.5</v>
      </c>
      <c r="L870" s="490">
        <v>148381.93</v>
      </c>
      <c r="M870" s="490">
        <v>259668.38</v>
      </c>
      <c r="N870" s="490">
        <v>177156.19</v>
      </c>
      <c r="O870" s="490">
        <v>310023.34000000003</v>
      </c>
      <c r="P870" s="490">
        <v>208418.98</v>
      </c>
      <c r="Q870" s="490">
        <v>364733.22</v>
      </c>
      <c r="R870" s="490">
        <v>228415.88</v>
      </c>
      <c r="S870" s="490">
        <v>399727.78</v>
      </c>
      <c r="T870" s="490">
        <v>247400.13</v>
      </c>
      <c r="U870" s="490">
        <v>432950.24</v>
      </c>
    </row>
    <row r="871" spans="1:21" ht="15">
      <c r="A871" s="489">
        <v>5</v>
      </c>
      <c r="B871" s="489" t="s">
        <v>375</v>
      </c>
      <c r="C871" s="489" t="s">
        <v>392</v>
      </c>
      <c r="D871" s="489" t="s">
        <v>393</v>
      </c>
      <c r="E871" s="489" t="s">
        <v>394</v>
      </c>
      <c r="F871" s="489">
        <v>2</v>
      </c>
      <c r="G871" s="489" t="s">
        <v>106</v>
      </c>
      <c r="H871" s="490">
        <v>83137.8</v>
      </c>
      <c r="I871" s="490">
        <v>145491.15</v>
      </c>
      <c r="J871" s="490">
        <v>109057.24</v>
      </c>
      <c r="K871" s="490">
        <v>190850.17</v>
      </c>
      <c r="L871" s="490">
        <v>132599.20000000001</v>
      </c>
      <c r="M871" s="490">
        <v>232048.61</v>
      </c>
      <c r="N871" s="490">
        <v>162748.72</v>
      </c>
      <c r="O871" s="490">
        <v>284810.26</v>
      </c>
      <c r="P871" s="490">
        <v>193112.86</v>
      </c>
      <c r="Q871" s="490">
        <v>337947.51</v>
      </c>
      <c r="R871" s="490">
        <v>212818.89</v>
      </c>
      <c r="S871" s="490">
        <v>372433.06</v>
      </c>
      <c r="T871" s="490">
        <v>231097.28</v>
      </c>
      <c r="U871" s="490">
        <v>404420.24</v>
      </c>
    </row>
    <row r="872" spans="1:21" ht="15">
      <c r="A872" s="489">
        <v>5</v>
      </c>
      <c r="B872" s="489" t="s">
        <v>375</v>
      </c>
      <c r="C872" s="489" t="s">
        <v>392</v>
      </c>
      <c r="D872" s="489" t="s">
        <v>393</v>
      </c>
      <c r="E872" s="489" t="s">
        <v>394</v>
      </c>
      <c r="F872" s="489">
        <v>3</v>
      </c>
      <c r="G872" s="489" t="s">
        <v>107</v>
      </c>
      <c r="H872" s="490">
        <v>71911.38</v>
      </c>
      <c r="I872" s="490">
        <v>125844.92</v>
      </c>
      <c r="J872" s="490">
        <v>97783.48</v>
      </c>
      <c r="K872" s="490">
        <v>171121.08</v>
      </c>
      <c r="L872" s="490">
        <v>123481.91</v>
      </c>
      <c r="M872" s="490">
        <v>216093.33</v>
      </c>
      <c r="N872" s="490">
        <v>162430.48000000001</v>
      </c>
      <c r="O872" s="490">
        <v>284253.34999999998</v>
      </c>
      <c r="P872" s="490">
        <v>201073.45</v>
      </c>
      <c r="Q872" s="490">
        <v>351878.54</v>
      </c>
      <c r="R872" s="490">
        <v>226398.84</v>
      </c>
      <c r="S872" s="490">
        <v>396197.97</v>
      </c>
      <c r="T872" s="490">
        <v>251374.95</v>
      </c>
      <c r="U872" s="490">
        <v>439906.17</v>
      </c>
    </row>
    <row r="873" spans="1:21" ht="15">
      <c r="A873" s="489">
        <v>5</v>
      </c>
      <c r="B873" s="489" t="s">
        <v>375</v>
      </c>
      <c r="C873" s="489" t="s">
        <v>392</v>
      </c>
      <c r="D873" s="489" t="s">
        <v>393</v>
      </c>
      <c r="E873" s="489" t="s">
        <v>394</v>
      </c>
      <c r="F873" s="489">
        <v>4</v>
      </c>
      <c r="G873" s="489" t="s">
        <v>104</v>
      </c>
      <c r="H873" s="490">
        <v>81109.7</v>
      </c>
      <c r="I873" s="490">
        <v>129775.51</v>
      </c>
      <c r="J873" s="490">
        <v>113553.57</v>
      </c>
      <c r="K873" s="490">
        <v>181685.72</v>
      </c>
      <c r="L873" s="490">
        <v>145997.45000000001</v>
      </c>
      <c r="M873" s="490">
        <v>233595.93</v>
      </c>
      <c r="N873" s="490">
        <v>194663.27</v>
      </c>
      <c r="O873" s="490">
        <v>311461.23</v>
      </c>
      <c r="P873" s="490">
        <v>243329.09</v>
      </c>
      <c r="Q873" s="490">
        <v>389326.54</v>
      </c>
      <c r="R873" s="490">
        <v>275772.96000000002</v>
      </c>
      <c r="S873" s="490">
        <v>441236.75</v>
      </c>
      <c r="T873" s="490">
        <v>308216.84000000003</v>
      </c>
      <c r="U873" s="490">
        <v>493146.95</v>
      </c>
    </row>
    <row r="874" spans="1:21" ht="15">
      <c r="A874" s="489">
        <v>5</v>
      </c>
      <c r="B874" s="489" t="s">
        <v>375</v>
      </c>
      <c r="C874" s="489" t="s">
        <v>392</v>
      </c>
      <c r="D874" s="489" t="s">
        <v>393</v>
      </c>
      <c r="E874" s="489" t="s">
        <v>378</v>
      </c>
      <c r="F874" s="489">
        <v>1</v>
      </c>
      <c r="G874" s="489" t="s">
        <v>87</v>
      </c>
      <c r="H874" s="490">
        <v>98703.83</v>
      </c>
      <c r="I874" s="490">
        <v>172731.7</v>
      </c>
      <c r="J874" s="490">
        <v>127913.53</v>
      </c>
      <c r="K874" s="490">
        <v>223848.67</v>
      </c>
      <c r="L874" s="490">
        <v>153147.51999999999</v>
      </c>
      <c r="M874" s="490">
        <v>268008.17</v>
      </c>
      <c r="N874" s="490">
        <v>182808.76</v>
      </c>
      <c r="O874" s="490">
        <v>319915.33</v>
      </c>
      <c r="P874" s="490">
        <v>215041.88</v>
      </c>
      <c r="Q874" s="490">
        <v>376323.3</v>
      </c>
      <c r="R874" s="490">
        <v>235659.07</v>
      </c>
      <c r="S874" s="490">
        <v>412403.37</v>
      </c>
      <c r="T874" s="490">
        <v>255216.13</v>
      </c>
      <c r="U874" s="490">
        <v>446628.23</v>
      </c>
    </row>
    <row r="875" spans="1:21" ht="15">
      <c r="A875" s="489">
        <v>5</v>
      </c>
      <c r="B875" s="489" t="s">
        <v>375</v>
      </c>
      <c r="C875" s="489" t="s">
        <v>392</v>
      </c>
      <c r="D875" s="489" t="s">
        <v>393</v>
      </c>
      <c r="E875" s="489" t="s">
        <v>378</v>
      </c>
      <c r="F875" s="489">
        <v>2</v>
      </c>
      <c r="G875" s="489" t="s">
        <v>106</v>
      </c>
      <c r="H875" s="490">
        <v>85995.8</v>
      </c>
      <c r="I875" s="490">
        <v>150492.65</v>
      </c>
      <c r="J875" s="490">
        <v>112754.15</v>
      </c>
      <c r="K875" s="490">
        <v>197319.76</v>
      </c>
      <c r="L875" s="490">
        <v>137042.70000000001</v>
      </c>
      <c r="M875" s="490">
        <v>239824.72</v>
      </c>
      <c r="N875" s="490">
        <v>168107.26</v>
      </c>
      <c r="O875" s="490">
        <v>294187.7</v>
      </c>
      <c r="P875" s="490">
        <v>199423.4</v>
      </c>
      <c r="Q875" s="490">
        <v>348990.94</v>
      </c>
      <c r="R875" s="490">
        <v>219743.78</v>
      </c>
      <c r="S875" s="490">
        <v>384551.61</v>
      </c>
      <c r="T875" s="490">
        <v>238580.57</v>
      </c>
      <c r="U875" s="490">
        <v>417516</v>
      </c>
    </row>
    <row r="876" spans="1:21" ht="15">
      <c r="A876" s="489">
        <v>5</v>
      </c>
      <c r="B876" s="489" t="s">
        <v>375</v>
      </c>
      <c r="C876" s="489" t="s">
        <v>392</v>
      </c>
      <c r="D876" s="489" t="s">
        <v>393</v>
      </c>
      <c r="E876" s="489" t="s">
        <v>378</v>
      </c>
      <c r="F876" s="489">
        <v>3</v>
      </c>
      <c r="G876" s="489" t="s">
        <v>107</v>
      </c>
      <c r="H876" s="490">
        <v>74499.75</v>
      </c>
      <c r="I876" s="490">
        <v>130374.57</v>
      </c>
      <c r="J876" s="490">
        <v>101348.17</v>
      </c>
      <c r="K876" s="490">
        <v>177359.29</v>
      </c>
      <c r="L876" s="490">
        <v>128019.37</v>
      </c>
      <c r="M876" s="490">
        <v>224033.9</v>
      </c>
      <c r="N876" s="490">
        <v>168435.29</v>
      </c>
      <c r="O876" s="490">
        <v>294761.76</v>
      </c>
      <c r="P876" s="490">
        <v>208539.36</v>
      </c>
      <c r="Q876" s="490">
        <v>364943.89</v>
      </c>
      <c r="R876" s="490">
        <v>234829.91</v>
      </c>
      <c r="S876" s="490">
        <v>410952.35</v>
      </c>
      <c r="T876" s="490">
        <v>260764.06</v>
      </c>
      <c r="U876" s="490">
        <v>456337.11</v>
      </c>
    </row>
    <row r="877" spans="1:21" ht="15">
      <c r="A877" s="489">
        <v>5</v>
      </c>
      <c r="B877" s="489" t="s">
        <v>375</v>
      </c>
      <c r="C877" s="489" t="s">
        <v>392</v>
      </c>
      <c r="D877" s="489" t="s">
        <v>393</v>
      </c>
      <c r="E877" s="489" t="s">
        <v>378</v>
      </c>
      <c r="F877" s="489">
        <v>4</v>
      </c>
      <c r="G877" s="489" t="s">
        <v>104</v>
      </c>
      <c r="H877" s="490">
        <v>83728.929999999993</v>
      </c>
      <c r="I877" s="490">
        <v>133966.29</v>
      </c>
      <c r="J877" s="490">
        <v>117220.5</v>
      </c>
      <c r="K877" s="490">
        <v>187552.81</v>
      </c>
      <c r="L877" s="490">
        <v>150712.07999999999</v>
      </c>
      <c r="M877" s="490">
        <v>241139.32</v>
      </c>
      <c r="N877" s="490">
        <v>200949.43</v>
      </c>
      <c r="O877" s="490">
        <v>321519.09999999998</v>
      </c>
      <c r="P877" s="490">
        <v>251186.79</v>
      </c>
      <c r="Q877" s="490">
        <v>401898.87</v>
      </c>
      <c r="R877" s="490">
        <v>284678.36</v>
      </c>
      <c r="S877" s="490">
        <v>455485.39</v>
      </c>
      <c r="T877" s="490">
        <v>318169.94</v>
      </c>
      <c r="U877" s="490">
        <v>509071.91</v>
      </c>
    </row>
    <row r="878" spans="1:21" ht="15">
      <c r="A878" s="489">
        <v>5</v>
      </c>
      <c r="B878" s="489" t="s">
        <v>375</v>
      </c>
      <c r="C878" s="489" t="s">
        <v>392</v>
      </c>
      <c r="D878" s="489" t="s">
        <v>393</v>
      </c>
      <c r="E878" s="489" t="s">
        <v>328</v>
      </c>
      <c r="F878" s="489">
        <v>1</v>
      </c>
      <c r="G878" s="489" t="s">
        <v>87</v>
      </c>
      <c r="H878" s="490">
        <v>96162.84</v>
      </c>
      <c r="I878" s="490">
        <v>168284.97</v>
      </c>
      <c r="J878" s="490">
        <v>124608.39</v>
      </c>
      <c r="K878" s="490">
        <v>218064.68</v>
      </c>
      <c r="L878" s="490">
        <v>149181.65</v>
      </c>
      <c r="M878" s="490">
        <v>261067.88</v>
      </c>
      <c r="N878" s="490">
        <v>178061.48</v>
      </c>
      <c r="O878" s="490">
        <v>311607.59999999998</v>
      </c>
      <c r="P878" s="490">
        <v>209447.84</v>
      </c>
      <c r="Q878" s="490">
        <v>366533.73</v>
      </c>
      <c r="R878" s="490">
        <v>229523.28</v>
      </c>
      <c r="S878" s="490">
        <v>401665.74</v>
      </c>
      <c r="T878" s="490">
        <v>248560.7</v>
      </c>
      <c r="U878" s="490">
        <v>434981.22</v>
      </c>
    </row>
    <row r="879" spans="1:21" ht="15">
      <c r="A879" s="489">
        <v>5</v>
      </c>
      <c r="B879" s="489" t="s">
        <v>375</v>
      </c>
      <c r="C879" s="489" t="s">
        <v>392</v>
      </c>
      <c r="D879" s="489" t="s">
        <v>393</v>
      </c>
      <c r="E879" s="489" t="s">
        <v>328</v>
      </c>
      <c r="F879" s="489">
        <v>2</v>
      </c>
      <c r="G879" s="489" t="s">
        <v>106</v>
      </c>
      <c r="H879" s="490">
        <v>83836.06</v>
      </c>
      <c r="I879" s="490">
        <v>146713.1</v>
      </c>
      <c r="J879" s="490">
        <v>109903.79</v>
      </c>
      <c r="K879" s="490">
        <v>192331.64</v>
      </c>
      <c r="L879" s="490">
        <v>133559.97</v>
      </c>
      <c r="M879" s="490">
        <v>233729.94</v>
      </c>
      <c r="N879" s="490">
        <v>163801.03</v>
      </c>
      <c r="O879" s="490">
        <v>286651.8</v>
      </c>
      <c r="P879" s="490">
        <v>194297.91</v>
      </c>
      <c r="Q879" s="490">
        <v>340021.34</v>
      </c>
      <c r="R879" s="490">
        <v>214085.45</v>
      </c>
      <c r="S879" s="490">
        <v>374649.53</v>
      </c>
      <c r="T879" s="490">
        <v>232424.2</v>
      </c>
      <c r="U879" s="490">
        <v>406742.35</v>
      </c>
    </row>
    <row r="880" spans="1:21" ht="15">
      <c r="A880" s="489">
        <v>5</v>
      </c>
      <c r="B880" s="489" t="s">
        <v>375</v>
      </c>
      <c r="C880" s="489" t="s">
        <v>392</v>
      </c>
      <c r="D880" s="489" t="s">
        <v>393</v>
      </c>
      <c r="E880" s="489" t="s">
        <v>328</v>
      </c>
      <c r="F880" s="489">
        <v>3</v>
      </c>
      <c r="G880" s="489" t="s">
        <v>107</v>
      </c>
      <c r="H880" s="490">
        <v>72670.240000000005</v>
      </c>
      <c r="I880" s="490">
        <v>127172.91</v>
      </c>
      <c r="J880" s="490">
        <v>98875.39</v>
      </c>
      <c r="K880" s="490">
        <v>173031.93</v>
      </c>
      <c r="L880" s="490">
        <v>124908.65</v>
      </c>
      <c r="M880" s="490">
        <v>218590.13</v>
      </c>
      <c r="N880" s="490">
        <v>164355.38</v>
      </c>
      <c r="O880" s="490">
        <v>287621.90999999997</v>
      </c>
      <c r="P880" s="490">
        <v>203499.61</v>
      </c>
      <c r="Q880" s="490">
        <v>356124.32</v>
      </c>
      <c r="R880" s="490">
        <v>229163.64</v>
      </c>
      <c r="S880" s="490">
        <v>401036.36</v>
      </c>
      <c r="T880" s="490">
        <v>254481.95</v>
      </c>
      <c r="U880" s="490">
        <v>445343.41</v>
      </c>
    </row>
    <row r="881" spans="1:21" ht="15">
      <c r="A881" s="489">
        <v>5</v>
      </c>
      <c r="B881" s="489" t="s">
        <v>375</v>
      </c>
      <c r="C881" s="489" t="s">
        <v>392</v>
      </c>
      <c r="D881" s="489" t="s">
        <v>393</v>
      </c>
      <c r="E881" s="489" t="s">
        <v>328</v>
      </c>
      <c r="F881" s="489">
        <v>4</v>
      </c>
      <c r="G881" s="489" t="s">
        <v>104</v>
      </c>
      <c r="H881" s="490">
        <v>81565.789999999994</v>
      </c>
      <c r="I881" s="490">
        <v>130505.27</v>
      </c>
      <c r="J881" s="490">
        <v>114192.11</v>
      </c>
      <c r="K881" s="490">
        <v>182707.38</v>
      </c>
      <c r="L881" s="490">
        <v>146818.43</v>
      </c>
      <c r="M881" s="490">
        <v>234909.49</v>
      </c>
      <c r="N881" s="490">
        <v>195757.9</v>
      </c>
      <c r="O881" s="490">
        <v>313212.65000000002</v>
      </c>
      <c r="P881" s="490">
        <v>244697.38</v>
      </c>
      <c r="Q881" s="490">
        <v>391515.81</v>
      </c>
      <c r="R881" s="490">
        <v>277323.7</v>
      </c>
      <c r="S881" s="490">
        <v>443717.92</v>
      </c>
      <c r="T881" s="490">
        <v>309950.02</v>
      </c>
      <c r="U881" s="490">
        <v>495920.03</v>
      </c>
    </row>
    <row r="882" spans="1:21" ht="15">
      <c r="A882" s="489">
        <v>5</v>
      </c>
      <c r="B882" s="489" t="s">
        <v>375</v>
      </c>
      <c r="C882" s="489" t="s">
        <v>392</v>
      </c>
      <c r="D882" s="489" t="s">
        <v>393</v>
      </c>
      <c r="E882" s="489" t="s">
        <v>395</v>
      </c>
      <c r="F882" s="489">
        <v>1</v>
      </c>
      <c r="G882" s="489" t="s">
        <v>87</v>
      </c>
      <c r="H882" s="490">
        <v>98546.47</v>
      </c>
      <c r="I882" s="490">
        <v>172456.33</v>
      </c>
      <c r="J882" s="490">
        <v>127828.7</v>
      </c>
      <c r="K882" s="490">
        <v>223700.22</v>
      </c>
      <c r="L882" s="490">
        <v>153131.18</v>
      </c>
      <c r="M882" s="490">
        <v>267979.57</v>
      </c>
      <c r="N882" s="490">
        <v>182919.18</v>
      </c>
      <c r="O882" s="490">
        <v>320108.56</v>
      </c>
      <c r="P882" s="490">
        <v>215266.75</v>
      </c>
      <c r="Q882" s="490">
        <v>376716.82</v>
      </c>
      <c r="R882" s="490">
        <v>235958.47</v>
      </c>
      <c r="S882" s="490">
        <v>412927.32</v>
      </c>
      <c r="T882" s="490">
        <v>255642.46</v>
      </c>
      <c r="U882" s="490">
        <v>447374.31</v>
      </c>
    </row>
    <row r="883" spans="1:21" ht="15">
      <c r="A883" s="489">
        <v>5</v>
      </c>
      <c r="B883" s="489" t="s">
        <v>375</v>
      </c>
      <c r="C883" s="489" t="s">
        <v>392</v>
      </c>
      <c r="D883" s="489" t="s">
        <v>393</v>
      </c>
      <c r="E883" s="489" t="s">
        <v>395</v>
      </c>
      <c r="F883" s="489">
        <v>2</v>
      </c>
      <c r="G883" s="489" t="s">
        <v>106</v>
      </c>
      <c r="H883" s="490">
        <v>85330.03</v>
      </c>
      <c r="I883" s="490">
        <v>149327.54999999999</v>
      </c>
      <c r="J883" s="490">
        <v>112062.95</v>
      </c>
      <c r="K883" s="490">
        <v>196110.16</v>
      </c>
      <c r="L883" s="490">
        <v>136382.16</v>
      </c>
      <c r="M883" s="490">
        <v>238668.79</v>
      </c>
      <c r="N883" s="490">
        <v>167629.62</v>
      </c>
      <c r="O883" s="490">
        <v>293351.83</v>
      </c>
      <c r="P883" s="490">
        <v>199023.53</v>
      </c>
      <c r="Q883" s="490">
        <v>348291.17</v>
      </c>
      <c r="R883" s="490">
        <v>219406.57</v>
      </c>
      <c r="S883" s="490">
        <v>383961.49</v>
      </c>
      <c r="T883" s="490">
        <v>238341.48</v>
      </c>
      <c r="U883" s="490">
        <v>417097.58</v>
      </c>
    </row>
    <row r="884" spans="1:21" ht="15">
      <c r="A884" s="489">
        <v>5</v>
      </c>
      <c r="B884" s="489" t="s">
        <v>375</v>
      </c>
      <c r="C884" s="489" t="s">
        <v>392</v>
      </c>
      <c r="D884" s="489" t="s">
        <v>393</v>
      </c>
      <c r="E884" s="489" t="s">
        <v>395</v>
      </c>
      <c r="F884" s="489">
        <v>3</v>
      </c>
      <c r="G884" s="489" t="s">
        <v>107</v>
      </c>
      <c r="H884" s="490">
        <v>73517.38</v>
      </c>
      <c r="I884" s="490">
        <v>128655.41</v>
      </c>
      <c r="J884" s="490">
        <v>99854.78</v>
      </c>
      <c r="K884" s="490">
        <v>174745.87</v>
      </c>
      <c r="L884" s="490">
        <v>126007.89</v>
      </c>
      <c r="M884" s="490">
        <v>220513.8</v>
      </c>
      <c r="N884" s="490">
        <v>165663.03</v>
      </c>
      <c r="O884" s="490">
        <v>289910.3</v>
      </c>
      <c r="P884" s="490">
        <v>204993.85</v>
      </c>
      <c r="Q884" s="490">
        <v>358739.23</v>
      </c>
      <c r="R884" s="490">
        <v>230751.07</v>
      </c>
      <c r="S884" s="490">
        <v>403814.37</v>
      </c>
      <c r="T884" s="490">
        <v>256137.64</v>
      </c>
      <c r="U884" s="490">
        <v>448240.87</v>
      </c>
    </row>
    <row r="885" spans="1:21" ht="15">
      <c r="A885" s="489">
        <v>5</v>
      </c>
      <c r="B885" s="489" t="s">
        <v>375</v>
      </c>
      <c r="C885" s="489" t="s">
        <v>392</v>
      </c>
      <c r="D885" s="489" t="s">
        <v>393</v>
      </c>
      <c r="E885" s="489" t="s">
        <v>395</v>
      </c>
      <c r="F885" s="489">
        <v>4</v>
      </c>
      <c r="G885" s="489" t="s">
        <v>104</v>
      </c>
      <c r="H885" s="490">
        <v>83670.259999999995</v>
      </c>
      <c r="I885" s="490">
        <v>133872.41</v>
      </c>
      <c r="J885" s="490">
        <v>117138.36</v>
      </c>
      <c r="K885" s="490">
        <v>187421.38</v>
      </c>
      <c r="L885" s="490">
        <v>150606.46</v>
      </c>
      <c r="M885" s="490">
        <v>240970.34</v>
      </c>
      <c r="N885" s="490">
        <v>200808.62</v>
      </c>
      <c r="O885" s="490">
        <v>321293.78999999998</v>
      </c>
      <c r="P885" s="490">
        <v>251010.77</v>
      </c>
      <c r="Q885" s="490">
        <v>401617.24</v>
      </c>
      <c r="R885" s="490">
        <v>284478.88</v>
      </c>
      <c r="S885" s="490">
        <v>455166.21</v>
      </c>
      <c r="T885" s="490">
        <v>317946.98</v>
      </c>
      <c r="U885" s="490">
        <v>508715.17</v>
      </c>
    </row>
    <row r="886" spans="1:21" ht="15">
      <c r="A886" s="489">
        <v>5</v>
      </c>
      <c r="B886" s="489" t="s">
        <v>375</v>
      </c>
      <c r="C886" s="489" t="s">
        <v>392</v>
      </c>
      <c r="D886" s="489" t="s">
        <v>393</v>
      </c>
      <c r="E886" s="489" t="s">
        <v>396</v>
      </c>
      <c r="F886" s="489">
        <v>1</v>
      </c>
      <c r="G886" s="489" t="s">
        <v>87</v>
      </c>
      <c r="H886" s="490">
        <v>96005.48</v>
      </c>
      <c r="I886" s="490">
        <v>168009.60000000001</v>
      </c>
      <c r="J886" s="490">
        <v>124523.56</v>
      </c>
      <c r="K886" s="490">
        <v>217916.23</v>
      </c>
      <c r="L886" s="490">
        <v>149165.29999999999</v>
      </c>
      <c r="M886" s="490">
        <v>261039.28</v>
      </c>
      <c r="N886" s="490">
        <v>178171.9</v>
      </c>
      <c r="O886" s="490">
        <v>311800.83</v>
      </c>
      <c r="P886" s="490">
        <v>209672.71</v>
      </c>
      <c r="Q886" s="490">
        <v>366927.25</v>
      </c>
      <c r="R886" s="490">
        <v>229822.68</v>
      </c>
      <c r="S886" s="490">
        <v>402189.69</v>
      </c>
      <c r="T886" s="490">
        <v>248987.02</v>
      </c>
      <c r="U886" s="490">
        <v>435727.29</v>
      </c>
    </row>
    <row r="887" spans="1:21" ht="15">
      <c r="A887" s="489">
        <v>5</v>
      </c>
      <c r="B887" s="489" t="s">
        <v>375</v>
      </c>
      <c r="C887" s="489" t="s">
        <v>392</v>
      </c>
      <c r="D887" s="489" t="s">
        <v>393</v>
      </c>
      <c r="E887" s="489" t="s">
        <v>396</v>
      </c>
      <c r="F887" s="489">
        <v>2</v>
      </c>
      <c r="G887" s="489" t="s">
        <v>106</v>
      </c>
      <c r="H887" s="490">
        <v>83170.289999999994</v>
      </c>
      <c r="I887" s="490">
        <v>145548.01</v>
      </c>
      <c r="J887" s="490">
        <v>109212.59</v>
      </c>
      <c r="K887" s="490">
        <v>191122.04</v>
      </c>
      <c r="L887" s="490">
        <v>132899.43</v>
      </c>
      <c r="M887" s="490">
        <v>232574</v>
      </c>
      <c r="N887" s="490">
        <v>163323.39000000001</v>
      </c>
      <c r="O887" s="490">
        <v>285815.93</v>
      </c>
      <c r="P887" s="490">
        <v>193898.04</v>
      </c>
      <c r="Q887" s="490">
        <v>339321.57</v>
      </c>
      <c r="R887" s="490">
        <v>213748.24</v>
      </c>
      <c r="S887" s="490">
        <v>374059.41</v>
      </c>
      <c r="T887" s="490">
        <v>232185.1</v>
      </c>
      <c r="U887" s="490">
        <v>406323.93</v>
      </c>
    </row>
    <row r="888" spans="1:21" ht="15">
      <c r="A888" s="489">
        <v>5</v>
      </c>
      <c r="B888" s="489" t="s">
        <v>375</v>
      </c>
      <c r="C888" s="489" t="s">
        <v>392</v>
      </c>
      <c r="D888" s="489" t="s">
        <v>393</v>
      </c>
      <c r="E888" s="489" t="s">
        <v>396</v>
      </c>
      <c r="F888" s="489">
        <v>3</v>
      </c>
      <c r="G888" s="489" t="s">
        <v>107</v>
      </c>
      <c r="H888" s="490">
        <v>71687.86</v>
      </c>
      <c r="I888" s="490">
        <v>125453.75999999999</v>
      </c>
      <c r="J888" s="490">
        <v>97382</v>
      </c>
      <c r="K888" s="490">
        <v>170418.51</v>
      </c>
      <c r="L888" s="490">
        <v>122897.16</v>
      </c>
      <c r="M888" s="490">
        <v>215070.04</v>
      </c>
      <c r="N888" s="490">
        <v>161583.10999999999</v>
      </c>
      <c r="O888" s="490">
        <v>282770.45</v>
      </c>
      <c r="P888" s="490">
        <v>199954.1</v>
      </c>
      <c r="Q888" s="490">
        <v>349919.67</v>
      </c>
      <c r="R888" s="490">
        <v>225084.79</v>
      </c>
      <c r="S888" s="490">
        <v>393898.39</v>
      </c>
      <c r="T888" s="490">
        <v>249855.53</v>
      </c>
      <c r="U888" s="490">
        <v>437247.18</v>
      </c>
    </row>
    <row r="889" spans="1:21" ht="15">
      <c r="A889" s="489">
        <v>5</v>
      </c>
      <c r="B889" s="489" t="s">
        <v>375</v>
      </c>
      <c r="C889" s="489" t="s">
        <v>392</v>
      </c>
      <c r="D889" s="489" t="s">
        <v>393</v>
      </c>
      <c r="E889" s="489" t="s">
        <v>396</v>
      </c>
      <c r="F889" s="489">
        <v>4</v>
      </c>
      <c r="G889" s="489" t="s">
        <v>104</v>
      </c>
      <c r="H889" s="490">
        <v>81507.12</v>
      </c>
      <c r="I889" s="490">
        <v>130411.39</v>
      </c>
      <c r="J889" s="490">
        <v>114109.97</v>
      </c>
      <c r="K889" s="490">
        <v>182575.95</v>
      </c>
      <c r="L889" s="490">
        <v>146712.82</v>
      </c>
      <c r="M889" s="490">
        <v>234740.51</v>
      </c>
      <c r="N889" s="490">
        <v>195617.09</v>
      </c>
      <c r="O889" s="490">
        <v>312987.34999999998</v>
      </c>
      <c r="P889" s="490">
        <v>244521.36</v>
      </c>
      <c r="Q889" s="490">
        <v>391234.18</v>
      </c>
      <c r="R889" s="490">
        <v>277124.21000000002</v>
      </c>
      <c r="S889" s="490">
        <v>443398.74</v>
      </c>
      <c r="T889" s="490">
        <v>309727.06</v>
      </c>
      <c r="U889" s="490">
        <v>495563.3</v>
      </c>
    </row>
    <row r="890" spans="1:21" ht="15">
      <c r="A890" s="489">
        <v>5</v>
      </c>
      <c r="B890" s="489" t="s">
        <v>375</v>
      </c>
      <c r="C890" s="489" t="s">
        <v>392</v>
      </c>
      <c r="D890" s="489" t="s">
        <v>393</v>
      </c>
      <c r="E890" s="489" t="s">
        <v>397</v>
      </c>
      <c r="F890" s="489">
        <v>1</v>
      </c>
      <c r="G890" s="489" t="s">
        <v>87</v>
      </c>
      <c r="H890" s="490">
        <v>114777.35</v>
      </c>
      <c r="I890" s="490">
        <v>200860.37</v>
      </c>
      <c r="J890" s="490">
        <v>148964.65</v>
      </c>
      <c r="K890" s="490">
        <v>260688.13</v>
      </c>
      <c r="L890" s="490">
        <v>178509.55</v>
      </c>
      <c r="M890" s="490">
        <v>312391.71000000002</v>
      </c>
      <c r="N890" s="490">
        <v>213323.84</v>
      </c>
      <c r="O890" s="490">
        <v>373316.73</v>
      </c>
      <c r="P890" s="490">
        <v>251113.63</v>
      </c>
      <c r="Q890" s="490">
        <v>439448.84</v>
      </c>
      <c r="R890" s="490">
        <v>275287.45</v>
      </c>
      <c r="S890" s="490">
        <v>481753.04</v>
      </c>
      <c r="T890" s="490">
        <v>298322.58</v>
      </c>
      <c r="U890" s="490">
        <v>522064.52</v>
      </c>
    </row>
    <row r="891" spans="1:21" ht="15">
      <c r="A891" s="489">
        <v>5</v>
      </c>
      <c r="B891" s="489" t="s">
        <v>375</v>
      </c>
      <c r="C891" s="489" t="s">
        <v>392</v>
      </c>
      <c r="D891" s="489" t="s">
        <v>393</v>
      </c>
      <c r="E891" s="489" t="s">
        <v>397</v>
      </c>
      <c r="F891" s="489">
        <v>2</v>
      </c>
      <c r="G891" s="489" t="s">
        <v>106</v>
      </c>
      <c r="H891" s="490">
        <v>99019.23</v>
      </c>
      <c r="I891" s="490">
        <v>173283.64</v>
      </c>
      <c r="J891" s="490">
        <v>130167.02</v>
      </c>
      <c r="K891" s="490">
        <v>227792.29</v>
      </c>
      <c r="L891" s="490">
        <v>158539.57</v>
      </c>
      <c r="M891" s="490">
        <v>277444.24</v>
      </c>
      <c r="N891" s="490">
        <v>195093.98</v>
      </c>
      <c r="O891" s="490">
        <v>341414.47</v>
      </c>
      <c r="P891" s="490">
        <v>231746.7</v>
      </c>
      <c r="Q891" s="490">
        <v>405556.73</v>
      </c>
      <c r="R891" s="490">
        <v>255552.49</v>
      </c>
      <c r="S891" s="490">
        <v>447216.86</v>
      </c>
      <c r="T891" s="490">
        <v>277694.48</v>
      </c>
      <c r="U891" s="490">
        <v>485965.34</v>
      </c>
    </row>
    <row r="892" spans="1:21" ht="15">
      <c r="A892" s="489">
        <v>5</v>
      </c>
      <c r="B892" s="489" t="s">
        <v>375</v>
      </c>
      <c r="C892" s="489" t="s">
        <v>392</v>
      </c>
      <c r="D892" s="489" t="s">
        <v>393</v>
      </c>
      <c r="E892" s="489" t="s">
        <v>397</v>
      </c>
      <c r="F892" s="489">
        <v>3</v>
      </c>
      <c r="G892" s="489" t="s">
        <v>107</v>
      </c>
      <c r="H892" s="490">
        <v>85029.82</v>
      </c>
      <c r="I892" s="490">
        <v>148802.18</v>
      </c>
      <c r="J892" s="490">
        <v>115381.9</v>
      </c>
      <c r="K892" s="490">
        <v>201918.33</v>
      </c>
      <c r="L892" s="490">
        <v>145514.23999999999</v>
      </c>
      <c r="M892" s="490">
        <v>254649.92</v>
      </c>
      <c r="N892" s="490">
        <v>191220.06</v>
      </c>
      <c r="O892" s="490">
        <v>334635.11</v>
      </c>
      <c r="P892" s="490">
        <v>236539.19</v>
      </c>
      <c r="Q892" s="490">
        <v>413943.58</v>
      </c>
      <c r="R892" s="490">
        <v>266199.52</v>
      </c>
      <c r="S892" s="490">
        <v>465849.16</v>
      </c>
      <c r="T892" s="490">
        <v>295417.90999999997</v>
      </c>
      <c r="U892" s="490">
        <v>516981.35</v>
      </c>
    </row>
    <row r="893" spans="1:21" ht="15">
      <c r="A893" s="489">
        <v>5</v>
      </c>
      <c r="B893" s="489" t="s">
        <v>375</v>
      </c>
      <c r="C893" s="489" t="s">
        <v>392</v>
      </c>
      <c r="D893" s="489" t="s">
        <v>393</v>
      </c>
      <c r="E893" s="489" t="s">
        <v>397</v>
      </c>
      <c r="F893" s="489">
        <v>4</v>
      </c>
      <c r="G893" s="489" t="s">
        <v>104</v>
      </c>
      <c r="H893" s="490">
        <v>97502.62</v>
      </c>
      <c r="I893" s="490">
        <v>156004.19</v>
      </c>
      <c r="J893" s="490">
        <v>136503.66</v>
      </c>
      <c r="K893" s="490">
        <v>218405.87</v>
      </c>
      <c r="L893" s="490">
        <v>175504.71</v>
      </c>
      <c r="M893" s="490">
        <v>280807.53999999998</v>
      </c>
      <c r="N893" s="490">
        <v>234006.28</v>
      </c>
      <c r="O893" s="490">
        <v>374410.06</v>
      </c>
      <c r="P893" s="490">
        <v>292507.84999999998</v>
      </c>
      <c r="Q893" s="490">
        <v>468012.57</v>
      </c>
      <c r="R893" s="490">
        <v>331508.90000000002</v>
      </c>
      <c r="S893" s="490">
        <v>530414.25</v>
      </c>
      <c r="T893" s="490">
        <v>370509.95</v>
      </c>
      <c r="U893" s="490">
        <v>592815.92000000004</v>
      </c>
    </row>
    <row r="894" spans="1:21" ht="15">
      <c r="A894" s="489">
        <v>5</v>
      </c>
      <c r="B894" s="489" t="s">
        <v>375</v>
      </c>
      <c r="C894" s="489" t="s">
        <v>392</v>
      </c>
      <c r="D894" s="489" t="s">
        <v>393</v>
      </c>
      <c r="E894" s="489" t="s">
        <v>398</v>
      </c>
      <c r="F894" s="489">
        <v>1</v>
      </c>
      <c r="G894" s="489" t="s">
        <v>87</v>
      </c>
      <c r="H894" s="490">
        <v>98664.49</v>
      </c>
      <c r="I894" s="490">
        <v>172662.86</v>
      </c>
      <c r="J894" s="490">
        <v>127892.32</v>
      </c>
      <c r="K894" s="490">
        <v>223811.56</v>
      </c>
      <c r="L894" s="490">
        <v>153143.44</v>
      </c>
      <c r="M894" s="490">
        <v>268001.02</v>
      </c>
      <c r="N894" s="490">
        <v>182836.36</v>
      </c>
      <c r="O894" s="490">
        <v>319963.64</v>
      </c>
      <c r="P894" s="490">
        <v>215098.1</v>
      </c>
      <c r="Q894" s="490">
        <v>376421.68</v>
      </c>
      <c r="R894" s="490">
        <v>235733.92</v>
      </c>
      <c r="S894" s="490">
        <v>412534.36</v>
      </c>
      <c r="T894" s="490">
        <v>255322.72</v>
      </c>
      <c r="U894" s="490">
        <v>446814.76</v>
      </c>
    </row>
    <row r="895" spans="1:21" ht="15">
      <c r="A895" s="489">
        <v>5</v>
      </c>
      <c r="B895" s="489" t="s">
        <v>375</v>
      </c>
      <c r="C895" s="489" t="s">
        <v>392</v>
      </c>
      <c r="D895" s="489" t="s">
        <v>393</v>
      </c>
      <c r="E895" s="489" t="s">
        <v>398</v>
      </c>
      <c r="F895" s="489">
        <v>2</v>
      </c>
      <c r="G895" s="489" t="s">
        <v>106</v>
      </c>
      <c r="H895" s="490">
        <v>85829.36</v>
      </c>
      <c r="I895" s="490">
        <v>150201.37</v>
      </c>
      <c r="J895" s="490">
        <v>112581.35</v>
      </c>
      <c r="K895" s="490">
        <v>197017.37</v>
      </c>
      <c r="L895" s="490">
        <v>136877.57</v>
      </c>
      <c r="M895" s="490">
        <v>239535.74</v>
      </c>
      <c r="N895" s="490">
        <v>167987.85</v>
      </c>
      <c r="O895" s="490">
        <v>293978.73</v>
      </c>
      <c r="P895" s="490">
        <v>199323.43</v>
      </c>
      <c r="Q895" s="490">
        <v>348816</v>
      </c>
      <c r="R895" s="490">
        <v>219659.48</v>
      </c>
      <c r="S895" s="490">
        <v>384404.09</v>
      </c>
      <c r="T895" s="490">
        <v>238520.8</v>
      </c>
      <c r="U895" s="490">
        <v>417411.4</v>
      </c>
    </row>
    <row r="896" spans="1:21" ht="15">
      <c r="A896" s="489">
        <v>5</v>
      </c>
      <c r="B896" s="489" t="s">
        <v>375</v>
      </c>
      <c r="C896" s="489" t="s">
        <v>392</v>
      </c>
      <c r="D896" s="489" t="s">
        <v>393</v>
      </c>
      <c r="E896" s="489" t="s">
        <v>398</v>
      </c>
      <c r="F896" s="489">
        <v>3</v>
      </c>
      <c r="G896" s="489" t="s">
        <v>107</v>
      </c>
      <c r="H896" s="490">
        <v>74254.16</v>
      </c>
      <c r="I896" s="490">
        <v>129944.78</v>
      </c>
      <c r="J896" s="490">
        <v>100974.82</v>
      </c>
      <c r="K896" s="490">
        <v>176705.94</v>
      </c>
      <c r="L896" s="490">
        <v>127516.5</v>
      </c>
      <c r="M896" s="490">
        <v>223153.87</v>
      </c>
      <c r="N896" s="490">
        <v>167742.23000000001</v>
      </c>
      <c r="O896" s="490">
        <v>293548.90000000002</v>
      </c>
      <c r="P896" s="490">
        <v>207652.99</v>
      </c>
      <c r="Q896" s="490">
        <v>363392.73</v>
      </c>
      <c r="R896" s="490">
        <v>233810.21</v>
      </c>
      <c r="S896" s="490">
        <v>409167.86</v>
      </c>
      <c r="T896" s="490">
        <v>259607.46</v>
      </c>
      <c r="U896" s="490">
        <v>454313.05</v>
      </c>
    </row>
    <row r="897" spans="1:21" ht="15">
      <c r="A897" s="489">
        <v>5</v>
      </c>
      <c r="B897" s="489" t="s">
        <v>375</v>
      </c>
      <c r="C897" s="489" t="s">
        <v>392</v>
      </c>
      <c r="D897" s="489" t="s">
        <v>393</v>
      </c>
      <c r="E897" s="489" t="s">
        <v>398</v>
      </c>
      <c r="F897" s="489">
        <v>4</v>
      </c>
      <c r="G897" s="489" t="s">
        <v>104</v>
      </c>
      <c r="H897" s="490">
        <v>83714.259999999995</v>
      </c>
      <c r="I897" s="490">
        <v>133942.82</v>
      </c>
      <c r="J897" s="490">
        <v>117199.97</v>
      </c>
      <c r="K897" s="490">
        <v>187519.95</v>
      </c>
      <c r="L897" s="490">
        <v>150685.67000000001</v>
      </c>
      <c r="M897" s="490">
        <v>241097.08</v>
      </c>
      <c r="N897" s="490">
        <v>200914.23</v>
      </c>
      <c r="O897" s="490">
        <v>321462.78000000003</v>
      </c>
      <c r="P897" s="490">
        <v>251142.79</v>
      </c>
      <c r="Q897" s="490">
        <v>401828.47</v>
      </c>
      <c r="R897" s="490">
        <v>284628.49</v>
      </c>
      <c r="S897" s="490">
        <v>455405.6</v>
      </c>
      <c r="T897" s="490">
        <v>318114.2</v>
      </c>
      <c r="U897" s="490">
        <v>508982.73</v>
      </c>
    </row>
    <row r="898" spans="1:21" ht="15">
      <c r="A898" s="489">
        <v>5</v>
      </c>
      <c r="B898" s="489" t="s">
        <v>375</v>
      </c>
      <c r="C898" s="489" t="s">
        <v>392</v>
      </c>
      <c r="D898" s="489" t="s">
        <v>393</v>
      </c>
      <c r="E898" s="489" t="s">
        <v>399</v>
      </c>
      <c r="F898" s="489">
        <v>1</v>
      </c>
      <c r="G898" s="489" t="s">
        <v>87</v>
      </c>
      <c r="H898" s="490">
        <v>96576.62</v>
      </c>
      <c r="I898" s="490">
        <v>169009.09</v>
      </c>
      <c r="J898" s="490">
        <v>125218.52</v>
      </c>
      <c r="K898" s="490">
        <v>219132.41</v>
      </c>
      <c r="L898" s="490">
        <v>149965.01999999999</v>
      </c>
      <c r="M898" s="490">
        <v>262438.78000000003</v>
      </c>
      <c r="N898" s="490">
        <v>179077.19</v>
      </c>
      <c r="O898" s="490">
        <v>313385.08</v>
      </c>
      <c r="P898" s="490">
        <v>210701.57</v>
      </c>
      <c r="Q898" s="490">
        <v>368727.75</v>
      </c>
      <c r="R898" s="490">
        <v>230930.07</v>
      </c>
      <c r="S898" s="490">
        <v>404127.63</v>
      </c>
      <c r="T898" s="490">
        <v>250147.58</v>
      </c>
      <c r="U898" s="490">
        <v>437758.26</v>
      </c>
    </row>
    <row r="899" spans="1:21" ht="15">
      <c r="A899" s="489">
        <v>5</v>
      </c>
      <c r="B899" s="489" t="s">
        <v>375</v>
      </c>
      <c r="C899" s="489" t="s">
        <v>392</v>
      </c>
      <c r="D899" s="489" t="s">
        <v>393</v>
      </c>
      <c r="E899" s="489" t="s">
        <v>399</v>
      </c>
      <c r="F899" s="489">
        <v>2</v>
      </c>
      <c r="G899" s="489" t="s">
        <v>106</v>
      </c>
      <c r="H899" s="490">
        <v>83868.539999999994</v>
      </c>
      <c r="I899" s="490">
        <v>146769.95000000001</v>
      </c>
      <c r="J899" s="490">
        <v>110059.14</v>
      </c>
      <c r="K899" s="490">
        <v>192603.5</v>
      </c>
      <c r="L899" s="490">
        <v>133860.19</v>
      </c>
      <c r="M899" s="490">
        <v>234255.33</v>
      </c>
      <c r="N899" s="490">
        <v>164375.69</v>
      </c>
      <c r="O899" s="490">
        <v>287657.45</v>
      </c>
      <c r="P899" s="490">
        <v>195083.08</v>
      </c>
      <c r="Q899" s="490">
        <v>341395.4</v>
      </c>
      <c r="R899" s="490">
        <v>215014.78</v>
      </c>
      <c r="S899" s="490">
        <v>376275.87</v>
      </c>
      <c r="T899" s="490">
        <v>233512.01</v>
      </c>
      <c r="U899" s="490">
        <v>408646.02</v>
      </c>
    </row>
    <row r="900" spans="1:21" ht="15">
      <c r="A900" s="489">
        <v>5</v>
      </c>
      <c r="B900" s="489" t="s">
        <v>375</v>
      </c>
      <c r="C900" s="489" t="s">
        <v>392</v>
      </c>
      <c r="D900" s="489" t="s">
        <v>393</v>
      </c>
      <c r="E900" s="489" t="s">
        <v>399</v>
      </c>
      <c r="F900" s="489">
        <v>3</v>
      </c>
      <c r="G900" s="489" t="s">
        <v>107</v>
      </c>
      <c r="H900" s="490">
        <v>72446.710000000006</v>
      </c>
      <c r="I900" s="490">
        <v>126781.75</v>
      </c>
      <c r="J900" s="490">
        <v>98473.91</v>
      </c>
      <c r="K900" s="490">
        <v>172329.34</v>
      </c>
      <c r="L900" s="490">
        <v>124323.9</v>
      </c>
      <c r="M900" s="490">
        <v>217566.82</v>
      </c>
      <c r="N900" s="490">
        <v>163508</v>
      </c>
      <c r="O900" s="490">
        <v>286139</v>
      </c>
      <c r="P900" s="490">
        <v>202380.25</v>
      </c>
      <c r="Q900" s="490">
        <v>354165.44</v>
      </c>
      <c r="R900" s="490">
        <v>227849.58</v>
      </c>
      <c r="S900" s="490">
        <v>398736.77</v>
      </c>
      <c r="T900" s="490">
        <v>252962.52</v>
      </c>
      <c r="U900" s="490">
        <v>442684.4</v>
      </c>
    </row>
    <row r="901" spans="1:21" ht="15">
      <c r="A901" s="489">
        <v>5</v>
      </c>
      <c r="B901" s="489" t="s">
        <v>375</v>
      </c>
      <c r="C901" s="489" t="s">
        <v>392</v>
      </c>
      <c r="D901" s="489" t="s">
        <v>393</v>
      </c>
      <c r="E901" s="489" t="s">
        <v>399</v>
      </c>
      <c r="F901" s="489">
        <v>4</v>
      </c>
      <c r="G901" s="489" t="s">
        <v>104</v>
      </c>
      <c r="H901" s="490">
        <v>81963.22</v>
      </c>
      <c r="I901" s="490">
        <v>131141.15</v>
      </c>
      <c r="J901" s="490">
        <v>114748.5</v>
      </c>
      <c r="K901" s="490">
        <v>183597.61</v>
      </c>
      <c r="L901" s="490">
        <v>147533.79</v>
      </c>
      <c r="M901" s="490">
        <v>236054.07</v>
      </c>
      <c r="N901" s="490">
        <v>196711.72</v>
      </c>
      <c r="O901" s="490">
        <v>314738.75</v>
      </c>
      <c r="P901" s="490">
        <v>245889.65</v>
      </c>
      <c r="Q901" s="490">
        <v>393423.44</v>
      </c>
      <c r="R901" s="490">
        <v>278674.93</v>
      </c>
      <c r="S901" s="490">
        <v>445879.9</v>
      </c>
      <c r="T901" s="490">
        <v>311460.21999999997</v>
      </c>
      <c r="U901" s="490">
        <v>498336.36</v>
      </c>
    </row>
    <row r="902" spans="1:21" ht="15">
      <c r="A902" s="489">
        <v>5</v>
      </c>
      <c r="B902" s="489" t="s">
        <v>375</v>
      </c>
      <c r="C902" s="489" t="s">
        <v>392</v>
      </c>
      <c r="D902" s="489" t="s">
        <v>393</v>
      </c>
      <c r="E902" s="489" t="s">
        <v>400</v>
      </c>
      <c r="F902" s="489">
        <v>1</v>
      </c>
      <c r="G902" s="489" t="s">
        <v>87</v>
      </c>
      <c r="H902" s="490">
        <v>97147.77</v>
      </c>
      <c r="I902" s="490">
        <v>170008.59</v>
      </c>
      <c r="J902" s="490">
        <v>125913.48</v>
      </c>
      <c r="K902" s="490">
        <v>220348.59</v>
      </c>
      <c r="L902" s="490">
        <v>150764.73000000001</v>
      </c>
      <c r="M902" s="490">
        <v>263838.28000000003</v>
      </c>
      <c r="N902" s="490">
        <v>179982.48</v>
      </c>
      <c r="O902" s="490">
        <v>314969.34000000003</v>
      </c>
      <c r="P902" s="490">
        <v>211730.44</v>
      </c>
      <c r="Q902" s="490">
        <v>370528.26</v>
      </c>
      <c r="R902" s="490">
        <v>232037.48</v>
      </c>
      <c r="S902" s="490">
        <v>406065.58</v>
      </c>
      <c r="T902" s="490">
        <v>251308.14</v>
      </c>
      <c r="U902" s="490">
        <v>439789.24</v>
      </c>
    </row>
    <row r="903" spans="1:21" ht="15">
      <c r="A903" s="489">
        <v>5</v>
      </c>
      <c r="B903" s="489" t="s">
        <v>375</v>
      </c>
      <c r="C903" s="489" t="s">
        <v>392</v>
      </c>
      <c r="D903" s="489" t="s">
        <v>393</v>
      </c>
      <c r="E903" s="489" t="s">
        <v>400</v>
      </c>
      <c r="F903" s="489">
        <v>2</v>
      </c>
      <c r="G903" s="489" t="s">
        <v>106</v>
      </c>
      <c r="H903" s="490">
        <v>84566.8</v>
      </c>
      <c r="I903" s="490">
        <v>147991.9</v>
      </c>
      <c r="J903" s="490">
        <v>110905.7</v>
      </c>
      <c r="K903" s="490">
        <v>194084.97</v>
      </c>
      <c r="L903" s="490">
        <v>134820.95000000001</v>
      </c>
      <c r="M903" s="490">
        <v>235936.67</v>
      </c>
      <c r="N903" s="490">
        <v>165427.99</v>
      </c>
      <c r="O903" s="490">
        <v>289498.99</v>
      </c>
      <c r="P903" s="490">
        <v>196268.13</v>
      </c>
      <c r="Q903" s="490">
        <v>343469.23</v>
      </c>
      <c r="R903" s="490">
        <v>216281.34</v>
      </c>
      <c r="S903" s="490">
        <v>378492.34</v>
      </c>
      <c r="T903" s="490">
        <v>234838.93</v>
      </c>
      <c r="U903" s="490">
        <v>410968.13</v>
      </c>
    </row>
    <row r="904" spans="1:21" ht="15">
      <c r="A904" s="489">
        <v>5</v>
      </c>
      <c r="B904" s="489" t="s">
        <v>375</v>
      </c>
      <c r="C904" s="489" t="s">
        <v>392</v>
      </c>
      <c r="D904" s="489" t="s">
        <v>393</v>
      </c>
      <c r="E904" s="489" t="s">
        <v>400</v>
      </c>
      <c r="F904" s="489">
        <v>3</v>
      </c>
      <c r="G904" s="489" t="s">
        <v>107</v>
      </c>
      <c r="H904" s="490">
        <v>73205.570000000007</v>
      </c>
      <c r="I904" s="490">
        <v>128109.74</v>
      </c>
      <c r="J904" s="490">
        <v>99565.82</v>
      </c>
      <c r="K904" s="490">
        <v>174240.19</v>
      </c>
      <c r="L904" s="490">
        <v>125750.64</v>
      </c>
      <c r="M904" s="490">
        <v>220063.62</v>
      </c>
      <c r="N904" s="490">
        <v>165432.89000000001</v>
      </c>
      <c r="O904" s="490">
        <v>289507.56</v>
      </c>
      <c r="P904" s="490">
        <v>204806.41</v>
      </c>
      <c r="Q904" s="490">
        <v>358411.22</v>
      </c>
      <c r="R904" s="490">
        <v>230614.38</v>
      </c>
      <c r="S904" s="490">
        <v>403575.17</v>
      </c>
      <c r="T904" s="490">
        <v>256069.51</v>
      </c>
      <c r="U904" s="490">
        <v>448121.65</v>
      </c>
    </row>
    <row r="905" spans="1:21" ht="15">
      <c r="A905" s="489">
        <v>5</v>
      </c>
      <c r="B905" s="489" t="s">
        <v>375</v>
      </c>
      <c r="C905" s="489" t="s">
        <v>392</v>
      </c>
      <c r="D905" s="489" t="s">
        <v>393</v>
      </c>
      <c r="E905" s="489" t="s">
        <v>400</v>
      </c>
      <c r="F905" s="489">
        <v>4</v>
      </c>
      <c r="G905" s="489" t="s">
        <v>104</v>
      </c>
      <c r="H905" s="490">
        <v>82419.31</v>
      </c>
      <c r="I905" s="490">
        <v>131870.9</v>
      </c>
      <c r="J905" s="490">
        <v>115387.04</v>
      </c>
      <c r="K905" s="490">
        <v>184619.27</v>
      </c>
      <c r="L905" s="490">
        <v>148354.76999999999</v>
      </c>
      <c r="M905" s="490">
        <v>237367.63</v>
      </c>
      <c r="N905" s="490">
        <v>197806.35</v>
      </c>
      <c r="O905" s="490">
        <v>316490.17</v>
      </c>
      <c r="P905" s="490">
        <v>247257.94</v>
      </c>
      <c r="Q905" s="490">
        <v>395612.71</v>
      </c>
      <c r="R905" s="490">
        <v>280225.67</v>
      </c>
      <c r="S905" s="490">
        <v>448361.08</v>
      </c>
      <c r="T905" s="490">
        <v>313193.39</v>
      </c>
      <c r="U905" s="490">
        <v>501109.44</v>
      </c>
    </row>
    <row r="906" spans="1:21" ht="15">
      <c r="A906" s="489">
        <v>5</v>
      </c>
      <c r="B906" s="489" t="s">
        <v>375</v>
      </c>
      <c r="C906" s="489" t="s">
        <v>392</v>
      </c>
      <c r="D906" s="489" t="s">
        <v>393</v>
      </c>
      <c r="E906" s="489" t="s">
        <v>401</v>
      </c>
      <c r="F906" s="489">
        <v>1</v>
      </c>
      <c r="G906" s="489" t="s">
        <v>87</v>
      </c>
      <c r="H906" s="490">
        <v>96615.96</v>
      </c>
      <c r="I906" s="490">
        <v>169077.93</v>
      </c>
      <c r="J906" s="490">
        <v>125239.72</v>
      </c>
      <c r="K906" s="490">
        <v>219169.52</v>
      </c>
      <c r="L906" s="490">
        <v>149969.1</v>
      </c>
      <c r="M906" s="490">
        <v>262445.92</v>
      </c>
      <c r="N906" s="490">
        <v>179049.58</v>
      </c>
      <c r="O906" s="490">
        <v>313336.77</v>
      </c>
      <c r="P906" s="490">
        <v>210645.35</v>
      </c>
      <c r="Q906" s="490">
        <v>368629.37</v>
      </c>
      <c r="R906" s="490">
        <v>230855.22</v>
      </c>
      <c r="S906" s="490">
        <v>403996.64</v>
      </c>
      <c r="T906" s="490">
        <v>250040.99</v>
      </c>
      <c r="U906" s="490">
        <v>437571.74</v>
      </c>
    </row>
    <row r="907" spans="1:21" ht="15">
      <c r="A907" s="489">
        <v>5</v>
      </c>
      <c r="B907" s="489" t="s">
        <v>375</v>
      </c>
      <c r="C907" s="489" t="s">
        <v>392</v>
      </c>
      <c r="D907" s="489" t="s">
        <v>393</v>
      </c>
      <c r="E907" s="489" t="s">
        <v>401</v>
      </c>
      <c r="F907" s="489">
        <v>2</v>
      </c>
      <c r="G907" s="489" t="s">
        <v>106</v>
      </c>
      <c r="H907" s="490">
        <v>84034.98</v>
      </c>
      <c r="I907" s="490">
        <v>147061.22</v>
      </c>
      <c r="J907" s="490">
        <v>110231.94</v>
      </c>
      <c r="K907" s="490">
        <v>192905.9</v>
      </c>
      <c r="L907" s="490">
        <v>134025.32</v>
      </c>
      <c r="M907" s="490">
        <v>234544.31</v>
      </c>
      <c r="N907" s="490">
        <v>164495.1</v>
      </c>
      <c r="O907" s="490">
        <v>287866.42</v>
      </c>
      <c r="P907" s="490">
        <v>195183.05</v>
      </c>
      <c r="Q907" s="490">
        <v>341570.34</v>
      </c>
      <c r="R907" s="490">
        <v>215099.08</v>
      </c>
      <c r="S907" s="490">
        <v>376423.4</v>
      </c>
      <c r="T907" s="490">
        <v>233571.78</v>
      </c>
      <c r="U907" s="490">
        <v>408750.62</v>
      </c>
    </row>
    <row r="908" spans="1:21" ht="15">
      <c r="A908" s="489">
        <v>5</v>
      </c>
      <c r="B908" s="489" t="s">
        <v>375</v>
      </c>
      <c r="C908" s="489" t="s">
        <v>392</v>
      </c>
      <c r="D908" s="489" t="s">
        <v>393</v>
      </c>
      <c r="E908" s="489" t="s">
        <v>401</v>
      </c>
      <c r="F908" s="489">
        <v>3</v>
      </c>
      <c r="G908" s="489" t="s">
        <v>107</v>
      </c>
      <c r="H908" s="490">
        <v>72692.31</v>
      </c>
      <c r="I908" s="490">
        <v>127211.54</v>
      </c>
      <c r="J908" s="490">
        <v>98847.26</v>
      </c>
      <c r="K908" s="490">
        <v>172982.7</v>
      </c>
      <c r="L908" s="490">
        <v>124826.77</v>
      </c>
      <c r="M908" s="490">
        <v>218446.84</v>
      </c>
      <c r="N908" s="490">
        <v>164201.06</v>
      </c>
      <c r="O908" s="490">
        <v>287351.86</v>
      </c>
      <c r="P908" s="490">
        <v>203266.63</v>
      </c>
      <c r="Q908" s="490">
        <v>355716.6</v>
      </c>
      <c r="R908" s="490">
        <v>228869.29</v>
      </c>
      <c r="S908" s="490">
        <v>400521.26</v>
      </c>
      <c r="T908" s="490">
        <v>254119.12</v>
      </c>
      <c r="U908" s="490">
        <v>444708.46</v>
      </c>
    </row>
    <row r="909" spans="1:21" ht="15">
      <c r="A909" s="489">
        <v>5</v>
      </c>
      <c r="B909" s="489" t="s">
        <v>375</v>
      </c>
      <c r="C909" s="489" t="s">
        <v>392</v>
      </c>
      <c r="D909" s="489" t="s">
        <v>393</v>
      </c>
      <c r="E909" s="489" t="s">
        <v>401</v>
      </c>
      <c r="F909" s="489">
        <v>4</v>
      </c>
      <c r="G909" s="489" t="s">
        <v>104</v>
      </c>
      <c r="H909" s="490">
        <v>81977.88</v>
      </c>
      <c r="I909" s="490">
        <v>131164.62</v>
      </c>
      <c r="J909" s="490">
        <v>114769.04</v>
      </c>
      <c r="K909" s="490">
        <v>183630.46</v>
      </c>
      <c r="L909" s="490">
        <v>147560.19</v>
      </c>
      <c r="M909" s="490">
        <v>236096.31</v>
      </c>
      <c r="N909" s="490">
        <v>196746.92</v>
      </c>
      <c r="O909" s="490">
        <v>314795.08</v>
      </c>
      <c r="P909" s="490">
        <v>245933.65</v>
      </c>
      <c r="Q909" s="490">
        <v>393493.85</v>
      </c>
      <c r="R909" s="490">
        <v>278724.8</v>
      </c>
      <c r="S909" s="490">
        <v>445959.69</v>
      </c>
      <c r="T909" s="490">
        <v>311515.96000000002</v>
      </c>
      <c r="U909" s="490">
        <v>498425.54</v>
      </c>
    </row>
    <row r="910" spans="1:21" ht="15">
      <c r="A910" s="489">
        <v>5</v>
      </c>
      <c r="B910" s="489" t="s">
        <v>375</v>
      </c>
      <c r="C910" s="489" t="s">
        <v>392</v>
      </c>
      <c r="D910" s="489" t="s">
        <v>393</v>
      </c>
      <c r="E910" s="489" t="s">
        <v>402</v>
      </c>
      <c r="F910" s="489">
        <v>1</v>
      </c>
      <c r="G910" s="489" t="s">
        <v>87</v>
      </c>
      <c r="H910" s="490">
        <v>98093.35</v>
      </c>
      <c r="I910" s="490">
        <v>171663.35999999999</v>
      </c>
      <c r="J910" s="490">
        <v>127197.36</v>
      </c>
      <c r="K910" s="490">
        <v>222595.38</v>
      </c>
      <c r="L910" s="490">
        <v>152343.72</v>
      </c>
      <c r="M910" s="490">
        <v>266601.52</v>
      </c>
      <c r="N910" s="490">
        <v>181931.07</v>
      </c>
      <c r="O910" s="490">
        <v>318379.38</v>
      </c>
      <c r="P910" s="490">
        <v>214069.24</v>
      </c>
      <c r="Q910" s="490">
        <v>374621.17</v>
      </c>
      <c r="R910" s="490">
        <v>234626.52</v>
      </c>
      <c r="S910" s="490">
        <v>410596.41</v>
      </c>
      <c r="T910" s="490">
        <v>254162.16</v>
      </c>
      <c r="U910" s="490">
        <v>444783.77</v>
      </c>
    </row>
    <row r="911" spans="1:21" ht="15">
      <c r="A911" s="489">
        <v>5</v>
      </c>
      <c r="B911" s="489" t="s">
        <v>375</v>
      </c>
      <c r="C911" s="489" t="s">
        <v>392</v>
      </c>
      <c r="D911" s="489" t="s">
        <v>393</v>
      </c>
      <c r="E911" s="489" t="s">
        <v>402</v>
      </c>
      <c r="F911" s="489">
        <v>2</v>
      </c>
      <c r="G911" s="489" t="s">
        <v>106</v>
      </c>
      <c r="H911" s="490">
        <v>85131.1</v>
      </c>
      <c r="I911" s="490">
        <v>148979.42000000001</v>
      </c>
      <c r="J911" s="490">
        <v>111734.8</v>
      </c>
      <c r="K911" s="490">
        <v>195535.9</v>
      </c>
      <c r="L911" s="490">
        <v>135916.79999999999</v>
      </c>
      <c r="M911" s="490">
        <v>237854.4</v>
      </c>
      <c r="N911" s="490">
        <v>166935.54</v>
      </c>
      <c r="O911" s="490">
        <v>292137.2</v>
      </c>
      <c r="P911" s="490">
        <v>198138.38</v>
      </c>
      <c r="Q911" s="490">
        <v>346742.17</v>
      </c>
      <c r="R911" s="490">
        <v>218392.92</v>
      </c>
      <c r="S911" s="490">
        <v>382187.61</v>
      </c>
      <c r="T911" s="490">
        <v>237193.88</v>
      </c>
      <c r="U911" s="490">
        <v>415089.29</v>
      </c>
    </row>
    <row r="912" spans="1:21" ht="15">
      <c r="A912" s="489">
        <v>5</v>
      </c>
      <c r="B912" s="489" t="s">
        <v>375</v>
      </c>
      <c r="C912" s="489" t="s">
        <v>392</v>
      </c>
      <c r="D912" s="489" t="s">
        <v>393</v>
      </c>
      <c r="E912" s="489" t="s">
        <v>402</v>
      </c>
      <c r="F912" s="489">
        <v>3</v>
      </c>
      <c r="G912" s="489" t="s">
        <v>107</v>
      </c>
      <c r="H912" s="490">
        <v>73495.3</v>
      </c>
      <c r="I912" s="490">
        <v>128616.78</v>
      </c>
      <c r="J912" s="490">
        <v>99882.91</v>
      </c>
      <c r="K912" s="490">
        <v>174795.09</v>
      </c>
      <c r="L912" s="490">
        <v>126089.76</v>
      </c>
      <c r="M912" s="490">
        <v>220657.08</v>
      </c>
      <c r="N912" s="490">
        <v>165817.34</v>
      </c>
      <c r="O912" s="490">
        <v>290180.34000000003</v>
      </c>
      <c r="P912" s="490">
        <v>205226.82</v>
      </c>
      <c r="Q912" s="490">
        <v>359146.94</v>
      </c>
      <c r="R912" s="490">
        <v>231045.41</v>
      </c>
      <c r="S912" s="490">
        <v>404329.46</v>
      </c>
      <c r="T912" s="490">
        <v>256500.46</v>
      </c>
      <c r="U912" s="490">
        <v>448875.81</v>
      </c>
    </row>
    <row r="913" spans="1:21" ht="15">
      <c r="A913" s="489">
        <v>5</v>
      </c>
      <c r="B913" s="489" t="s">
        <v>375</v>
      </c>
      <c r="C913" s="489" t="s">
        <v>392</v>
      </c>
      <c r="D913" s="489" t="s">
        <v>393</v>
      </c>
      <c r="E913" s="489" t="s">
        <v>402</v>
      </c>
      <c r="F913" s="489">
        <v>4</v>
      </c>
      <c r="G913" s="489" t="s">
        <v>104</v>
      </c>
      <c r="H913" s="490">
        <v>83258.16</v>
      </c>
      <c r="I913" s="490">
        <v>133213.07</v>
      </c>
      <c r="J913" s="490">
        <v>116561.43</v>
      </c>
      <c r="K913" s="490">
        <v>186498.29</v>
      </c>
      <c r="L913" s="490">
        <v>149864.70000000001</v>
      </c>
      <c r="M913" s="490">
        <v>239783.52</v>
      </c>
      <c r="N913" s="490">
        <v>199819.6</v>
      </c>
      <c r="O913" s="490">
        <v>319711.35999999999</v>
      </c>
      <c r="P913" s="490">
        <v>249774.49</v>
      </c>
      <c r="Q913" s="490">
        <v>399639.2</v>
      </c>
      <c r="R913" s="490">
        <v>283077.76000000001</v>
      </c>
      <c r="S913" s="490">
        <v>452924.42</v>
      </c>
      <c r="T913" s="490">
        <v>316381.03000000003</v>
      </c>
      <c r="U913" s="490">
        <v>506209.65</v>
      </c>
    </row>
    <row r="914" spans="1:21" ht="15">
      <c r="A914" s="489">
        <v>5</v>
      </c>
      <c r="B914" s="489" t="s">
        <v>375</v>
      </c>
      <c r="C914" s="489" t="s">
        <v>392</v>
      </c>
      <c r="D914" s="489" t="s">
        <v>393</v>
      </c>
      <c r="E914" s="489" t="s">
        <v>403</v>
      </c>
      <c r="F914" s="489">
        <v>1</v>
      </c>
      <c r="G914" s="489" t="s">
        <v>87</v>
      </c>
      <c r="H914" s="490">
        <v>95099.24</v>
      </c>
      <c r="I914" s="490">
        <v>166423.66</v>
      </c>
      <c r="J914" s="490">
        <v>123260.88</v>
      </c>
      <c r="K914" s="490">
        <v>215706.54</v>
      </c>
      <c r="L914" s="490">
        <v>147590.39000000001</v>
      </c>
      <c r="M914" s="490">
        <v>258283.18</v>
      </c>
      <c r="N914" s="490">
        <v>176195.7</v>
      </c>
      <c r="O914" s="490">
        <v>308342.46999999997</v>
      </c>
      <c r="P914" s="490">
        <v>207277.68</v>
      </c>
      <c r="Q914" s="490">
        <v>362735.95</v>
      </c>
      <c r="R914" s="490">
        <v>227158.78</v>
      </c>
      <c r="S914" s="490">
        <v>397527.86</v>
      </c>
      <c r="T914" s="490">
        <v>246026.41</v>
      </c>
      <c r="U914" s="490">
        <v>430546.22</v>
      </c>
    </row>
    <row r="915" spans="1:21" ht="15">
      <c r="A915" s="489">
        <v>5</v>
      </c>
      <c r="B915" s="489" t="s">
        <v>375</v>
      </c>
      <c r="C915" s="489" t="s">
        <v>392</v>
      </c>
      <c r="D915" s="489" t="s">
        <v>393</v>
      </c>
      <c r="E915" s="489" t="s">
        <v>403</v>
      </c>
      <c r="F915" s="489">
        <v>2</v>
      </c>
      <c r="G915" s="489" t="s">
        <v>106</v>
      </c>
      <c r="H915" s="490">
        <v>82772.429999999993</v>
      </c>
      <c r="I915" s="490">
        <v>144851.75</v>
      </c>
      <c r="J915" s="490">
        <v>108556.29</v>
      </c>
      <c r="K915" s="490">
        <v>189973.5</v>
      </c>
      <c r="L915" s="490">
        <v>131968.71</v>
      </c>
      <c r="M915" s="490">
        <v>230945.24</v>
      </c>
      <c r="N915" s="490">
        <v>161935.24</v>
      </c>
      <c r="O915" s="490">
        <v>283386.67</v>
      </c>
      <c r="P915" s="490">
        <v>192127.75</v>
      </c>
      <c r="Q915" s="490">
        <v>336223.56</v>
      </c>
      <c r="R915" s="490">
        <v>211720.95</v>
      </c>
      <c r="S915" s="490">
        <v>370511.65</v>
      </c>
      <c r="T915" s="490">
        <v>229889.92000000001</v>
      </c>
      <c r="U915" s="490">
        <v>402307.35</v>
      </c>
    </row>
    <row r="916" spans="1:21" ht="15">
      <c r="A916" s="489">
        <v>5</v>
      </c>
      <c r="B916" s="489" t="s">
        <v>375</v>
      </c>
      <c r="C916" s="489" t="s">
        <v>392</v>
      </c>
      <c r="D916" s="489" t="s">
        <v>393</v>
      </c>
      <c r="E916" s="489" t="s">
        <v>403</v>
      </c>
      <c r="F916" s="489">
        <v>3</v>
      </c>
      <c r="G916" s="489" t="s">
        <v>107</v>
      </c>
      <c r="H916" s="490">
        <v>71643.710000000006</v>
      </c>
      <c r="I916" s="490">
        <v>125376.5</v>
      </c>
      <c r="J916" s="490">
        <v>97438.26</v>
      </c>
      <c r="K916" s="490">
        <v>170516.95</v>
      </c>
      <c r="L916" s="490">
        <v>123060.91</v>
      </c>
      <c r="M916" s="490">
        <v>215356.59</v>
      </c>
      <c r="N916" s="490">
        <v>161891.73000000001</v>
      </c>
      <c r="O916" s="490">
        <v>283310.52</v>
      </c>
      <c r="P916" s="490">
        <v>200420.05</v>
      </c>
      <c r="Q916" s="490">
        <v>350735.09</v>
      </c>
      <c r="R916" s="490">
        <v>225673.47</v>
      </c>
      <c r="S916" s="490">
        <v>394928.56</v>
      </c>
      <c r="T916" s="490">
        <v>250581.17</v>
      </c>
      <c r="U916" s="490">
        <v>438517.05</v>
      </c>
    </row>
    <row r="917" spans="1:21" ht="15">
      <c r="A917" s="489">
        <v>5</v>
      </c>
      <c r="B917" s="489" t="s">
        <v>375</v>
      </c>
      <c r="C917" s="489" t="s">
        <v>392</v>
      </c>
      <c r="D917" s="489" t="s">
        <v>393</v>
      </c>
      <c r="E917" s="489" t="s">
        <v>403</v>
      </c>
      <c r="F917" s="489">
        <v>4</v>
      </c>
      <c r="G917" s="489" t="s">
        <v>104</v>
      </c>
      <c r="H917" s="490">
        <v>80682.929999999993</v>
      </c>
      <c r="I917" s="490">
        <v>129092.7</v>
      </c>
      <c r="J917" s="490">
        <v>112956.11</v>
      </c>
      <c r="K917" s="490">
        <v>180729.78</v>
      </c>
      <c r="L917" s="490">
        <v>145229.28</v>
      </c>
      <c r="M917" s="490">
        <v>232366.86</v>
      </c>
      <c r="N917" s="490">
        <v>193639.04000000001</v>
      </c>
      <c r="O917" s="490">
        <v>309822.46999999997</v>
      </c>
      <c r="P917" s="490">
        <v>242048.8</v>
      </c>
      <c r="Q917" s="490">
        <v>387278.09</v>
      </c>
      <c r="R917" s="490">
        <v>274321.98</v>
      </c>
      <c r="S917" s="490">
        <v>438915.17</v>
      </c>
      <c r="T917" s="490">
        <v>306595.15000000002</v>
      </c>
      <c r="U917" s="490">
        <v>490552.25</v>
      </c>
    </row>
    <row r="918" spans="1:21" ht="15">
      <c r="A918" s="489">
        <v>5</v>
      </c>
      <c r="B918" s="489" t="s">
        <v>375</v>
      </c>
      <c r="C918" s="489" t="s">
        <v>404</v>
      </c>
      <c r="D918" s="489" t="s">
        <v>405</v>
      </c>
      <c r="E918" s="489" t="s">
        <v>406</v>
      </c>
      <c r="F918" s="489">
        <v>1</v>
      </c>
      <c r="G918" s="489" t="s">
        <v>87</v>
      </c>
      <c r="H918" s="490">
        <v>106819.27</v>
      </c>
      <c r="I918" s="490">
        <v>186933.72</v>
      </c>
      <c r="J918" s="490">
        <v>138481.5</v>
      </c>
      <c r="K918" s="490">
        <v>242342.62</v>
      </c>
      <c r="L918" s="490">
        <v>165836.71</v>
      </c>
      <c r="M918" s="490">
        <v>290214.24</v>
      </c>
      <c r="N918" s="490">
        <v>198011.09</v>
      </c>
      <c r="O918" s="490">
        <v>346519.41</v>
      </c>
      <c r="P918" s="490">
        <v>232965.32</v>
      </c>
      <c r="Q918" s="490">
        <v>407689.31</v>
      </c>
      <c r="R918" s="490">
        <v>255323.56</v>
      </c>
      <c r="S918" s="490">
        <v>446816.23</v>
      </c>
      <c r="T918" s="490">
        <v>276556.19</v>
      </c>
      <c r="U918" s="490">
        <v>483973.34</v>
      </c>
    </row>
    <row r="919" spans="1:21" ht="15">
      <c r="A919" s="489">
        <v>5</v>
      </c>
      <c r="B919" s="489" t="s">
        <v>375</v>
      </c>
      <c r="C919" s="489" t="s">
        <v>404</v>
      </c>
      <c r="D919" s="489" t="s">
        <v>405</v>
      </c>
      <c r="E919" s="489" t="s">
        <v>406</v>
      </c>
      <c r="F919" s="489">
        <v>2</v>
      </c>
      <c r="G919" s="489" t="s">
        <v>106</v>
      </c>
      <c r="H919" s="490">
        <v>92840.39</v>
      </c>
      <c r="I919" s="490">
        <v>162470.69</v>
      </c>
      <c r="J919" s="490">
        <v>121806.19</v>
      </c>
      <c r="K919" s="490">
        <v>213160.83</v>
      </c>
      <c r="L919" s="490">
        <v>148121.4</v>
      </c>
      <c r="M919" s="490">
        <v>259212.45</v>
      </c>
      <c r="N919" s="490">
        <v>181839.44</v>
      </c>
      <c r="O919" s="490">
        <v>318219.02</v>
      </c>
      <c r="P919" s="490">
        <v>215784.98</v>
      </c>
      <c r="Q919" s="490">
        <v>377623.72</v>
      </c>
      <c r="R919" s="490">
        <v>237816.74</v>
      </c>
      <c r="S919" s="490">
        <v>416179.3</v>
      </c>
      <c r="T919" s="490">
        <v>258257.07</v>
      </c>
      <c r="U919" s="490">
        <v>451949.88</v>
      </c>
    </row>
    <row r="920" spans="1:21" ht="15">
      <c r="A920" s="489">
        <v>5</v>
      </c>
      <c r="B920" s="489" t="s">
        <v>375</v>
      </c>
      <c r="C920" s="489" t="s">
        <v>404</v>
      </c>
      <c r="D920" s="489" t="s">
        <v>405</v>
      </c>
      <c r="E920" s="489" t="s">
        <v>406</v>
      </c>
      <c r="F920" s="489">
        <v>3</v>
      </c>
      <c r="G920" s="489" t="s">
        <v>107</v>
      </c>
      <c r="H920" s="490">
        <v>80255.97</v>
      </c>
      <c r="I920" s="490">
        <v>140447.95000000001</v>
      </c>
      <c r="J920" s="490">
        <v>109111.72</v>
      </c>
      <c r="K920" s="490">
        <v>190945.52</v>
      </c>
      <c r="L920" s="490">
        <v>137772.54999999999</v>
      </c>
      <c r="M920" s="490">
        <v>241101.96</v>
      </c>
      <c r="N920" s="490">
        <v>181213.81</v>
      </c>
      <c r="O920" s="490">
        <v>317124.15999999997</v>
      </c>
      <c r="P920" s="490">
        <v>224312.04</v>
      </c>
      <c r="Q920" s="490">
        <v>392546.06</v>
      </c>
      <c r="R920" s="490">
        <v>252554.14</v>
      </c>
      <c r="S920" s="490">
        <v>441969.74</v>
      </c>
      <c r="T920" s="490">
        <v>280404.2</v>
      </c>
      <c r="U920" s="490">
        <v>490707.35</v>
      </c>
    </row>
    <row r="921" spans="1:21" ht="15">
      <c r="A921" s="489">
        <v>5</v>
      </c>
      <c r="B921" s="489" t="s">
        <v>375</v>
      </c>
      <c r="C921" s="489" t="s">
        <v>404</v>
      </c>
      <c r="D921" s="489" t="s">
        <v>405</v>
      </c>
      <c r="E921" s="489" t="s">
        <v>406</v>
      </c>
      <c r="F921" s="489">
        <v>4</v>
      </c>
      <c r="G921" s="489" t="s">
        <v>104</v>
      </c>
      <c r="H921" s="490">
        <v>90645.11</v>
      </c>
      <c r="I921" s="490">
        <v>145032.18</v>
      </c>
      <c r="J921" s="490">
        <v>126903.16</v>
      </c>
      <c r="K921" s="490">
        <v>203045.05</v>
      </c>
      <c r="L921" s="490">
        <v>163161.20000000001</v>
      </c>
      <c r="M921" s="490">
        <v>261057.92000000001</v>
      </c>
      <c r="N921" s="490">
        <v>217548.27</v>
      </c>
      <c r="O921" s="490">
        <v>348077.23</v>
      </c>
      <c r="P921" s="490">
        <v>271935.33</v>
      </c>
      <c r="Q921" s="490">
        <v>435096.54</v>
      </c>
      <c r="R921" s="490">
        <v>308193.38</v>
      </c>
      <c r="S921" s="490">
        <v>493109.41</v>
      </c>
      <c r="T921" s="490">
        <v>344451.42</v>
      </c>
      <c r="U921" s="490">
        <v>551122.28</v>
      </c>
    </row>
    <row r="922" spans="1:21" ht="15">
      <c r="A922" s="489">
        <v>5</v>
      </c>
      <c r="B922" s="489" t="s">
        <v>375</v>
      </c>
      <c r="C922" s="489" t="s">
        <v>404</v>
      </c>
      <c r="D922" s="489" t="s">
        <v>405</v>
      </c>
      <c r="E922" s="489" t="s">
        <v>407</v>
      </c>
      <c r="F922" s="489">
        <v>1</v>
      </c>
      <c r="G922" s="489" t="s">
        <v>87</v>
      </c>
      <c r="H922" s="490">
        <v>95513.02</v>
      </c>
      <c r="I922" s="490">
        <v>167147.79</v>
      </c>
      <c r="J922" s="490">
        <v>123871.02</v>
      </c>
      <c r="K922" s="490">
        <v>216774.28</v>
      </c>
      <c r="L922" s="490">
        <v>148373.76000000001</v>
      </c>
      <c r="M922" s="490">
        <v>259654.08</v>
      </c>
      <c r="N922" s="490">
        <v>177211.41</v>
      </c>
      <c r="O922" s="490">
        <v>310119.96000000002</v>
      </c>
      <c r="P922" s="490">
        <v>208531.42</v>
      </c>
      <c r="Q922" s="490">
        <v>364929.98</v>
      </c>
      <c r="R922" s="490">
        <v>228565.58</v>
      </c>
      <c r="S922" s="490">
        <v>399989.76000000001</v>
      </c>
      <c r="T922" s="490">
        <v>247613.3</v>
      </c>
      <c r="U922" s="490">
        <v>433323.28</v>
      </c>
    </row>
    <row r="923" spans="1:21" ht="15">
      <c r="A923" s="489">
        <v>5</v>
      </c>
      <c r="B923" s="489" t="s">
        <v>375</v>
      </c>
      <c r="C923" s="489" t="s">
        <v>404</v>
      </c>
      <c r="D923" s="489" t="s">
        <v>405</v>
      </c>
      <c r="E923" s="489" t="s">
        <v>407</v>
      </c>
      <c r="F923" s="489">
        <v>2</v>
      </c>
      <c r="G923" s="489" t="s">
        <v>106</v>
      </c>
      <c r="H923" s="490">
        <v>82804.92</v>
      </c>
      <c r="I923" s="490">
        <v>144908.60999999999</v>
      </c>
      <c r="J923" s="490">
        <v>108711.64</v>
      </c>
      <c r="K923" s="490">
        <v>190245.37</v>
      </c>
      <c r="L923" s="490">
        <v>132268.94</v>
      </c>
      <c r="M923" s="490">
        <v>231470.64</v>
      </c>
      <c r="N923" s="490">
        <v>162509.91</v>
      </c>
      <c r="O923" s="490">
        <v>284392.33</v>
      </c>
      <c r="P923" s="490">
        <v>192912.93</v>
      </c>
      <c r="Q923" s="490">
        <v>337597.63</v>
      </c>
      <c r="R923" s="490">
        <v>212650.29</v>
      </c>
      <c r="S923" s="490">
        <v>372138.01</v>
      </c>
      <c r="T923" s="490">
        <v>230977.74</v>
      </c>
      <c r="U923" s="490">
        <v>404211.04</v>
      </c>
    </row>
    <row r="924" spans="1:21" ht="15">
      <c r="A924" s="489">
        <v>5</v>
      </c>
      <c r="B924" s="489" t="s">
        <v>375</v>
      </c>
      <c r="C924" s="489" t="s">
        <v>404</v>
      </c>
      <c r="D924" s="489" t="s">
        <v>405</v>
      </c>
      <c r="E924" s="489" t="s">
        <v>407</v>
      </c>
      <c r="F924" s="489">
        <v>3</v>
      </c>
      <c r="G924" s="489" t="s">
        <v>107</v>
      </c>
      <c r="H924" s="490">
        <v>71420.2</v>
      </c>
      <c r="I924" s="490">
        <v>124985.34</v>
      </c>
      <c r="J924" s="490">
        <v>97036.79</v>
      </c>
      <c r="K924" s="490">
        <v>169814.38</v>
      </c>
      <c r="L924" s="490">
        <v>122476.17</v>
      </c>
      <c r="M924" s="490">
        <v>214333.29</v>
      </c>
      <c r="N924" s="490">
        <v>161044.35999999999</v>
      </c>
      <c r="O924" s="490">
        <v>281827.62</v>
      </c>
      <c r="P924" s="490">
        <v>199300.7</v>
      </c>
      <c r="Q924" s="490">
        <v>348776.22</v>
      </c>
      <c r="R924" s="490">
        <v>224359.42</v>
      </c>
      <c r="S924" s="490">
        <v>392628.99</v>
      </c>
      <c r="T924" s="490">
        <v>249061.75</v>
      </c>
      <c r="U924" s="490">
        <v>435858.06</v>
      </c>
    </row>
    <row r="925" spans="1:21" ht="15">
      <c r="A925" s="489">
        <v>5</v>
      </c>
      <c r="B925" s="489" t="s">
        <v>375</v>
      </c>
      <c r="C925" s="489" t="s">
        <v>404</v>
      </c>
      <c r="D925" s="489" t="s">
        <v>405</v>
      </c>
      <c r="E925" s="489" t="s">
        <v>407</v>
      </c>
      <c r="F925" s="489">
        <v>4</v>
      </c>
      <c r="G925" s="489" t="s">
        <v>104</v>
      </c>
      <c r="H925" s="490">
        <v>81080.36</v>
      </c>
      <c r="I925" s="490">
        <v>129728.58</v>
      </c>
      <c r="J925" s="490">
        <v>113512.5</v>
      </c>
      <c r="K925" s="490">
        <v>181620.01</v>
      </c>
      <c r="L925" s="490">
        <v>145944.65</v>
      </c>
      <c r="M925" s="490">
        <v>233511.44</v>
      </c>
      <c r="N925" s="490">
        <v>194592.86</v>
      </c>
      <c r="O925" s="490">
        <v>311348.59000000003</v>
      </c>
      <c r="P925" s="490">
        <v>243241.08</v>
      </c>
      <c r="Q925" s="490">
        <v>389185.73</v>
      </c>
      <c r="R925" s="490">
        <v>275673.21999999997</v>
      </c>
      <c r="S925" s="490">
        <v>441077.16</v>
      </c>
      <c r="T925" s="490">
        <v>308105.37</v>
      </c>
      <c r="U925" s="490">
        <v>492968.59</v>
      </c>
    </row>
    <row r="926" spans="1:21" ht="15">
      <c r="A926" s="489">
        <v>5</v>
      </c>
      <c r="B926" s="489" t="s">
        <v>375</v>
      </c>
      <c r="C926" s="489" t="s">
        <v>404</v>
      </c>
      <c r="D926" s="489" t="s">
        <v>405</v>
      </c>
      <c r="E926" s="489" t="s">
        <v>408</v>
      </c>
      <c r="F926" s="489">
        <v>1</v>
      </c>
      <c r="G926" s="489" t="s">
        <v>87</v>
      </c>
      <c r="H926" s="490">
        <v>98546.47</v>
      </c>
      <c r="I926" s="490">
        <v>172456.33</v>
      </c>
      <c r="J926" s="490">
        <v>127828.7</v>
      </c>
      <c r="K926" s="490">
        <v>223700.22</v>
      </c>
      <c r="L926" s="490">
        <v>153131.18</v>
      </c>
      <c r="M926" s="490">
        <v>267979.57</v>
      </c>
      <c r="N926" s="490">
        <v>182919.18</v>
      </c>
      <c r="O926" s="490">
        <v>320108.56</v>
      </c>
      <c r="P926" s="490">
        <v>215266.75</v>
      </c>
      <c r="Q926" s="490">
        <v>376716.82</v>
      </c>
      <c r="R926" s="490">
        <v>235958.47</v>
      </c>
      <c r="S926" s="490">
        <v>412927.32</v>
      </c>
      <c r="T926" s="490">
        <v>255642.46</v>
      </c>
      <c r="U926" s="490">
        <v>447374.31</v>
      </c>
    </row>
    <row r="927" spans="1:21" ht="15">
      <c r="A927" s="489">
        <v>5</v>
      </c>
      <c r="B927" s="489" t="s">
        <v>375</v>
      </c>
      <c r="C927" s="489" t="s">
        <v>404</v>
      </c>
      <c r="D927" s="489" t="s">
        <v>405</v>
      </c>
      <c r="E927" s="489" t="s">
        <v>408</v>
      </c>
      <c r="F927" s="489">
        <v>2</v>
      </c>
      <c r="G927" s="489" t="s">
        <v>106</v>
      </c>
      <c r="H927" s="490">
        <v>85330.03</v>
      </c>
      <c r="I927" s="490">
        <v>149327.54999999999</v>
      </c>
      <c r="J927" s="490">
        <v>112062.95</v>
      </c>
      <c r="K927" s="490">
        <v>196110.16</v>
      </c>
      <c r="L927" s="490">
        <v>136382.16</v>
      </c>
      <c r="M927" s="490">
        <v>238668.79</v>
      </c>
      <c r="N927" s="490">
        <v>167629.62</v>
      </c>
      <c r="O927" s="490">
        <v>293351.83</v>
      </c>
      <c r="P927" s="490">
        <v>199023.53</v>
      </c>
      <c r="Q927" s="490">
        <v>348291.17</v>
      </c>
      <c r="R927" s="490">
        <v>219406.57</v>
      </c>
      <c r="S927" s="490">
        <v>383961.49</v>
      </c>
      <c r="T927" s="490">
        <v>238341.48</v>
      </c>
      <c r="U927" s="490">
        <v>417097.58</v>
      </c>
    </row>
    <row r="928" spans="1:21" ht="15">
      <c r="A928" s="489">
        <v>5</v>
      </c>
      <c r="B928" s="489" t="s">
        <v>375</v>
      </c>
      <c r="C928" s="489" t="s">
        <v>404</v>
      </c>
      <c r="D928" s="489" t="s">
        <v>405</v>
      </c>
      <c r="E928" s="489" t="s">
        <v>408</v>
      </c>
      <c r="F928" s="489">
        <v>3</v>
      </c>
      <c r="G928" s="489" t="s">
        <v>107</v>
      </c>
      <c r="H928" s="490">
        <v>73517.38</v>
      </c>
      <c r="I928" s="490">
        <v>128655.41</v>
      </c>
      <c r="J928" s="490">
        <v>99854.78</v>
      </c>
      <c r="K928" s="490">
        <v>174745.87</v>
      </c>
      <c r="L928" s="490">
        <v>126007.89</v>
      </c>
      <c r="M928" s="490">
        <v>220513.8</v>
      </c>
      <c r="N928" s="490">
        <v>165663.03</v>
      </c>
      <c r="O928" s="490">
        <v>289910.3</v>
      </c>
      <c r="P928" s="490">
        <v>204993.85</v>
      </c>
      <c r="Q928" s="490">
        <v>358739.23</v>
      </c>
      <c r="R928" s="490">
        <v>230751.07</v>
      </c>
      <c r="S928" s="490">
        <v>403814.37</v>
      </c>
      <c r="T928" s="490">
        <v>256137.64</v>
      </c>
      <c r="U928" s="490">
        <v>448240.87</v>
      </c>
    </row>
    <row r="929" spans="1:21" ht="15">
      <c r="A929" s="489">
        <v>5</v>
      </c>
      <c r="B929" s="489" t="s">
        <v>375</v>
      </c>
      <c r="C929" s="489" t="s">
        <v>404</v>
      </c>
      <c r="D929" s="489" t="s">
        <v>405</v>
      </c>
      <c r="E929" s="489" t="s">
        <v>408</v>
      </c>
      <c r="F929" s="489">
        <v>4</v>
      </c>
      <c r="G929" s="489" t="s">
        <v>104</v>
      </c>
      <c r="H929" s="490">
        <v>83670.259999999995</v>
      </c>
      <c r="I929" s="490">
        <v>133872.41</v>
      </c>
      <c r="J929" s="490">
        <v>117138.36</v>
      </c>
      <c r="K929" s="490">
        <v>187421.38</v>
      </c>
      <c r="L929" s="490">
        <v>150606.46</v>
      </c>
      <c r="M929" s="490">
        <v>240970.34</v>
      </c>
      <c r="N929" s="490">
        <v>200808.62</v>
      </c>
      <c r="O929" s="490">
        <v>321293.78999999998</v>
      </c>
      <c r="P929" s="490">
        <v>251010.77</v>
      </c>
      <c r="Q929" s="490">
        <v>401617.24</v>
      </c>
      <c r="R929" s="490">
        <v>284478.88</v>
      </c>
      <c r="S929" s="490">
        <v>455166.21</v>
      </c>
      <c r="T929" s="490">
        <v>317946.98</v>
      </c>
      <c r="U929" s="490">
        <v>508715.17</v>
      </c>
    </row>
    <row r="930" spans="1:21" ht="15">
      <c r="A930" s="489">
        <v>5</v>
      </c>
      <c r="B930" s="489" t="s">
        <v>375</v>
      </c>
      <c r="C930" s="489" t="s">
        <v>404</v>
      </c>
      <c r="D930" s="489" t="s">
        <v>405</v>
      </c>
      <c r="E930" s="489" t="s">
        <v>409</v>
      </c>
      <c r="F930" s="489">
        <v>1</v>
      </c>
      <c r="G930" s="489" t="s">
        <v>87</v>
      </c>
      <c r="H930" s="490">
        <v>108828.46</v>
      </c>
      <c r="I930" s="490">
        <v>190449.8</v>
      </c>
      <c r="J930" s="490">
        <v>141112.89000000001</v>
      </c>
      <c r="K930" s="490">
        <v>246947.55</v>
      </c>
      <c r="L930" s="490">
        <v>169006.96</v>
      </c>
      <c r="M930" s="490">
        <v>295762.18</v>
      </c>
      <c r="N930" s="490">
        <v>201825.47</v>
      </c>
      <c r="O930" s="490">
        <v>353194.58</v>
      </c>
      <c r="P930" s="490">
        <v>237474.28</v>
      </c>
      <c r="Q930" s="490">
        <v>415580</v>
      </c>
      <c r="R930" s="490">
        <v>260277.1</v>
      </c>
      <c r="S930" s="490">
        <v>455484.93</v>
      </c>
      <c r="T930" s="490">
        <v>281944.49</v>
      </c>
      <c r="U930" s="490">
        <v>493402.87</v>
      </c>
    </row>
    <row r="931" spans="1:21" ht="15">
      <c r="A931" s="489">
        <v>5</v>
      </c>
      <c r="B931" s="489" t="s">
        <v>375</v>
      </c>
      <c r="C931" s="489" t="s">
        <v>404</v>
      </c>
      <c r="D931" s="489" t="s">
        <v>405</v>
      </c>
      <c r="E931" s="489" t="s">
        <v>409</v>
      </c>
      <c r="F931" s="489">
        <v>2</v>
      </c>
      <c r="G931" s="489" t="s">
        <v>106</v>
      </c>
      <c r="H931" s="490">
        <v>94468.32</v>
      </c>
      <c r="I931" s="490">
        <v>165319.56</v>
      </c>
      <c r="J931" s="490">
        <v>123982.79</v>
      </c>
      <c r="K931" s="490">
        <v>216969.89</v>
      </c>
      <c r="L931" s="490">
        <v>150808.51</v>
      </c>
      <c r="M931" s="490">
        <v>263914.89</v>
      </c>
      <c r="N931" s="490">
        <v>185212.78</v>
      </c>
      <c r="O931" s="490">
        <v>324122.36</v>
      </c>
      <c r="P931" s="490">
        <v>219825.39</v>
      </c>
      <c r="Q931" s="490">
        <v>384694.44</v>
      </c>
      <c r="R931" s="490">
        <v>242292.83</v>
      </c>
      <c r="S931" s="490">
        <v>424012.44</v>
      </c>
      <c r="T931" s="490">
        <v>263146.31</v>
      </c>
      <c r="U931" s="490">
        <v>460506.04</v>
      </c>
    </row>
    <row r="932" spans="1:21" ht="15">
      <c r="A932" s="489">
        <v>5</v>
      </c>
      <c r="B932" s="489" t="s">
        <v>375</v>
      </c>
      <c r="C932" s="489" t="s">
        <v>404</v>
      </c>
      <c r="D932" s="489" t="s">
        <v>405</v>
      </c>
      <c r="E932" s="489" t="s">
        <v>409</v>
      </c>
      <c r="F932" s="489">
        <v>3</v>
      </c>
      <c r="G932" s="489" t="s">
        <v>107</v>
      </c>
      <c r="H932" s="490">
        <v>81572.23</v>
      </c>
      <c r="I932" s="490">
        <v>142751.4</v>
      </c>
      <c r="J932" s="490">
        <v>110865.94</v>
      </c>
      <c r="K932" s="490">
        <v>194015.39</v>
      </c>
      <c r="L932" s="490">
        <v>139959.4</v>
      </c>
      <c r="M932" s="490">
        <v>244928.96</v>
      </c>
      <c r="N932" s="490">
        <v>184061.9</v>
      </c>
      <c r="O932" s="490">
        <v>322108.33</v>
      </c>
      <c r="P932" s="490">
        <v>227812.01</v>
      </c>
      <c r="Q932" s="490">
        <v>398671.02</v>
      </c>
      <c r="R932" s="490">
        <v>256475.33</v>
      </c>
      <c r="S932" s="490">
        <v>448831.83</v>
      </c>
      <c r="T932" s="490">
        <v>284735.93</v>
      </c>
      <c r="U932" s="490">
        <v>498287.87</v>
      </c>
    </row>
    <row r="933" spans="1:21" ht="15">
      <c r="A933" s="489">
        <v>5</v>
      </c>
      <c r="B933" s="489" t="s">
        <v>375</v>
      </c>
      <c r="C933" s="489" t="s">
        <v>404</v>
      </c>
      <c r="D933" s="489" t="s">
        <v>405</v>
      </c>
      <c r="E933" s="489" t="s">
        <v>409</v>
      </c>
      <c r="F933" s="489">
        <v>4</v>
      </c>
      <c r="G933" s="489" t="s">
        <v>104</v>
      </c>
      <c r="H933" s="490">
        <v>92366.82</v>
      </c>
      <c r="I933" s="490">
        <v>147786.91</v>
      </c>
      <c r="J933" s="490">
        <v>129313.55</v>
      </c>
      <c r="K933" s="490">
        <v>206901.68</v>
      </c>
      <c r="L933" s="490">
        <v>166260.28</v>
      </c>
      <c r="M933" s="490">
        <v>266016.45</v>
      </c>
      <c r="N933" s="490">
        <v>221680.37</v>
      </c>
      <c r="O933" s="490">
        <v>354688.59</v>
      </c>
      <c r="P933" s="490">
        <v>277100.46000000002</v>
      </c>
      <c r="Q933" s="490">
        <v>443360.74</v>
      </c>
      <c r="R933" s="490">
        <v>314047.19</v>
      </c>
      <c r="S933" s="490">
        <v>502475.51</v>
      </c>
      <c r="T933" s="490">
        <v>350993.91999999998</v>
      </c>
      <c r="U933" s="490">
        <v>561590.28</v>
      </c>
    </row>
    <row r="934" spans="1:21" ht="15">
      <c r="A934" s="489">
        <v>5</v>
      </c>
      <c r="B934" s="489" t="s">
        <v>375</v>
      </c>
      <c r="C934" s="489" t="s">
        <v>404</v>
      </c>
      <c r="D934" s="489" t="s">
        <v>405</v>
      </c>
      <c r="E934" s="489" t="s">
        <v>410</v>
      </c>
      <c r="F934" s="489">
        <v>1</v>
      </c>
      <c r="G934" s="489" t="s">
        <v>87</v>
      </c>
      <c r="H934" s="490">
        <v>100141.88</v>
      </c>
      <c r="I934" s="490">
        <v>175248.29</v>
      </c>
      <c r="J934" s="490">
        <v>129849.96</v>
      </c>
      <c r="K934" s="490">
        <v>227237.43</v>
      </c>
      <c r="L934" s="490">
        <v>155518.06</v>
      </c>
      <c r="M934" s="490">
        <v>272156.61</v>
      </c>
      <c r="N934" s="490">
        <v>185717.85</v>
      </c>
      <c r="O934" s="490">
        <v>325006.25</v>
      </c>
      <c r="P934" s="490">
        <v>218521.99</v>
      </c>
      <c r="Q934" s="490">
        <v>382413.48</v>
      </c>
      <c r="R934" s="490">
        <v>239505.22</v>
      </c>
      <c r="S934" s="490">
        <v>419134.13</v>
      </c>
      <c r="T934" s="490">
        <v>259443.88</v>
      </c>
      <c r="U934" s="490">
        <v>454026.79</v>
      </c>
    </row>
    <row r="935" spans="1:21" ht="15">
      <c r="A935" s="489">
        <v>5</v>
      </c>
      <c r="B935" s="489" t="s">
        <v>375</v>
      </c>
      <c r="C935" s="489" t="s">
        <v>404</v>
      </c>
      <c r="D935" s="489" t="s">
        <v>405</v>
      </c>
      <c r="E935" s="489" t="s">
        <v>410</v>
      </c>
      <c r="F935" s="489">
        <v>2</v>
      </c>
      <c r="G935" s="489" t="s">
        <v>106</v>
      </c>
      <c r="H935" s="490">
        <v>86925.47</v>
      </c>
      <c r="I935" s="490">
        <v>152119.57</v>
      </c>
      <c r="J935" s="490">
        <v>114084.21</v>
      </c>
      <c r="K935" s="490">
        <v>199647.35999999999</v>
      </c>
      <c r="L935" s="490">
        <v>138769.04999999999</v>
      </c>
      <c r="M935" s="490">
        <v>242845.83</v>
      </c>
      <c r="N935" s="490">
        <v>170428.3</v>
      </c>
      <c r="O935" s="490">
        <v>298249.52</v>
      </c>
      <c r="P935" s="490">
        <v>202278.76</v>
      </c>
      <c r="Q935" s="490">
        <v>353987.84000000003</v>
      </c>
      <c r="R935" s="490">
        <v>222953.32</v>
      </c>
      <c r="S935" s="490">
        <v>390168.3</v>
      </c>
      <c r="T935" s="490">
        <v>242142.9</v>
      </c>
      <c r="U935" s="490">
        <v>423750.07</v>
      </c>
    </row>
    <row r="936" spans="1:21" ht="15">
      <c r="A936" s="489">
        <v>5</v>
      </c>
      <c r="B936" s="489" t="s">
        <v>375</v>
      </c>
      <c r="C936" s="489" t="s">
        <v>404</v>
      </c>
      <c r="D936" s="489" t="s">
        <v>405</v>
      </c>
      <c r="E936" s="489" t="s">
        <v>410</v>
      </c>
      <c r="F936" s="489">
        <v>3</v>
      </c>
      <c r="G936" s="489" t="s">
        <v>107</v>
      </c>
      <c r="H936" s="490">
        <v>75057.16</v>
      </c>
      <c r="I936" s="490">
        <v>131350.01999999999</v>
      </c>
      <c r="J936" s="490">
        <v>102010.47</v>
      </c>
      <c r="K936" s="490">
        <v>178518.33</v>
      </c>
      <c r="L936" s="490">
        <v>128779.49</v>
      </c>
      <c r="M936" s="490">
        <v>225364.11</v>
      </c>
      <c r="N936" s="490">
        <v>169358.5</v>
      </c>
      <c r="O936" s="490">
        <v>296377.38</v>
      </c>
      <c r="P936" s="490">
        <v>209613.19</v>
      </c>
      <c r="Q936" s="490">
        <v>366823.07</v>
      </c>
      <c r="R936" s="490">
        <v>235986.32</v>
      </c>
      <c r="S936" s="490">
        <v>412976.06</v>
      </c>
      <c r="T936" s="490">
        <v>261988.8</v>
      </c>
      <c r="U936" s="490">
        <v>458480.41</v>
      </c>
    </row>
    <row r="937" spans="1:21" ht="15">
      <c r="A937" s="489">
        <v>5</v>
      </c>
      <c r="B937" s="489" t="s">
        <v>375</v>
      </c>
      <c r="C937" s="489" t="s">
        <v>404</v>
      </c>
      <c r="D937" s="489" t="s">
        <v>405</v>
      </c>
      <c r="E937" s="489" t="s">
        <v>410</v>
      </c>
      <c r="F937" s="489">
        <v>4</v>
      </c>
      <c r="G937" s="489" t="s">
        <v>104</v>
      </c>
      <c r="H937" s="490">
        <v>84994.54</v>
      </c>
      <c r="I937" s="490">
        <v>135991.26999999999</v>
      </c>
      <c r="J937" s="490">
        <v>118992.36</v>
      </c>
      <c r="K937" s="490">
        <v>190387.78</v>
      </c>
      <c r="L937" s="490">
        <v>152990.18</v>
      </c>
      <c r="M937" s="490">
        <v>244784.29</v>
      </c>
      <c r="N937" s="490">
        <v>203986.91</v>
      </c>
      <c r="O937" s="490">
        <v>326379.05</v>
      </c>
      <c r="P937" s="490">
        <v>254983.63</v>
      </c>
      <c r="Q937" s="490">
        <v>407973.82</v>
      </c>
      <c r="R937" s="490">
        <v>288981.45</v>
      </c>
      <c r="S937" s="490">
        <v>462370.33</v>
      </c>
      <c r="T937" s="490">
        <v>322979.27</v>
      </c>
      <c r="U937" s="490">
        <v>516766.84</v>
      </c>
    </row>
    <row r="938" spans="1:21" ht="15">
      <c r="A938" s="489">
        <v>5</v>
      </c>
      <c r="B938" s="489" t="s">
        <v>375</v>
      </c>
      <c r="C938" s="489" t="s">
        <v>404</v>
      </c>
      <c r="D938" s="489" t="s">
        <v>405</v>
      </c>
      <c r="E938" s="489" t="s">
        <v>411</v>
      </c>
      <c r="F938" s="489">
        <v>1</v>
      </c>
      <c r="G938" s="489" t="s">
        <v>87</v>
      </c>
      <c r="H938" s="490">
        <v>95552.36</v>
      </c>
      <c r="I938" s="490">
        <v>167216.63</v>
      </c>
      <c r="J938" s="490">
        <v>123892.22</v>
      </c>
      <c r="K938" s="490">
        <v>216811.39</v>
      </c>
      <c r="L938" s="490">
        <v>148377.85</v>
      </c>
      <c r="M938" s="490">
        <v>259661.23</v>
      </c>
      <c r="N938" s="490">
        <v>177183.8</v>
      </c>
      <c r="O938" s="490">
        <v>310071.65000000002</v>
      </c>
      <c r="P938" s="490">
        <v>208475.2</v>
      </c>
      <c r="Q938" s="490">
        <v>364831.6</v>
      </c>
      <c r="R938" s="490">
        <v>228490.73</v>
      </c>
      <c r="S938" s="490">
        <v>399858.77</v>
      </c>
      <c r="T938" s="490">
        <v>247506.72</v>
      </c>
      <c r="U938" s="490">
        <v>433136.76</v>
      </c>
    </row>
    <row r="939" spans="1:21" ht="15">
      <c r="A939" s="489">
        <v>5</v>
      </c>
      <c r="B939" s="489" t="s">
        <v>375</v>
      </c>
      <c r="C939" s="489" t="s">
        <v>404</v>
      </c>
      <c r="D939" s="489" t="s">
        <v>405</v>
      </c>
      <c r="E939" s="489" t="s">
        <v>411</v>
      </c>
      <c r="F939" s="489">
        <v>2</v>
      </c>
      <c r="G939" s="489" t="s">
        <v>106</v>
      </c>
      <c r="H939" s="490">
        <v>82971.360000000001</v>
      </c>
      <c r="I939" s="490">
        <v>145199.88</v>
      </c>
      <c r="J939" s="490">
        <v>108884.44</v>
      </c>
      <c r="K939" s="490">
        <v>190547.77</v>
      </c>
      <c r="L939" s="490">
        <v>132434.07</v>
      </c>
      <c r="M939" s="490">
        <v>231759.62</v>
      </c>
      <c r="N939" s="490">
        <v>162629.31</v>
      </c>
      <c r="O939" s="490">
        <v>284601.3</v>
      </c>
      <c r="P939" s="490">
        <v>193012.9</v>
      </c>
      <c r="Q939" s="490">
        <v>337772.57</v>
      </c>
      <c r="R939" s="490">
        <v>212734.59</v>
      </c>
      <c r="S939" s="490">
        <v>372285.53</v>
      </c>
      <c r="T939" s="490">
        <v>231037.51</v>
      </c>
      <c r="U939" s="490">
        <v>404315.64</v>
      </c>
    </row>
    <row r="940" spans="1:21" ht="15">
      <c r="A940" s="489">
        <v>5</v>
      </c>
      <c r="B940" s="489" t="s">
        <v>375</v>
      </c>
      <c r="C940" s="489" t="s">
        <v>404</v>
      </c>
      <c r="D940" s="489" t="s">
        <v>405</v>
      </c>
      <c r="E940" s="489" t="s">
        <v>411</v>
      </c>
      <c r="F940" s="489">
        <v>3</v>
      </c>
      <c r="G940" s="489" t="s">
        <v>107</v>
      </c>
      <c r="H940" s="490">
        <v>71665.789999999994</v>
      </c>
      <c r="I940" s="490">
        <v>125415.13</v>
      </c>
      <c r="J940" s="490">
        <v>97410.13</v>
      </c>
      <c r="K940" s="490">
        <v>170467.73</v>
      </c>
      <c r="L940" s="490">
        <v>122979.04</v>
      </c>
      <c r="M940" s="490">
        <v>215213.31</v>
      </c>
      <c r="N940" s="490">
        <v>161737.42000000001</v>
      </c>
      <c r="O940" s="490">
        <v>283040.49</v>
      </c>
      <c r="P940" s="490">
        <v>200187.07</v>
      </c>
      <c r="Q940" s="490">
        <v>350327.38</v>
      </c>
      <c r="R940" s="490">
        <v>225379.13</v>
      </c>
      <c r="S940" s="490">
        <v>394413.48</v>
      </c>
      <c r="T940" s="490">
        <v>250218.35</v>
      </c>
      <c r="U940" s="490">
        <v>437882.11</v>
      </c>
    </row>
    <row r="941" spans="1:21" ht="15">
      <c r="A941" s="489">
        <v>5</v>
      </c>
      <c r="B941" s="489" t="s">
        <v>375</v>
      </c>
      <c r="C941" s="489" t="s">
        <v>404</v>
      </c>
      <c r="D941" s="489" t="s">
        <v>405</v>
      </c>
      <c r="E941" s="489" t="s">
        <v>411</v>
      </c>
      <c r="F941" s="489">
        <v>4</v>
      </c>
      <c r="G941" s="489" t="s">
        <v>104</v>
      </c>
      <c r="H941" s="490">
        <v>81095.03</v>
      </c>
      <c r="I941" s="490">
        <v>129752.05</v>
      </c>
      <c r="J941" s="490">
        <v>113533.04</v>
      </c>
      <c r="K941" s="490">
        <v>181652.86</v>
      </c>
      <c r="L941" s="490">
        <v>145971.04999999999</v>
      </c>
      <c r="M941" s="490">
        <v>233553.68</v>
      </c>
      <c r="N941" s="490">
        <v>194628.07</v>
      </c>
      <c r="O941" s="490">
        <v>311404.90999999997</v>
      </c>
      <c r="P941" s="490">
        <v>243285.08</v>
      </c>
      <c r="Q941" s="490">
        <v>389256.14</v>
      </c>
      <c r="R941" s="490">
        <v>275723.09000000003</v>
      </c>
      <c r="S941" s="490">
        <v>441156.96</v>
      </c>
      <c r="T941" s="490">
        <v>308161.09999999998</v>
      </c>
      <c r="U941" s="490">
        <v>493057.77</v>
      </c>
    </row>
    <row r="942" spans="1:21" ht="15">
      <c r="A942" s="489">
        <v>5</v>
      </c>
      <c r="B942" s="489" t="s">
        <v>375</v>
      </c>
      <c r="C942" s="489" t="s">
        <v>404</v>
      </c>
      <c r="D942" s="489" t="s">
        <v>405</v>
      </c>
      <c r="E942" s="489" t="s">
        <v>346</v>
      </c>
      <c r="F942" s="489">
        <v>1</v>
      </c>
      <c r="G942" s="489" t="s">
        <v>87</v>
      </c>
      <c r="H942" s="490">
        <v>98014.67</v>
      </c>
      <c r="I942" s="490">
        <v>171525.68</v>
      </c>
      <c r="J942" s="490">
        <v>127154.95</v>
      </c>
      <c r="K942" s="490">
        <v>222521.16</v>
      </c>
      <c r="L942" s="490">
        <v>152335.54999999999</v>
      </c>
      <c r="M942" s="490">
        <v>266587.21999999997</v>
      </c>
      <c r="N942" s="490">
        <v>181986.28</v>
      </c>
      <c r="O942" s="490">
        <v>318476</v>
      </c>
      <c r="P942" s="490">
        <v>214181.68</v>
      </c>
      <c r="Q942" s="490">
        <v>374817.94</v>
      </c>
      <c r="R942" s="490">
        <v>234776.22</v>
      </c>
      <c r="S942" s="490">
        <v>410858.39</v>
      </c>
      <c r="T942" s="490">
        <v>254375.32</v>
      </c>
      <c r="U942" s="490">
        <v>445156.82</v>
      </c>
    </row>
    <row r="943" spans="1:21" ht="15">
      <c r="A943" s="489">
        <v>5</v>
      </c>
      <c r="B943" s="489" t="s">
        <v>375</v>
      </c>
      <c r="C943" s="489" t="s">
        <v>404</v>
      </c>
      <c r="D943" s="489" t="s">
        <v>405</v>
      </c>
      <c r="E943" s="489" t="s">
        <v>346</v>
      </c>
      <c r="F943" s="489">
        <v>2</v>
      </c>
      <c r="G943" s="489" t="s">
        <v>106</v>
      </c>
      <c r="H943" s="490">
        <v>84798.22</v>
      </c>
      <c r="I943" s="490">
        <v>148396.88</v>
      </c>
      <c r="J943" s="490">
        <v>111389.2</v>
      </c>
      <c r="K943" s="490">
        <v>194931.1</v>
      </c>
      <c r="L943" s="490">
        <v>135586.54</v>
      </c>
      <c r="M943" s="490">
        <v>237276.44</v>
      </c>
      <c r="N943" s="490">
        <v>166696.73000000001</v>
      </c>
      <c r="O943" s="490">
        <v>291719.27</v>
      </c>
      <c r="P943" s="490">
        <v>197938.45</v>
      </c>
      <c r="Q943" s="490">
        <v>346392.29</v>
      </c>
      <c r="R943" s="490">
        <v>218224.32</v>
      </c>
      <c r="S943" s="490">
        <v>381892.56</v>
      </c>
      <c r="T943" s="490">
        <v>237074.34</v>
      </c>
      <c r="U943" s="490">
        <v>414880.09</v>
      </c>
    </row>
    <row r="944" spans="1:21" ht="15">
      <c r="A944" s="489">
        <v>5</v>
      </c>
      <c r="B944" s="489" t="s">
        <v>375</v>
      </c>
      <c r="C944" s="489" t="s">
        <v>404</v>
      </c>
      <c r="D944" s="489" t="s">
        <v>405</v>
      </c>
      <c r="E944" s="489" t="s">
        <v>346</v>
      </c>
      <c r="F944" s="489">
        <v>3</v>
      </c>
      <c r="G944" s="489" t="s">
        <v>107</v>
      </c>
      <c r="H944" s="490">
        <v>73004.12</v>
      </c>
      <c r="I944" s="490">
        <v>127757.21</v>
      </c>
      <c r="J944" s="490">
        <v>99136.22</v>
      </c>
      <c r="K944" s="490">
        <v>173488.38</v>
      </c>
      <c r="L944" s="490">
        <v>125084.02</v>
      </c>
      <c r="M944" s="490">
        <v>218897.04</v>
      </c>
      <c r="N944" s="490">
        <v>164431.21</v>
      </c>
      <c r="O944" s="490">
        <v>287754.61</v>
      </c>
      <c r="P944" s="490">
        <v>203454.07</v>
      </c>
      <c r="Q944" s="490">
        <v>356044.62</v>
      </c>
      <c r="R944" s="490">
        <v>229005.99</v>
      </c>
      <c r="S944" s="490">
        <v>400760.48</v>
      </c>
      <c r="T944" s="490">
        <v>254187.26</v>
      </c>
      <c r="U944" s="490">
        <v>444827.7</v>
      </c>
    </row>
    <row r="945" spans="1:21" ht="15">
      <c r="A945" s="489">
        <v>5</v>
      </c>
      <c r="B945" s="489" t="s">
        <v>375</v>
      </c>
      <c r="C945" s="489" t="s">
        <v>404</v>
      </c>
      <c r="D945" s="489" t="s">
        <v>405</v>
      </c>
      <c r="E945" s="489" t="s">
        <v>346</v>
      </c>
      <c r="F945" s="489">
        <v>4</v>
      </c>
      <c r="G945" s="489" t="s">
        <v>104</v>
      </c>
      <c r="H945" s="490">
        <v>83228.83</v>
      </c>
      <c r="I945" s="490">
        <v>133166.13</v>
      </c>
      <c r="J945" s="490">
        <v>116520.36</v>
      </c>
      <c r="K945" s="490">
        <v>186432.58</v>
      </c>
      <c r="L945" s="490">
        <v>149811.89000000001</v>
      </c>
      <c r="M945" s="490">
        <v>239699.03</v>
      </c>
      <c r="N945" s="490">
        <v>199749.19</v>
      </c>
      <c r="O945" s="490">
        <v>319598.71000000002</v>
      </c>
      <c r="P945" s="490">
        <v>249686.49</v>
      </c>
      <c r="Q945" s="490">
        <v>399498.39</v>
      </c>
      <c r="R945" s="490">
        <v>282978.02</v>
      </c>
      <c r="S945" s="490">
        <v>452764.84</v>
      </c>
      <c r="T945" s="490">
        <v>316269.55</v>
      </c>
      <c r="U945" s="490">
        <v>506031.29</v>
      </c>
    </row>
    <row r="946" spans="1:21" ht="15">
      <c r="A946" s="489">
        <v>5</v>
      </c>
      <c r="B946" s="489" t="s">
        <v>375</v>
      </c>
      <c r="C946" s="489" t="s">
        <v>404</v>
      </c>
      <c r="D946" s="489" t="s">
        <v>405</v>
      </c>
      <c r="E946" s="489" t="s">
        <v>412</v>
      </c>
      <c r="F946" s="489">
        <v>1</v>
      </c>
      <c r="G946" s="489" t="s">
        <v>87</v>
      </c>
      <c r="H946" s="490">
        <v>97522.21</v>
      </c>
      <c r="I946" s="490">
        <v>170663.87</v>
      </c>
      <c r="J946" s="490">
        <v>126502.39999999999</v>
      </c>
      <c r="K946" s="490">
        <v>221379.21</v>
      </c>
      <c r="L946" s="490">
        <v>151544.01</v>
      </c>
      <c r="M946" s="490">
        <v>265202.02</v>
      </c>
      <c r="N946" s="490">
        <v>181025.79</v>
      </c>
      <c r="O946" s="490">
        <v>316795.13</v>
      </c>
      <c r="P946" s="490">
        <v>213040.38</v>
      </c>
      <c r="Q946" s="490">
        <v>372820.67</v>
      </c>
      <c r="R946" s="490">
        <v>233519.12</v>
      </c>
      <c r="S946" s="490">
        <v>408658.47</v>
      </c>
      <c r="T946" s="490">
        <v>253001.60000000001</v>
      </c>
      <c r="U946" s="490">
        <v>442752.81</v>
      </c>
    </row>
    <row r="947" spans="1:21" ht="15">
      <c r="A947" s="489">
        <v>5</v>
      </c>
      <c r="B947" s="489" t="s">
        <v>375</v>
      </c>
      <c r="C947" s="489" t="s">
        <v>404</v>
      </c>
      <c r="D947" s="489" t="s">
        <v>405</v>
      </c>
      <c r="E947" s="489" t="s">
        <v>412</v>
      </c>
      <c r="F947" s="489">
        <v>2</v>
      </c>
      <c r="G947" s="489" t="s">
        <v>106</v>
      </c>
      <c r="H947" s="490">
        <v>84432.85</v>
      </c>
      <c r="I947" s="490">
        <v>147757.48000000001</v>
      </c>
      <c r="J947" s="490">
        <v>110888.25</v>
      </c>
      <c r="K947" s="490">
        <v>194054.43</v>
      </c>
      <c r="L947" s="490">
        <v>134956.04</v>
      </c>
      <c r="M947" s="490">
        <v>236173.08</v>
      </c>
      <c r="N947" s="490">
        <v>165883.24</v>
      </c>
      <c r="O947" s="490">
        <v>290295.67999999999</v>
      </c>
      <c r="P947" s="490">
        <v>196953.34</v>
      </c>
      <c r="Q947" s="490">
        <v>344668.35</v>
      </c>
      <c r="R947" s="490">
        <v>217126.37</v>
      </c>
      <c r="S947" s="490">
        <v>379971.16</v>
      </c>
      <c r="T947" s="490">
        <v>235866.97</v>
      </c>
      <c r="U947" s="490">
        <v>412767.2</v>
      </c>
    </row>
    <row r="948" spans="1:21" ht="15">
      <c r="A948" s="489">
        <v>5</v>
      </c>
      <c r="B948" s="489" t="s">
        <v>375</v>
      </c>
      <c r="C948" s="489" t="s">
        <v>404</v>
      </c>
      <c r="D948" s="489" t="s">
        <v>405</v>
      </c>
      <c r="E948" s="489" t="s">
        <v>412</v>
      </c>
      <c r="F948" s="489">
        <v>3</v>
      </c>
      <c r="G948" s="489" t="s">
        <v>107</v>
      </c>
      <c r="H948" s="490">
        <v>72736.45</v>
      </c>
      <c r="I948" s="490">
        <v>127288.79</v>
      </c>
      <c r="J948" s="490">
        <v>98791</v>
      </c>
      <c r="K948" s="490">
        <v>172884.25</v>
      </c>
      <c r="L948" s="490">
        <v>124663.02</v>
      </c>
      <c r="M948" s="490">
        <v>218160.29</v>
      </c>
      <c r="N948" s="490">
        <v>163892.45000000001</v>
      </c>
      <c r="O948" s="490">
        <v>286811.78999999998</v>
      </c>
      <c r="P948" s="490">
        <v>202800.67</v>
      </c>
      <c r="Q948" s="490">
        <v>354901.17</v>
      </c>
      <c r="R948" s="490">
        <v>228280.62</v>
      </c>
      <c r="S948" s="490">
        <v>399491.08</v>
      </c>
      <c r="T948" s="490">
        <v>253393.48</v>
      </c>
      <c r="U948" s="490">
        <v>443438.58</v>
      </c>
    </row>
    <row r="949" spans="1:21" ht="15">
      <c r="A949" s="489">
        <v>5</v>
      </c>
      <c r="B949" s="489" t="s">
        <v>375</v>
      </c>
      <c r="C949" s="489" t="s">
        <v>404</v>
      </c>
      <c r="D949" s="489" t="s">
        <v>405</v>
      </c>
      <c r="E949" s="489" t="s">
        <v>412</v>
      </c>
      <c r="F949" s="489">
        <v>4</v>
      </c>
      <c r="G949" s="489" t="s">
        <v>104</v>
      </c>
      <c r="H949" s="490">
        <v>82802.070000000007</v>
      </c>
      <c r="I949" s="490">
        <v>132483.31</v>
      </c>
      <c r="J949" s="490">
        <v>115922.9</v>
      </c>
      <c r="K949" s="490">
        <v>185476.64</v>
      </c>
      <c r="L949" s="490">
        <v>149043.72</v>
      </c>
      <c r="M949" s="490">
        <v>238469.96</v>
      </c>
      <c r="N949" s="490">
        <v>198724.97</v>
      </c>
      <c r="O949" s="490">
        <v>317959.95</v>
      </c>
      <c r="P949" s="490">
        <v>248406.21</v>
      </c>
      <c r="Q949" s="490">
        <v>397449.94</v>
      </c>
      <c r="R949" s="490">
        <v>281527.03000000003</v>
      </c>
      <c r="S949" s="490">
        <v>450443.26</v>
      </c>
      <c r="T949" s="490">
        <v>314647.86</v>
      </c>
      <c r="U949" s="490">
        <v>503436.59</v>
      </c>
    </row>
    <row r="950" spans="1:21" ht="15">
      <c r="A950" s="489">
        <v>5</v>
      </c>
      <c r="B950" s="489" t="s">
        <v>375</v>
      </c>
      <c r="C950" s="489" t="s">
        <v>404</v>
      </c>
      <c r="D950" s="489" t="s">
        <v>405</v>
      </c>
      <c r="E950" s="489" t="s">
        <v>413</v>
      </c>
      <c r="F950" s="489">
        <v>1</v>
      </c>
      <c r="G950" s="489" t="s">
        <v>87</v>
      </c>
      <c r="H950" s="490">
        <v>97147.77</v>
      </c>
      <c r="I950" s="490">
        <v>170008.59</v>
      </c>
      <c r="J950" s="490">
        <v>125913.48</v>
      </c>
      <c r="K950" s="490">
        <v>220348.59</v>
      </c>
      <c r="L950" s="490">
        <v>150764.73000000001</v>
      </c>
      <c r="M950" s="490">
        <v>263838.28000000003</v>
      </c>
      <c r="N950" s="490">
        <v>179982.48</v>
      </c>
      <c r="O950" s="490">
        <v>314969.34000000003</v>
      </c>
      <c r="P950" s="490">
        <v>211730.44</v>
      </c>
      <c r="Q950" s="490">
        <v>370528.26</v>
      </c>
      <c r="R950" s="490">
        <v>232037.48</v>
      </c>
      <c r="S950" s="490">
        <v>406065.58</v>
      </c>
      <c r="T950" s="490">
        <v>251308.14</v>
      </c>
      <c r="U950" s="490">
        <v>439789.24</v>
      </c>
    </row>
    <row r="951" spans="1:21" ht="15">
      <c r="A951" s="489">
        <v>5</v>
      </c>
      <c r="B951" s="489" t="s">
        <v>375</v>
      </c>
      <c r="C951" s="489" t="s">
        <v>404</v>
      </c>
      <c r="D951" s="489" t="s">
        <v>405</v>
      </c>
      <c r="E951" s="489" t="s">
        <v>413</v>
      </c>
      <c r="F951" s="489">
        <v>2</v>
      </c>
      <c r="G951" s="489" t="s">
        <v>106</v>
      </c>
      <c r="H951" s="490">
        <v>84566.8</v>
      </c>
      <c r="I951" s="490">
        <v>147991.9</v>
      </c>
      <c r="J951" s="490">
        <v>110905.7</v>
      </c>
      <c r="K951" s="490">
        <v>194084.97</v>
      </c>
      <c r="L951" s="490">
        <v>134820.95000000001</v>
      </c>
      <c r="M951" s="490">
        <v>235936.67</v>
      </c>
      <c r="N951" s="490">
        <v>165427.99</v>
      </c>
      <c r="O951" s="490">
        <v>289498.99</v>
      </c>
      <c r="P951" s="490">
        <v>196268.13</v>
      </c>
      <c r="Q951" s="490">
        <v>343469.23</v>
      </c>
      <c r="R951" s="490">
        <v>216281.34</v>
      </c>
      <c r="S951" s="490">
        <v>378492.34</v>
      </c>
      <c r="T951" s="490">
        <v>234838.93</v>
      </c>
      <c r="U951" s="490">
        <v>410968.13</v>
      </c>
    </row>
    <row r="952" spans="1:21" ht="15">
      <c r="A952" s="489">
        <v>5</v>
      </c>
      <c r="B952" s="489" t="s">
        <v>375</v>
      </c>
      <c r="C952" s="489" t="s">
        <v>404</v>
      </c>
      <c r="D952" s="489" t="s">
        <v>405</v>
      </c>
      <c r="E952" s="489" t="s">
        <v>413</v>
      </c>
      <c r="F952" s="489">
        <v>3</v>
      </c>
      <c r="G952" s="489" t="s">
        <v>107</v>
      </c>
      <c r="H952" s="490">
        <v>73205.570000000007</v>
      </c>
      <c r="I952" s="490">
        <v>128109.74</v>
      </c>
      <c r="J952" s="490">
        <v>99565.82</v>
      </c>
      <c r="K952" s="490">
        <v>174240.19</v>
      </c>
      <c r="L952" s="490">
        <v>125750.64</v>
      </c>
      <c r="M952" s="490">
        <v>220063.62</v>
      </c>
      <c r="N952" s="490">
        <v>165432.89000000001</v>
      </c>
      <c r="O952" s="490">
        <v>289507.56</v>
      </c>
      <c r="P952" s="490">
        <v>204806.41</v>
      </c>
      <c r="Q952" s="490">
        <v>358411.22</v>
      </c>
      <c r="R952" s="490">
        <v>230614.38</v>
      </c>
      <c r="S952" s="490">
        <v>403575.17</v>
      </c>
      <c r="T952" s="490">
        <v>256069.51</v>
      </c>
      <c r="U952" s="490">
        <v>448121.65</v>
      </c>
    </row>
    <row r="953" spans="1:21" ht="15">
      <c r="A953" s="489">
        <v>5</v>
      </c>
      <c r="B953" s="489" t="s">
        <v>375</v>
      </c>
      <c r="C953" s="489" t="s">
        <v>404</v>
      </c>
      <c r="D953" s="489" t="s">
        <v>405</v>
      </c>
      <c r="E953" s="489" t="s">
        <v>413</v>
      </c>
      <c r="F953" s="489">
        <v>4</v>
      </c>
      <c r="G953" s="489" t="s">
        <v>104</v>
      </c>
      <c r="H953" s="490">
        <v>82419.31</v>
      </c>
      <c r="I953" s="490">
        <v>131870.9</v>
      </c>
      <c r="J953" s="490">
        <v>115387.04</v>
      </c>
      <c r="K953" s="490">
        <v>184619.27</v>
      </c>
      <c r="L953" s="490">
        <v>148354.76999999999</v>
      </c>
      <c r="M953" s="490">
        <v>237367.63</v>
      </c>
      <c r="N953" s="490">
        <v>197806.35</v>
      </c>
      <c r="O953" s="490">
        <v>316490.17</v>
      </c>
      <c r="P953" s="490">
        <v>247257.94</v>
      </c>
      <c r="Q953" s="490">
        <v>395612.71</v>
      </c>
      <c r="R953" s="490">
        <v>280225.67</v>
      </c>
      <c r="S953" s="490">
        <v>448361.08</v>
      </c>
      <c r="T953" s="490">
        <v>313193.39</v>
      </c>
      <c r="U953" s="490">
        <v>501109.44</v>
      </c>
    </row>
    <row r="954" spans="1:21" ht="15">
      <c r="A954" s="489">
        <v>5</v>
      </c>
      <c r="B954" s="489" t="s">
        <v>375</v>
      </c>
      <c r="C954" s="489" t="s">
        <v>404</v>
      </c>
      <c r="D954" s="489" t="s">
        <v>405</v>
      </c>
      <c r="E954" s="489" t="s">
        <v>414</v>
      </c>
      <c r="F954" s="489">
        <v>1</v>
      </c>
      <c r="G954" s="489" t="s">
        <v>87</v>
      </c>
      <c r="H954" s="490">
        <v>95473.68</v>
      </c>
      <c r="I954" s="490">
        <v>167078.95000000001</v>
      </c>
      <c r="J954" s="490">
        <v>123849.81</v>
      </c>
      <c r="K954" s="490">
        <v>216737.17</v>
      </c>
      <c r="L954" s="490">
        <v>148369.68</v>
      </c>
      <c r="M954" s="490">
        <v>259646.94</v>
      </c>
      <c r="N954" s="490">
        <v>177239.01</v>
      </c>
      <c r="O954" s="490">
        <v>310168.27</v>
      </c>
      <c r="P954" s="490">
        <v>208587.64</v>
      </c>
      <c r="Q954" s="490">
        <v>365028.37</v>
      </c>
      <c r="R954" s="490">
        <v>228640.43</v>
      </c>
      <c r="S954" s="490">
        <v>400120.76</v>
      </c>
      <c r="T954" s="490">
        <v>247719.89</v>
      </c>
      <c r="U954" s="490">
        <v>433509.8</v>
      </c>
    </row>
    <row r="955" spans="1:21" ht="15">
      <c r="A955" s="489">
        <v>5</v>
      </c>
      <c r="B955" s="489" t="s">
        <v>375</v>
      </c>
      <c r="C955" s="489" t="s">
        <v>404</v>
      </c>
      <c r="D955" s="489" t="s">
        <v>405</v>
      </c>
      <c r="E955" s="489" t="s">
        <v>414</v>
      </c>
      <c r="F955" s="489">
        <v>2</v>
      </c>
      <c r="G955" s="489" t="s">
        <v>106</v>
      </c>
      <c r="H955" s="490">
        <v>82638.48</v>
      </c>
      <c r="I955" s="490">
        <v>144617.34</v>
      </c>
      <c r="J955" s="490">
        <v>108538.84</v>
      </c>
      <c r="K955" s="490">
        <v>189942.97</v>
      </c>
      <c r="L955" s="490">
        <v>132103.79999999999</v>
      </c>
      <c r="M955" s="490">
        <v>231181.66</v>
      </c>
      <c r="N955" s="490">
        <v>162390.5</v>
      </c>
      <c r="O955" s="490">
        <v>284183.37</v>
      </c>
      <c r="P955" s="490">
        <v>192812.97</v>
      </c>
      <c r="Q955" s="490">
        <v>337422.69</v>
      </c>
      <c r="R955" s="490">
        <v>212565.99</v>
      </c>
      <c r="S955" s="490">
        <v>371990.48</v>
      </c>
      <c r="T955" s="490">
        <v>230917.97</v>
      </c>
      <c r="U955" s="490">
        <v>404106.44</v>
      </c>
    </row>
    <row r="956" spans="1:21" ht="15">
      <c r="A956" s="489">
        <v>5</v>
      </c>
      <c r="B956" s="489" t="s">
        <v>375</v>
      </c>
      <c r="C956" s="489" t="s">
        <v>404</v>
      </c>
      <c r="D956" s="489" t="s">
        <v>405</v>
      </c>
      <c r="E956" s="489" t="s">
        <v>414</v>
      </c>
      <c r="F956" s="489">
        <v>3</v>
      </c>
      <c r="G956" s="489" t="s">
        <v>107</v>
      </c>
      <c r="H956" s="490">
        <v>71174.600000000006</v>
      </c>
      <c r="I956" s="490">
        <v>124555.55</v>
      </c>
      <c r="J956" s="490">
        <v>96663.44</v>
      </c>
      <c r="K956" s="490">
        <v>169161.02</v>
      </c>
      <c r="L956" s="490">
        <v>121973.3</v>
      </c>
      <c r="M956" s="490">
        <v>213453.27</v>
      </c>
      <c r="N956" s="490">
        <v>160351.29</v>
      </c>
      <c r="O956" s="490">
        <v>280614.76</v>
      </c>
      <c r="P956" s="490">
        <v>198414.32</v>
      </c>
      <c r="Q956" s="490">
        <v>347225.06</v>
      </c>
      <c r="R956" s="490">
        <v>223339.71</v>
      </c>
      <c r="S956" s="490">
        <v>390844.5</v>
      </c>
      <c r="T956" s="490">
        <v>247905.15</v>
      </c>
      <c r="U956" s="490">
        <v>433834</v>
      </c>
    </row>
    <row r="957" spans="1:21" ht="15">
      <c r="A957" s="489">
        <v>5</v>
      </c>
      <c r="B957" s="489" t="s">
        <v>375</v>
      </c>
      <c r="C957" s="489" t="s">
        <v>404</v>
      </c>
      <c r="D957" s="489" t="s">
        <v>405</v>
      </c>
      <c r="E957" s="489" t="s">
        <v>414</v>
      </c>
      <c r="F957" s="489">
        <v>4</v>
      </c>
      <c r="G957" s="489" t="s">
        <v>104</v>
      </c>
      <c r="H957" s="490">
        <v>81065.69</v>
      </c>
      <c r="I957" s="490">
        <v>129705.11</v>
      </c>
      <c r="J957" s="490">
        <v>113491.97</v>
      </c>
      <c r="K957" s="490">
        <v>181587.15</v>
      </c>
      <c r="L957" s="490">
        <v>145918.25</v>
      </c>
      <c r="M957" s="490">
        <v>233469.2</v>
      </c>
      <c r="N957" s="490">
        <v>194557.66</v>
      </c>
      <c r="O957" s="490">
        <v>311292.26</v>
      </c>
      <c r="P957" s="490">
        <v>243197.08</v>
      </c>
      <c r="Q957" s="490">
        <v>389115.33</v>
      </c>
      <c r="R957" s="490">
        <v>275623.34999999998</v>
      </c>
      <c r="S957" s="490">
        <v>440997.37</v>
      </c>
      <c r="T957" s="490">
        <v>308049.63</v>
      </c>
      <c r="U957" s="490">
        <v>492879.41</v>
      </c>
    </row>
    <row r="958" spans="1:21" ht="15">
      <c r="A958" s="489">
        <v>5</v>
      </c>
      <c r="B958" s="489" t="s">
        <v>375</v>
      </c>
      <c r="C958" s="489" t="s">
        <v>404</v>
      </c>
      <c r="D958" s="489" t="s">
        <v>405</v>
      </c>
      <c r="E958" s="489" t="s">
        <v>415</v>
      </c>
      <c r="F958" s="489">
        <v>1</v>
      </c>
      <c r="G958" s="489" t="s">
        <v>87</v>
      </c>
      <c r="H958" s="490">
        <v>97561.55</v>
      </c>
      <c r="I958" s="490">
        <v>170732.71</v>
      </c>
      <c r="J958" s="490">
        <v>126523.61</v>
      </c>
      <c r="K958" s="490">
        <v>221416.32000000001</v>
      </c>
      <c r="L958" s="490">
        <v>151548.1</v>
      </c>
      <c r="M958" s="490">
        <v>265209.17</v>
      </c>
      <c r="N958" s="490">
        <v>180998.18</v>
      </c>
      <c r="O958" s="490">
        <v>316746.82</v>
      </c>
      <c r="P958" s="490">
        <v>212984.16</v>
      </c>
      <c r="Q958" s="490">
        <v>372722.29</v>
      </c>
      <c r="R958" s="490">
        <v>233444.27</v>
      </c>
      <c r="S958" s="490">
        <v>408527.47</v>
      </c>
      <c r="T958" s="490">
        <v>252895.02</v>
      </c>
      <c r="U958" s="490">
        <v>442566.28</v>
      </c>
    </row>
    <row r="959" spans="1:21" ht="15">
      <c r="A959" s="489">
        <v>5</v>
      </c>
      <c r="B959" s="489" t="s">
        <v>375</v>
      </c>
      <c r="C959" s="489" t="s">
        <v>404</v>
      </c>
      <c r="D959" s="489" t="s">
        <v>405</v>
      </c>
      <c r="E959" s="489" t="s">
        <v>415</v>
      </c>
      <c r="F959" s="489">
        <v>2</v>
      </c>
      <c r="G959" s="489" t="s">
        <v>106</v>
      </c>
      <c r="H959" s="490">
        <v>84599.29</v>
      </c>
      <c r="I959" s="490">
        <v>148048.75</v>
      </c>
      <c r="J959" s="490">
        <v>111061.05</v>
      </c>
      <c r="K959" s="490">
        <v>194356.83</v>
      </c>
      <c r="L959" s="490">
        <v>135121.18</v>
      </c>
      <c r="M959" s="490">
        <v>236462.06</v>
      </c>
      <c r="N959" s="490">
        <v>166002.65</v>
      </c>
      <c r="O959" s="490">
        <v>290504.64</v>
      </c>
      <c r="P959" s="490">
        <v>197053.31</v>
      </c>
      <c r="Q959" s="490">
        <v>344843.29</v>
      </c>
      <c r="R959" s="490">
        <v>217210.68</v>
      </c>
      <c r="S959" s="490">
        <v>380118.68</v>
      </c>
      <c r="T959" s="490">
        <v>235926.74</v>
      </c>
      <c r="U959" s="490">
        <v>412871.8</v>
      </c>
    </row>
    <row r="960" spans="1:21" ht="15">
      <c r="A960" s="489">
        <v>5</v>
      </c>
      <c r="B960" s="489" t="s">
        <v>375</v>
      </c>
      <c r="C960" s="489" t="s">
        <v>404</v>
      </c>
      <c r="D960" s="489" t="s">
        <v>405</v>
      </c>
      <c r="E960" s="489" t="s">
        <v>415</v>
      </c>
      <c r="F960" s="489">
        <v>3</v>
      </c>
      <c r="G960" s="489" t="s">
        <v>107</v>
      </c>
      <c r="H960" s="490">
        <v>72982.05</v>
      </c>
      <c r="I960" s="490">
        <v>127718.58</v>
      </c>
      <c r="J960" s="490">
        <v>99164.35</v>
      </c>
      <c r="K960" s="490">
        <v>173537.61</v>
      </c>
      <c r="L960" s="490">
        <v>125165.89</v>
      </c>
      <c r="M960" s="490">
        <v>219040.31</v>
      </c>
      <c r="N960" s="490">
        <v>164585.51</v>
      </c>
      <c r="O960" s="490">
        <v>288024.65000000002</v>
      </c>
      <c r="P960" s="490">
        <v>203687.05</v>
      </c>
      <c r="Q960" s="490">
        <v>356452.33</v>
      </c>
      <c r="R960" s="490">
        <v>229300.33</v>
      </c>
      <c r="S960" s="490">
        <v>401275.57</v>
      </c>
      <c r="T960" s="490">
        <v>254550.08</v>
      </c>
      <c r="U960" s="490">
        <v>445462.64</v>
      </c>
    </row>
    <row r="961" spans="1:21" ht="15">
      <c r="A961" s="489">
        <v>5</v>
      </c>
      <c r="B961" s="489" t="s">
        <v>375</v>
      </c>
      <c r="C961" s="489" t="s">
        <v>404</v>
      </c>
      <c r="D961" s="489" t="s">
        <v>405</v>
      </c>
      <c r="E961" s="489" t="s">
        <v>415</v>
      </c>
      <c r="F961" s="489">
        <v>4</v>
      </c>
      <c r="G961" s="489" t="s">
        <v>104</v>
      </c>
      <c r="H961" s="490">
        <v>82816.740000000005</v>
      </c>
      <c r="I961" s="490">
        <v>132506.78</v>
      </c>
      <c r="J961" s="490">
        <v>115943.43</v>
      </c>
      <c r="K961" s="490">
        <v>185509.49</v>
      </c>
      <c r="L961" s="490">
        <v>149070.13</v>
      </c>
      <c r="M961" s="490">
        <v>238512.21</v>
      </c>
      <c r="N961" s="490">
        <v>198760.17</v>
      </c>
      <c r="O961" s="490">
        <v>318016.27</v>
      </c>
      <c r="P961" s="490">
        <v>248450.21</v>
      </c>
      <c r="Q961" s="490">
        <v>397520.34</v>
      </c>
      <c r="R961" s="490">
        <v>281576.90000000002</v>
      </c>
      <c r="S961" s="490">
        <v>450523.05</v>
      </c>
      <c r="T961" s="490">
        <v>314703.59999999998</v>
      </c>
      <c r="U961" s="490">
        <v>503525.77</v>
      </c>
    </row>
    <row r="962" spans="1:21" ht="15">
      <c r="A962" s="489">
        <v>5</v>
      </c>
      <c r="B962" s="489" t="s">
        <v>375</v>
      </c>
      <c r="C962" s="489" t="s">
        <v>404</v>
      </c>
      <c r="D962" s="489" t="s">
        <v>405</v>
      </c>
      <c r="E962" s="489" t="s">
        <v>416</v>
      </c>
      <c r="F962" s="489">
        <v>1</v>
      </c>
      <c r="G962" s="489" t="s">
        <v>87</v>
      </c>
      <c r="H962" s="490">
        <v>94331.4</v>
      </c>
      <c r="I962" s="490">
        <v>165079.96</v>
      </c>
      <c r="J962" s="490">
        <v>122459.89</v>
      </c>
      <c r="K962" s="490">
        <v>214304.81</v>
      </c>
      <c r="L962" s="490">
        <v>146770.25</v>
      </c>
      <c r="M962" s="490">
        <v>256847.94</v>
      </c>
      <c r="N962" s="490">
        <v>175428.44</v>
      </c>
      <c r="O962" s="490">
        <v>306999.76</v>
      </c>
      <c r="P962" s="490">
        <v>206529.92000000001</v>
      </c>
      <c r="Q962" s="490">
        <v>361427.36</v>
      </c>
      <c r="R962" s="490">
        <v>226425.63</v>
      </c>
      <c r="S962" s="490">
        <v>396244.86</v>
      </c>
      <c r="T962" s="490">
        <v>245398.77</v>
      </c>
      <c r="U962" s="490">
        <v>429447.85</v>
      </c>
    </row>
    <row r="963" spans="1:21" ht="15">
      <c r="A963" s="489">
        <v>5</v>
      </c>
      <c r="B963" s="489" t="s">
        <v>375</v>
      </c>
      <c r="C963" s="489" t="s">
        <v>404</v>
      </c>
      <c r="D963" s="489" t="s">
        <v>405</v>
      </c>
      <c r="E963" s="489" t="s">
        <v>416</v>
      </c>
      <c r="F963" s="489">
        <v>2</v>
      </c>
      <c r="G963" s="489" t="s">
        <v>106</v>
      </c>
      <c r="H963" s="490">
        <v>81241.97</v>
      </c>
      <c r="I963" s="490">
        <v>142173.44</v>
      </c>
      <c r="J963" s="490">
        <v>106845.74</v>
      </c>
      <c r="K963" s="490">
        <v>186980.04</v>
      </c>
      <c r="L963" s="490">
        <v>130182.28</v>
      </c>
      <c r="M963" s="490">
        <v>227818.99</v>
      </c>
      <c r="N963" s="490">
        <v>160285.89000000001</v>
      </c>
      <c r="O963" s="490">
        <v>280500.31</v>
      </c>
      <c r="P963" s="490">
        <v>190442.88</v>
      </c>
      <c r="Q963" s="490">
        <v>333275.03000000003</v>
      </c>
      <c r="R963" s="490">
        <v>210032.89</v>
      </c>
      <c r="S963" s="490">
        <v>367557.55</v>
      </c>
      <c r="T963" s="490">
        <v>228264.14</v>
      </c>
      <c r="U963" s="490">
        <v>399462.25</v>
      </c>
    </row>
    <row r="964" spans="1:21" ht="15">
      <c r="A964" s="489">
        <v>5</v>
      </c>
      <c r="B964" s="489" t="s">
        <v>375</v>
      </c>
      <c r="C964" s="489" t="s">
        <v>404</v>
      </c>
      <c r="D964" s="489" t="s">
        <v>405</v>
      </c>
      <c r="E964" s="489" t="s">
        <v>416</v>
      </c>
      <c r="F964" s="489">
        <v>3</v>
      </c>
      <c r="G964" s="489" t="s">
        <v>107</v>
      </c>
      <c r="H964" s="490">
        <v>69656.899999999994</v>
      </c>
      <c r="I964" s="490">
        <v>121899.57</v>
      </c>
      <c r="J964" s="490">
        <v>94479.62</v>
      </c>
      <c r="K964" s="490">
        <v>165339.34</v>
      </c>
      <c r="L964" s="490">
        <v>119119.82</v>
      </c>
      <c r="M964" s="490">
        <v>208459.69</v>
      </c>
      <c r="N964" s="490">
        <v>156501.51999999999</v>
      </c>
      <c r="O964" s="490">
        <v>273877.65000000002</v>
      </c>
      <c r="P964" s="490">
        <v>193562</v>
      </c>
      <c r="Q964" s="490">
        <v>338733.5</v>
      </c>
      <c r="R964" s="490">
        <v>217810.13</v>
      </c>
      <c r="S964" s="490">
        <v>381167.72</v>
      </c>
      <c r="T964" s="490">
        <v>241691.16</v>
      </c>
      <c r="U964" s="490">
        <v>422959.53</v>
      </c>
    </row>
    <row r="965" spans="1:21" ht="15">
      <c r="A965" s="489">
        <v>5</v>
      </c>
      <c r="B965" s="489" t="s">
        <v>375</v>
      </c>
      <c r="C965" s="489" t="s">
        <v>404</v>
      </c>
      <c r="D965" s="489" t="s">
        <v>405</v>
      </c>
      <c r="E965" s="489" t="s">
        <v>416</v>
      </c>
      <c r="F965" s="489">
        <v>4</v>
      </c>
      <c r="G965" s="489" t="s">
        <v>104</v>
      </c>
      <c r="H965" s="490">
        <v>80153.5</v>
      </c>
      <c r="I965" s="490">
        <v>128245.6</v>
      </c>
      <c r="J965" s="490">
        <v>112214.9</v>
      </c>
      <c r="K965" s="490">
        <v>179543.84</v>
      </c>
      <c r="L965" s="490">
        <v>144276.29999999999</v>
      </c>
      <c r="M965" s="490">
        <v>230842.08</v>
      </c>
      <c r="N965" s="490">
        <v>192368.39</v>
      </c>
      <c r="O965" s="490">
        <v>307789.44</v>
      </c>
      <c r="P965" s="490">
        <v>240460.49</v>
      </c>
      <c r="Q965" s="490">
        <v>384736.79</v>
      </c>
      <c r="R965" s="490">
        <v>272521.89</v>
      </c>
      <c r="S965" s="490">
        <v>436035.03</v>
      </c>
      <c r="T965" s="490">
        <v>304583.28999999998</v>
      </c>
      <c r="U965" s="490">
        <v>487333.27</v>
      </c>
    </row>
    <row r="966" spans="1:21" ht="15">
      <c r="A966" s="489">
        <v>5</v>
      </c>
      <c r="B966" s="489" t="s">
        <v>375</v>
      </c>
      <c r="C966" s="489" t="s">
        <v>417</v>
      </c>
      <c r="D966" s="489" t="s">
        <v>418</v>
      </c>
      <c r="E966" s="489" t="s">
        <v>419</v>
      </c>
      <c r="F966" s="489">
        <v>1</v>
      </c>
      <c r="G966" s="489" t="s">
        <v>87</v>
      </c>
      <c r="H966" s="490">
        <v>102111.74</v>
      </c>
      <c r="I966" s="490">
        <v>178695.54</v>
      </c>
      <c r="J966" s="490">
        <v>132460.15</v>
      </c>
      <c r="K966" s="490">
        <v>231805.26</v>
      </c>
      <c r="L966" s="490">
        <v>158684.24</v>
      </c>
      <c r="M966" s="490">
        <v>277697.42</v>
      </c>
      <c r="N966" s="490">
        <v>189559.85</v>
      </c>
      <c r="O966" s="490">
        <v>331729.75</v>
      </c>
      <c r="P966" s="490">
        <v>223087.19</v>
      </c>
      <c r="Q966" s="490">
        <v>390402.58</v>
      </c>
      <c r="R966" s="490">
        <v>244533.63</v>
      </c>
      <c r="S966" s="490">
        <v>427933.85</v>
      </c>
      <c r="T966" s="490">
        <v>264938.78000000003</v>
      </c>
      <c r="U966" s="490">
        <v>463642.87</v>
      </c>
    </row>
    <row r="967" spans="1:21" ht="15">
      <c r="A967" s="489">
        <v>5</v>
      </c>
      <c r="B967" s="489" t="s">
        <v>375</v>
      </c>
      <c r="C967" s="489" t="s">
        <v>417</v>
      </c>
      <c r="D967" s="489" t="s">
        <v>418</v>
      </c>
      <c r="E967" s="489" t="s">
        <v>419</v>
      </c>
      <c r="F967" s="489">
        <v>2</v>
      </c>
      <c r="G967" s="489" t="s">
        <v>106</v>
      </c>
      <c r="H967" s="490">
        <v>88386.96</v>
      </c>
      <c r="I967" s="490">
        <v>154677.18</v>
      </c>
      <c r="J967" s="490">
        <v>116088.02</v>
      </c>
      <c r="K967" s="490">
        <v>203154.04</v>
      </c>
      <c r="L967" s="490">
        <v>141291.03</v>
      </c>
      <c r="M967" s="490">
        <v>247259.3</v>
      </c>
      <c r="N967" s="490">
        <v>173682.23</v>
      </c>
      <c r="O967" s="490">
        <v>303943.90999999997</v>
      </c>
      <c r="P967" s="490">
        <v>206219.22</v>
      </c>
      <c r="Q967" s="490">
        <v>360883.63</v>
      </c>
      <c r="R967" s="490">
        <v>227345.11</v>
      </c>
      <c r="S967" s="490">
        <v>397853.95</v>
      </c>
      <c r="T967" s="490">
        <v>246972.37</v>
      </c>
      <c r="U967" s="490">
        <v>432201.65</v>
      </c>
    </row>
    <row r="968" spans="1:21" ht="15">
      <c r="A968" s="489">
        <v>5</v>
      </c>
      <c r="B968" s="489" t="s">
        <v>375</v>
      </c>
      <c r="C968" s="489" t="s">
        <v>417</v>
      </c>
      <c r="D968" s="489" t="s">
        <v>418</v>
      </c>
      <c r="E968" s="489" t="s">
        <v>419</v>
      </c>
      <c r="F968" s="489">
        <v>3</v>
      </c>
      <c r="G968" s="489" t="s">
        <v>107</v>
      </c>
      <c r="H968" s="490">
        <v>76127.820000000007</v>
      </c>
      <c r="I968" s="490">
        <v>133223.69</v>
      </c>
      <c r="J968" s="490">
        <v>103391.35</v>
      </c>
      <c r="K968" s="490">
        <v>180934.86</v>
      </c>
      <c r="L968" s="490">
        <v>130463.48</v>
      </c>
      <c r="M968" s="490">
        <v>228311.1</v>
      </c>
      <c r="N968" s="490">
        <v>171513.54</v>
      </c>
      <c r="O968" s="490">
        <v>300148.69</v>
      </c>
      <c r="P968" s="490">
        <v>212226.79</v>
      </c>
      <c r="Q968" s="490">
        <v>371396.88</v>
      </c>
      <c r="R968" s="490">
        <v>238887.82</v>
      </c>
      <c r="S968" s="490">
        <v>418053.69</v>
      </c>
      <c r="T968" s="490">
        <v>265163.94</v>
      </c>
      <c r="U968" s="490">
        <v>464036.89</v>
      </c>
    </row>
    <row r="969" spans="1:21" ht="15">
      <c r="A969" s="489">
        <v>5</v>
      </c>
      <c r="B969" s="489" t="s">
        <v>375</v>
      </c>
      <c r="C969" s="489" t="s">
        <v>417</v>
      </c>
      <c r="D969" s="489" t="s">
        <v>418</v>
      </c>
      <c r="E969" s="489" t="s">
        <v>419</v>
      </c>
      <c r="F969" s="489">
        <v>4</v>
      </c>
      <c r="G969" s="489" t="s">
        <v>104</v>
      </c>
      <c r="H969" s="490">
        <v>86701.59</v>
      </c>
      <c r="I969" s="490">
        <v>138722.54999999999</v>
      </c>
      <c r="J969" s="490">
        <v>121382.23</v>
      </c>
      <c r="K969" s="490">
        <v>194211.57</v>
      </c>
      <c r="L969" s="490">
        <v>156062.85999999999</v>
      </c>
      <c r="M969" s="490">
        <v>249700.59</v>
      </c>
      <c r="N969" s="490">
        <v>208083.82</v>
      </c>
      <c r="O969" s="490">
        <v>332934.11</v>
      </c>
      <c r="P969" s="490">
        <v>260104.77</v>
      </c>
      <c r="Q969" s="490">
        <v>416167.64</v>
      </c>
      <c r="R969" s="490">
        <v>294785.40999999997</v>
      </c>
      <c r="S969" s="490">
        <v>471656.66</v>
      </c>
      <c r="T969" s="490">
        <v>329466.05</v>
      </c>
      <c r="U969" s="490">
        <v>527145.68000000005</v>
      </c>
    </row>
    <row r="970" spans="1:21" ht="15">
      <c r="A970" s="489">
        <v>5</v>
      </c>
      <c r="B970" s="489" t="s">
        <v>375</v>
      </c>
      <c r="C970" s="489" t="s">
        <v>417</v>
      </c>
      <c r="D970" s="489" t="s">
        <v>418</v>
      </c>
      <c r="E970" s="489" t="s">
        <v>420</v>
      </c>
      <c r="F970" s="489">
        <v>1</v>
      </c>
      <c r="G970" s="489" t="s">
        <v>87</v>
      </c>
      <c r="H970" s="490">
        <v>106366.15</v>
      </c>
      <c r="I970" s="490">
        <v>186140.75</v>
      </c>
      <c r="J970" s="490">
        <v>137850.16</v>
      </c>
      <c r="K970" s="490">
        <v>241237.78</v>
      </c>
      <c r="L970" s="490">
        <v>165049.25</v>
      </c>
      <c r="M970" s="490">
        <v>288836.19</v>
      </c>
      <c r="N970" s="490">
        <v>197022.99</v>
      </c>
      <c r="O970" s="490">
        <v>344790.23</v>
      </c>
      <c r="P970" s="490">
        <v>231767.8</v>
      </c>
      <c r="Q970" s="490">
        <v>405593.66</v>
      </c>
      <c r="R970" s="490">
        <v>253991.61</v>
      </c>
      <c r="S970" s="490">
        <v>444485.32</v>
      </c>
      <c r="T970" s="490">
        <v>275075.89</v>
      </c>
      <c r="U970" s="490">
        <v>481382.81</v>
      </c>
    </row>
    <row r="971" spans="1:21" ht="15">
      <c r="A971" s="489">
        <v>5</v>
      </c>
      <c r="B971" s="489" t="s">
        <v>375</v>
      </c>
      <c r="C971" s="489" t="s">
        <v>417</v>
      </c>
      <c r="D971" s="489" t="s">
        <v>418</v>
      </c>
      <c r="E971" s="489" t="s">
        <v>420</v>
      </c>
      <c r="F971" s="489">
        <v>2</v>
      </c>
      <c r="G971" s="489" t="s">
        <v>106</v>
      </c>
      <c r="H971" s="490">
        <v>92641.46</v>
      </c>
      <c r="I971" s="490">
        <v>162122.56</v>
      </c>
      <c r="J971" s="490">
        <v>121478.03</v>
      </c>
      <c r="K971" s="490">
        <v>212586.56</v>
      </c>
      <c r="L971" s="490">
        <v>147656.04</v>
      </c>
      <c r="M971" s="490">
        <v>258398.07</v>
      </c>
      <c r="N971" s="490">
        <v>181145.37</v>
      </c>
      <c r="O971" s="490">
        <v>317004.39</v>
      </c>
      <c r="P971" s="490">
        <v>214899.84</v>
      </c>
      <c r="Q971" s="490">
        <v>376074.72</v>
      </c>
      <c r="R971" s="490">
        <v>236803.1</v>
      </c>
      <c r="S971" s="490">
        <v>414405.42</v>
      </c>
      <c r="T971" s="490">
        <v>257109.48</v>
      </c>
      <c r="U971" s="490">
        <v>449941.59</v>
      </c>
    </row>
    <row r="972" spans="1:21" ht="15">
      <c r="A972" s="489">
        <v>5</v>
      </c>
      <c r="B972" s="489" t="s">
        <v>375</v>
      </c>
      <c r="C972" s="489" t="s">
        <v>417</v>
      </c>
      <c r="D972" s="489" t="s">
        <v>418</v>
      </c>
      <c r="E972" s="489" t="s">
        <v>420</v>
      </c>
      <c r="F972" s="489">
        <v>3</v>
      </c>
      <c r="G972" s="489" t="s">
        <v>107</v>
      </c>
      <c r="H972" s="490">
        <v>80233.899999999994</v>
      </c>
      <c r="I972" s="490">
        <v>140409.32</v>
      </c>
      <c r="J972" s="490">
        <v>109139.85</v>
      </c>
      <c r="K972" s="490">
        <v>190994.74</v>
      </c>
      <c r="L972" s="490">
        <v>137854.42000000001</v>
      </c>
      <c r="M972" s="490">
        <v>241245.23</v>
      </c>
      <c r="N972" s="490">
        <v>181368.11</v>
      </c>
      <c r="O972" s="490">
        <v>317394.2</v>
      </c>
      <c r="P972" s="490">
        <v>224545.01</v>
      </c>
      <c r="Q972" s="490">
        <v>392953.77</v>
      </c>
      <c r="R972" s="490">
        <v>252848.47</v>
      </c>
      <c r="S972" s="490">
        <v>442484.83</v>
      </c>
      <c r="T972" s="490">
        <v>280767.02</v>
      </c>
      <c r="U972" s="490">
        <v>491342.28</v>
      </c>
    </row>
    <row r="973" spans="1:21" ht="15">
      <c r="A973" s="489">
        <v>5</v>
      </c>
      <c r="B973" s="489" t="s">
        <v>375</v>
      </c>
      <c r="C973" s="489" t="s">
        <v>417</v>
      </c>
      <c r="D973" s="489" t="s">
        <v>418</v>
      </c>
      <c r="E973" s="489" t="s">
        <v>420</v>
      </c>
      <c r="F973" s="489">
        <v>4</v>
      </c>
      <c r="G973" s="489" t="s">
        <v>104</v>
      </c>
      <c r="H973" s="490">
        <v>90233.02</v>
      </c>
      <c r="I973" s="490">
        <v>144372.82999999999</v>
      </c>
      <c r="J973" s="490">
        <v>126326.23</v>
      </c>
      <c r="K973" s="490">
        <v>202121.96</v>
      </c>
      <c r="L973" s="490">
        <v>162419.43</v>
      </c>
      <c r="M973" s="490">
        <v>259871.1</v>
      </c>
      <c r="N973" s="490">
        <v>216559.24</v>
      </c>
      <c r="O973" s="490">
        <v>346494.8</v>
      </c>
      <c r="P973" s="490">
        <v>270699.05</v>
      </c>
      <c r="Q973" s="490">
        <v>433118.49</v>
      </c>
      <c r="R973" s="490">
        <v>306792.26</v>
      </c>
      <c r="S973" s="490">
        <v>490867.63</v>
      </c>
      <c r="T973" s="490">
        <v>342885.47</v>
      </c>
      <c r="U973" s="490">
        <v>548616.76</v>
      </c>
    </row>
    <row r="974" spans="1:21" ht="15">
      <c r="A974" s="489">
        <v>5</v>
      </c>
      <c r="B974" s="489" t="s">
        <v>375</v>
      </c>
      <c r="C974" s="489" t="s">
        <v>417</v>
      </c>
      <c r="D974" s="489" t="s">
        <v>418</v>
      </c>
      <c r="E974" s="489" t="s">
        <v>421</v>
      </c>
      <c r="F974" s="489">
        <v>1</v>
      </c>
      <c r="G974" s="489" t="s">
        <v>87</v>
      </c>
      <c r="H974" s="490">
        <v>105341.88</v>
      </c>
      <c r="I974" s="490">
        <v>184348.29</v>
      </c>
      <c r="J974" s="490">
        <v>136523.85999999999</v>
      </c>
      <c r="K974" s="490">
        <v>238916.76</v>
      </c>
      <c r="L974" s="490">
        <v>163462.09</v>
      </c>
      <c r="M974" s="490">
        <v>286058.65000000002</v>
      </c>
      <c r="N974" s="490">
        <v>195129.60000000001</v>
      </c>
      <c r="O974" s="490">
        <v>341476.8</v>
      </c>
      <c r="P974" s="490">
        <v>229541.43</v>
      </c>
      <c r="Q974" s="490">
        <v>401697.51</v>
      </c>
      <c r="R974" s="490">
        <v>251552.26</v>
      </c>
      <c r="S974" s="490">
        <v>440216.46</v>
      </c>
      <c r="T974" s="490">
        <v>272435.03000000003</v>
      </c>
      <c r="U974" s="490">
        <v>476761.3</v>
      </c>
    </row>
    <row r="975" spans="1:21" ht="15">
      <c r="A975" s="489">
        <v>5</v>
      </c>
      <c r="B975" s="489" t="s">
        <v>375</v>
      </c>
      <c r="C975" s="489" t="s">
        <v>417</v>
      </c>
      <c r="D975" s="489" t="s">
        <v>418</v>
      </c>
      <c r="E975" s="489" t="s">
        <v>421</v>
      </c>
      <c r="F975" s="489">
        <v>2</v>
      </c>
      <c r="G975" s="489" t="s">
        <v>106</v>
      </c>
      <c r="H975" s="490">
        <v>91744.28</v>
      </c>
      <c r="I975" s="490">
        <v>160552.49</v>
      </c>
      <c r="J975" s="490">
        <v>120303.33</v>
      </c>
      <c r="K975" s="490">
        <v>210530.83</v>
      </c>
      <c r="L975" s="490">
        <v>146229.92000000001</v>
      </c>
      <c r="M975" s="490">
        <v>255902.36</v>
      </c>
      <c r="N975" s="490">
        <v>179398.99</v>
      </c>
      <c r="O975" s="490">
        <v>313948.24</v>
      </c>
      <c r="P975" s="490">
        <v>212829.65</v>
      </c>
      <c r="Q975" s="490">
        <v>372451.89</v>
      </c>
      <c r="R975" s="490">
        <v>234522.9</v>
      </c>
      <c r="S975" s="490">
        <v>410415.08</v>
      </c>
      <c r="T975" s="490">
        <v>254634.98</v>
      </c>
      <c r="U975" s="490">
        <v>445611.21</v>
      </c>
    </row>
    <row r="976" spans="1:21" ht="15">
      <c r="A976" s="489">
        <v>5</v>
      </c>
      <c r="B976" s="489" t="s">
        <v>375</v>
      </c>
      <c r="C976" s="489" t="s">
        <v>417</v>
      </c>
      <c r="D976" s="489" t="s">
        <v>418</v>
      </c>
      <c r="E976" s="489" t="s">
        <v>421</v>
      </c>
      <c r="F976" s="489">
        <v>3</v>
      </c>
      <c r="G976" s="489" t="s">
        <v>107</v>
      </c>
      <c r="H976" s="490">
        <v>79452.97</v>
      </c>
      <c r="I976" s="490">
        <v>139042.70000000001</v>
      </c>
      <c r="J976" s="490">
        <v>108076.07</v>
      </c>
      <c r="K976" s="490">
        <v>189133.13</v>
      </c>
      <c r="L976" s="490">
        <v>136509.54999999999</v>
      </c>
      <c r="M976" s="490">
        <v>238891.72</v>
      </c>
      <c r="N976" s="490">
        <v>179597.54</v>
      </c>
      <c r="O976" s="490">
        <v>314295.69</v>
      </c>
      <c r="P976" s="490">
        <v>222351.84</v>
      </c>
      <c r="Q976" s="490">
        <v>389115.71</v>
      </c>
      <c r="R976" s="490">
        <v>250378.02</v>
      </c>
      <c r="S976" s="490">
        <v>438161.53</v>
      </c>
      <c r="T976" s="490">
        <v>278022.84999999998</v>
      </c>
      <c r="U976" s="490">
        <v>486539.99</v>
      </c>
    </row>
    <row r="977" spans="1:21" ht="15">
      <c r="A977" s="489">
        <v>5</v>
      </c>
      <c r="B977" s="489" t="s">
        <v>375</v>
      </c>
      <c r="C977" s="489" t="s">
        <v>417</v>
      </c>
      <c r="D977" s="489" t="s">
        <v>418</v>
      </c>
      <c r="E977" s="489" t="s">
        <v>421</v>
      </c>
      <c r="F977" s="489">
        <v>4</v>
      </c>
      <c r="G977" s="489" t="s">
        <v>104</v>
      </c>
      <c r="H977" s="490">
        <v>89364.83</v>
      </c>
      <c r="I977" s="490">
        <v>142983.73000000001</v>
      </c>
      <c r="J977" s="490">
        <v>125110.76</v>
      </c>
      <c r="K977" s="490">
        <v>200177.22</v>
      </c>
      <c r="L977" s="490">
        <v>160856.69</v>
      </c>
      <c r="M977" s="490">
        <v>257370.71</v>
      </c>
      <c r="N977" s="490">
        <v>214475.59</v>
      </c>
      <c r="O977" s="490">
        <v>343160.95</v>
      </c>
      <c r="P977" s="490">
        <v>268094.49</v>
      </c>
      <c r="Q977" s="490">
        <v>428951.19</v>
      </c>
      <c r="R977" s="490">
        <v>303840.42</v>
      </c>
      <c r="S977" s="490">
        <v>486144.68</v>
      </c>
      <c r="T977" s="490">
        <v>339586.35</v>
      </c>
      <c r="U977" s="490">
        <v>543338.17000000004</v>
      </c>
    </row>
    <row r="978" spans="1:21" ht="15">
      <c r="A978" s="489">
        <v>5</v>
      </c>
      <c r="B978" s="489" t="s">
        <v>375</v>
      </c>
      <c r="C978" s="489" t="s">
        <v>417</v>
      </c>
      <c r="D978" s="489" t="s">
        <v>418</v>
      </c>
      <c r="E978" s="489" t="s">
        <v>422</v>
      </c>
      <c r="F978" s="489">
        <v>1</v>
      </c>
      <c r="G978" s="489" t="s">
        <v>87</v>
      </c>
      <c r="H978" s="490">
        <v>115092.06</v>
      </c>
      <c r="I978" s="490">
        <v>201411.1</v>
      </c>
      <c r="J978" s="490">
        <v>149134.29</v>
      </c>
      <c r="K978" s="490">
        <v>260985.01</v>
      </c>
      <c r="L978" s="490">
        <v>178542.23</v>
      </c>
      <c r="M978" s="490">
        <v>312448.90000000002</v>
      </c>
      <c r="N978" s="490">
        <v>213103</v>
      </c>
      <c r="O978" s="490">
        <v>372930.24</v>
      </c>
      <c r="P978" s="490">
        <v>250663.87</v>
      </c>
      <c r="Q978" s="490">
        <v>438661.77</v>
      </c>
      <c r="R978" s="490">
        <v>274688.64000000001</v>
      </c>
      <c r="S978" s="490">
        <v>480705.11</v>
      </c>
      <c r="T978" s="490">
        <v>297469.90999999997</v>
      </c>
      <c r="U978" s="490">
        <v>520572.34</v>
      </c>
    </row>
    <row r="979" spans="1:21" ht="15">
      <c r="A979" s="489">
        <v>5</v>
      </c>
      <c r="B979" s="489" t="s">
        <v>375</v>
      </c>
      <c r="C979" s="489" t="s">
        <v>417</v>
      </c>
      <c r="D979" s="489" t="s">
        <v>418</v>
      </c>
      <c r="E979" s="489" t="s">
        <v>422</v>
      </c>
      <c r="F979" s="489">
        <v>2</v>
      </c>
      <c r="G979" s="489" t="s">
        <v>106</v>
      </c>
      <c r="H979" s="490">
        <v>100350.76</v>
      </c>
      <c r="I979" s="490">
        <v>175613.82</v>
      </c>
      <c r="J979" s="490">
        <v>131549.42000000001</v>
      </c>
      <c r="K979" s="490">
        <v>230211.48</v>
      </c>
      <c r="L979" s="490">
        <v>159860.63</v>
      </c>
      <c r="M979" s="490">
        <v>279756.11</v>
      </c>
      <c r="N979" s="490">
        <v>196049.26</v>
      </c>
      <c r="O979" s="490">
        <v>343086.2</v>
      </c>
      <c r="P979" s="490">
        <v>232546.43</v>
      </c>
      <c r="Q979" s="490">
        <v>406956.25</v>
      </c>
      <c r="R979" s="490">
        <v>256226.9</v>
      </c>
      <c r="S979" s="490">
        <v>448397.07</v>
      </c>
      <c r="T979" s="490">
        <v>278172.65999999997</v>
      </c>
      <c r="U979" s="490">
        <v>486802.15</v>
      </c>
    </row>
    <row r="980" spans="1:21" ht="15">
      <c r="A980" s="489">
        <v>5</v>
      </c>
      <c r="B980" s="489" t="s">
        <v>375</v>
      </c>
      <c r="C980" s="489" t="s">
        <v>417</v>
      </c>
      <c r="D980" s="489" t="s">
        <v>418</v>
      </c>
      <c r="E980" s="489" t="s">
        <v>422</v>
      </c>
      <c r="F980" s="489">
        <v>3</v>
      </c>
      <c r="G980" s="489" t="s">
        <v>107</v>
      </c>
      <c r="H980" s="490">
        <v>86994.559999999998</v>
      </c>
      <c r="I980" s="490">
        <v>152240.48000000001</v>
      </c>
      <c r="J980" s="490">
        <v>118368.66</v>
      </c>
      <c r="K980" s="490">
        <v>207145.16</v>
      </c>
      <c r="L980" s="490">
        <v>149537.20000000001</v>
      </c>
      <c r="M980" s="490">
        <v>261690.1</v>
      </c>
      <c r="N980" s="490">
        <v>196764.58</v>
      </c>
      <c r="O980" s="490">
        <v>344338.02</v>
      </c>
      <c r="P980" s="490">
        <v>243630.22</v>
      </c>
      <c r="Q980" s="490">
        <v>426352.88</v>
      </c>
      <c r="R980" s="490">
        <v>274357.19</v>
      </c>
      <c r="S980" s="490">
        <v>480125.09</v>
      </c>
      <c r="T980" s="490">
        <v>304670.75</v>
      </c>
      <c r="U980" s="490">
        <v>533173.81000000006</v>
      </c>
    </row>
    <row r="981" spans="1:21" ht="15">
      <c r="A981" s="489">
        <v>5</v>
      </c>
      <c r="B981" s="489" t="s">
        <v>375</v>
      </c>
      <c r="C981" s="489" t="s">
        <v>417</v>
      </c>
      <c r="D981" s="489" t="s">
        <v>418</v>
      </c>
      <c r="E981" s="489" t="s">
        <v>422</v>
      </c>
      <c r="F981" s="489">
        <v>4</v>
      </c>
      <c r="G981" s="489" t="s">
        <v>104</v>
      </c>
      <c r="H981" s="490">
        <v>97619.96</v>
      </c>
      <c r="I981" s="490">
        <v>156191.94</v>
      </c>
      <c r="J981" s="490">
        <v>136667.94</v>
      </c>
      <c r="K981" s="490">
        <v>218668.71</v>
      </c>
      <c r="L981" s="490">
        <v>175715.93</v>
      </c>
      <c r="M981" s="490">
        <v>281145.49</v>
      </c>
      <c r="N981" s="490">
        <v>234287.9</v>
      </c>
      <c r="O981" s="490">
        <v>374860.65</v>
      </c>
      <c r="P981" s="490">
        <v>292859.88</v>
      </c>
      <c r="Q981" s="490">
        <v>468575.81</v>
      </c>
      <c r="R981" s="490">
        <v>331907.86</v>
      </c>
      <c r="S981" s="490">
        <v>531052.59</v>
      </c>
      <c r="T981" s="490">
        <v>370955.85</v>
      </c>
      <c r="U981" s="490">
        <v>593529.36</v>
      </c>
    </row>
    <row r="982" spans="1:21" ht="15">
      <c r="A982" s="489">
        <v>5</v>
      </c>
      <c r="B982" s="489" t="s">
        <v>375</v>
      </c>
      <c r="C982" s="489" t="s">
        <v>417</v>
      </c>
      <c r="D982" s="489" t="s">
        <v>418</v>
      </c>
      <c r="E982" s="489" t="s">
        <v>230</v>
      </c>
      <c r="F982" s="489">
        <v>1</v>
      </c>
      <c r="G982" s="489" t="s">
        <v>87</v>
      </c>
      <c r="H982" s="490">
        <v>109931.4</v>
      </c>
      <c r="I982" s="490">
        <v>192379.95</v>
      </c>
      <c r="J982" s="490">
        <v>142481.60000000001</v>
      </c>
      <c r="K982" s="490">
        <v>249342.79</v>
      </c>
      <c r="L982" s="490">
        <v>170602.3</v>
      </c>
      <c r="M982" s="490">
        <v>298554.02</v>
      </c>
      <c r="N982" s="490">
        <v>203663.65</v>
      </c>
      <c r="O982" s="490">
        <v>356411.39</v>
      </c>
      <c r="P982" s="490">
        <v>239588.22</v>
      </c>
      <c r="Q982" s="490">
        <v>419279.38</v>
      </c>
      <c r="R982" s="490">
        <v>262566.74</v>
      </c>
      <c r="S982" s="490">
        <v>459491.8</v>
      </c>
      <c r="T982" s="490">
        <v>284372.19</v>
      </c>
      <c r="U982" s="490">
        <v>497651.32</v>
      </c>
    </row>
    <row r="983" spans="1:21" ht="15">
      <c r="A983" s="489">
        <v>5</v>
      </c>
      <c r="B983" s="489" t="s">
        <v>375</v>
      </c>
      <c r="C983" s="489" t="s">
        <v>417</v>
      </c>
      <c r="D983" s="489" t="s">
        <v>418</v>
      </c>
      <c r="E983" s="489" t="s">
        <v>230</v>
      </c>
      <c r="F983" s="489">
        <v>2</v>
      </c>
      <c r="G983" s="489" t="s">
        <v>106</v>
      </c>
      <c r="H983" s="490">
        <v>95698.39</v>
      </c>
      <c r="I983" s="490">
        <v>167472.18</v>
      </c>
      <c r="J983" s="490">
        <v>125503.09</v>
      </c>
      <c r="K983" s="490">
        <v>219630.42</v>
      </c>
      <c r="L983" s="490">
        <v>152564.89000000001</v>
      </c>
      <c r="M983" s="490">
        <v>266988.56</v>
      </c>
      <c r="N983" s="490">
        <v>187197.97</v>
      </c>
      <c r="O983" s="490">
        <v>327596.45</v>
      </c>
      <c r="P983" s="490">
        <v>222095.51</v>
      </c>
      <c r="Q983" s="490">
        <v>388667.14</v>
      </c>
      <c r="R983" s="490">
        <v>244741.62</v>
      </c>
      <c r="S983" s="490">
        <v>428297.84</v>
      </c>
      <c r="T983" s="490">
        <v>265740.34999999998</v>
      </c>
      <c r="U983" s="490">
        <v>465045.62</v>
      </c>
    </row>
    <row r="984" spans="1:21" ht="15">
      <c r="A984" s="489">
        <v>5</v>
      </c>
      <c r="B984" s="489" t="s">
        <v>375</v>
      </c>
      <c r="C984" s="489" t="s">
        <v>417</v>
      </c>
      <c r="D984" s="489" t="s">
        <v>418</v>
      </c>
      <c r="E984" s="489" t="s">
        <v>230</v>
      </c>
      <c r="F984" s="489">
        <v>3</v>
      </c>
      <c r="G984" s="489" t="s">
        <v>107</v>
      </c>
      <c r="H984" s="490">
        <v>82844.34</v>
      </c>
      <c r="I984" s="490">
        <v>144977.59</v>
      </c>
      <c r="J984" s="490">
        <v>112676.41</v>
      </c>
      <c r="K984" s="490">
        <v>197183.72</v>
      </c>
      <c r="L984" s="490">
        <v>142310</v>
      </c>
      <c r="M984" s="490">
        <v>249042.51</v>
      </c>
      <c r="N984" s="490">
        <v>187218.61</v>
      </c>
      <c r="O984" s="490">
        <v>327632.56</v>
      </c>
      <c r="P984" s="490">
        <v>231777.94</v>
      </c>
      <c r="Q984" s="490">
        <v>405611.4</v>
      </c>
      <c r="R984" s="490">
        <v>260985.2</v>
      </c>
      <c r="S984" s="490">
        <v>456724.1</v>
      </c>
      <c r="T984" s="490">
        <v>289793.3</v>
      </c>
      <c r="U984" s="490">
        <v>507138.27</v>
      </c>
    </row>
    <row r="985" spans="1:21" ht="15">
      <c r="A985" s="489">
        <v>5</v>
      </c>
      <c r="B985" s="489" t="s">
        <v>375</v>
      </c>
      <c r="C985" s="489" t="s">
        <v>417</v>
      </c>
      <c r="D985" s="489" t="s">
        <v>418</v>
      </c>
      <c r="E985" s="489" t="s">
        <v>230</v>
      </c>
      <c r="F985" s="489">
        <v>4</v>
      </c>
      <c r="G985" s="489" t="s">
        <v>104</v>
      </c>
      <c r="H985" s="490">
        <v>93264.34</v>
      </c>
      <c r="I985" s="490">
        <v>149222.95000000001</v>
      </c>
      <c r="J985" s="490">
        <v>130570.08</v>
      </c>
      <c r="K985" s="490">
        <v>208912.13</v>
      </c>
      <c r="L985" s="490">
        <v>167875.82</v>
      </c>
      <c r="M985" s="490">
        <v>268601.31</v>
      </c>
      <c r="N985" s="490">
        <v>223834.43</v>
      </c>
      <c r="O985" s="490">
        <v>358135.09</v>
      </c>
      <c r="P985" s="490">
        <v>279793.03000000003</v>
      </c>
      <c r="Q985" s="490">
        <v>447668.86</v>
      </c>
      <c r="R985" s="490">
        <v>317098.77</v>
      </c>
      <c r="S985" s="490">
        <v>507358.04</v>
      </c>
      <c r="T985" s="490">
        <v>354404.51</v>
      </c>
      <c r="U985" s="490">
        <v>567047.22</v>
      </c>
    </row>
    <row r="986" spans="1:21" ht="15">
      <c r="A986" s="489">
        <v>5</v>
      </c>
      <c r="B986" s="489" t="s">
        <v>375</v>
      </c>
      <c r="C986" s="489" t="s">
        <v>417</v>
      </c>
      <c r="D986" s="489" t="s">
        <v>418</v>
      </c>
      <c r="E986" s="489" t="s">
        <v>423</v>
      </c>
      <c r="F986" s="489">
        <v>1</v>
      </c>
      <c r="G986" s="489" t="s">
        <v>87</v>
      </c>
      <c r="H986" s="490">
        <v>115092.06</v>
      </c>
      <c r="I986" s="490">
        <v>201411.1</v>
      </c>
      <c r="J986" s="490">
        <v>149134.29</v>
      </c>
      <c r="K986" s="490">
        <v>260985.01</v>
      </c>
      <c r="L986" s="490">
        <v>178542.23</v>
      </c>
      <c r="M986" s="490">
        <v>312448.90000000002</v>
      </c>
      <c r="N986" s="490">
        <v>213103</v>
      </c>
      <c r="O986" s="490">
        <v>372930.24</v>
      </c>
      <c r="P986" s="490">
        <v>250663.87</v>
      </c>
      <c r="Q986" s="490">
        <v>438661.77</v>
      </c>
      <c r="R986" s="490">
        <v>274688.64000000001</v>
      </c>
      <c r="S986" s="490">
        <v>480705.11</v>
      </c>
      <c r="T986" s="490">
        <v>297469.90999999997</v>
      </c>
      <c r="U986" s="490">
        <v>520572.34</v>
      </c>
    </row>
    <row r="987" spans="1:21" ht="15">
      <c r="A987" s="489">
        <v>5</v>
      </c>
      <c r="B987" s="489" t="s">
        <v>375</v>
      </c>
      <c r="C987" s="489" t="s">
        <v>417</v>
      </c>
      <c r="D987" s="489" t="s">
        <v>418</v>
      </c>
      <c r="E987" s="489" t="s">
        <v>423</v>
      </c>
      <c r="F987" s="489">
        <v>2</v>
      </c>
      <c r="G987" s="489" t="s">
        <v>106</v>
      </c>
      <c r="H987" s="490">
        <v>100350.76</v>
      </c>
      <c r="I987" s="490">
        <v>175613.82</v>
      </c>
      <c r="J987" s="490">
        <v>131549.42000000001</v>
      </c>
      <c r="K987" s="490">
        <v>230211.48</v>
      </c>
      <c r="L987" s="490">
        <v>159860.63</v>
      </c>
      <c r="M987" s="490">
        <v>279756.11</v>
      </c>
      <c r="N987" s="490">
        <v>196049.26</v>
      </c>
      <c r="O987" s="490">
        <v>343086.2</v>
      </c>
      <c r="P987" s="490">
        <v>232546.43</v>
      </c>
      <c r="Q987" s="490">
        <v>406956.25</v>
      </c>
      <c r="R987" s="490">
        <v>256226.9</v>
      </c>
      <c r="S987" s="490">
        <v>448397.07</v>
      </c>
      <c r="T987" s="490">
        <v>278172.65999999997</v>
      </c>
      <c r="U987" s="490">
        <v>486802.15</v>
      </c>
    </row>
    <row r="988" spans="1:21" ht="15">
      <c r="A988" s="489">
        <v>5</v>
      </c>
      <c r="B988" s="489" t="s">
        <v>375</v>
      </c>
      <c r="C988" s="489" t="s">
        <v>417</v>
      </c>
      <c r="D988" s="489" t="s">
        <v>418</v>
      </c>
      <c r="E988" s="489" t="s">
        <v>423</v>
      </c>
      <c r="F988" s="489">
        <v>3</v>
      </c>
      <c r="G988" s="489" t="s">
        <v>107</v>
      </c>
      <c r="H988" s="490">
        <v>86994.559999999998</v>
      </c>
      <c r="I988" s="490">
        <v>152240.48000000001</v>
      </c>
      <c r="J988" s="490">
        <v>118368.66</v>
      </c>
      <c r="K988" s="490">
        <v>207145.16</v>
      </c>
      <c r="L988" s="490">
        <v>149537.20000000001</v>
      </c>
      <c r="M988" s="490">
        <v>261690.1</v>
      </c>
      <c r="N988" s="490">
        <v>196764.58</v>
      </c>
      <c r="O988" s="490">
        <v>344338.02</v>
      </c>
      <c r="P988" s="490">
        <v>243630.22</v>
      </c>
      <c r="Q988" s="490">
        <v>426352.88</v>
      </c>
      <c r="R988" s="490">
        <v>274357.19</v>
      </c>
      <c r="S988" s="490">
        <v>480125.09</v>
      </c>
      <c r="T988" s="490">
        <v>304670.75</v>
      </c>
      <c r="U988" s="490">
        <v>533173.81000000006</v>
      </c>
    </row>
    <row r="989" spans="1:21" ht="15">
      <c r="A989" s="489">
        <v>5</v>
      </c>
      <c r="B989" s="489" t="s">
        <v>375</v>
      </c>
      <c r="C989" s="489" t="s">
        <v>417</v>
      </c>
      <c r="D989" s="489" t="s">
        <v>418</v>
      </c>
      <c r="E989" s="489" t="s">
        <v>423</v>
      </c>
      <c r="F989" s="489">
        <v>4</v>
      </c>
      <c r="G989" s="489" t="s">
        <v>104</v>
      </c>
      <c r="H989" s="490">
        <v>97619.96</v>
      </c>
      <c r="I989" s="490">
        <v>156191.94</v>
      </c>
      <c r="J989" s="490">
        <v>136667.94</v>
      </c>
      <c r="K989" s="490">
        <v>218668.71</v>
      </c>
      <c r="L989" s="490">
        <v>175715.93</v>
      </c>
      <c r="M989" s="490">
        <v>281145.49</v>
      </c>
      <c r="N989" s="490">
        <v>234287.9</v>
      </c>
      <c r="O989" s="490">
        <v>374860.65</v>
      </c>
      <c r="P989" s="490">
        <v>292859.88</v>
      </c>
      <c r="Q989" s="490">
        <v>468575.81</v>
      </c>
      <c r="R989" s="490">
        <v>331907.86</v>
      </c>
      <c r="S989" s="490">
        <v>531052.59</v>
      </c>
      <c r="T989" s="490">
        <v>370955.85</v>
      </c>
      <c r="U989" s="490">
        <v>593529.36</v>
      </c>
    </row>
    <row r="990" spans="1:21" ht="15">
      <c r="A990" s="489">
        <v>5</v>
      </c>
      <c r="B990" s="489" t="s">
        <v>375</v>
      </c>
      <c r="C990" s="489" t="s">
        <v>417</v>
      </c>
      <c r="D990" s="489" t="s">
        <v>418</v>
      </c>
      <c r="E990" s="489" t="s">
        <v>424</v>
      </c>
      <c r="F990" s="489">
        <v>1</v>
      </c>
      <c r="G990" s="489" t="s">
        <v>87</v>
      </c>
      <c r="H990" s="490">
        <v>110423.86</v>
      </c>
      <c r="I990" s="490">
        <v>193241.76</v>
      </c>
      <c r="J990" s="490">
        <v>143134.14000000001</v>
      </c>
      <c r="K990" s="490">
        <v>250484.75</v>
      </c>
      <c r="L990" s="490">
        <v>171393.84</v>
      </c>
      <c r="M990" s="490">
        <v>299939.21999999997</v>
      </c>
      <c r="N990" s="490">
        <v>204624.15</v>
      </c>
      <c r="O990" s="490">
        <v>358092.26</v>
      </c>
      <c r="P990" s="490">
        <v>240729.51</v>
      </c>
      <c r="Q990" s="490">
        <v>421276.65</v>
      </c>
      <c r="R990" s="490">
        <v>263823.84000000003</v>
      </c>
      <c r="S990" s="490">
        <v>461691.73</v>
      </c>
      <c r="T990" s="490">
        <v>285745.90999999997</v>
      </c>
      <c r="U990" s="490">
        <v>500055.34</v>
      </c>
    </row>
    <row r="991" spans="1:21" ht="15">
      <c r="A991" s="489">
        <v>5</v>
      </c>
      <c r="B991" s="489" t="s">
        <v>375</v>
      </c>
      <c r="C991" s="489" t="s">
        <v>417</v>
      </c>
      <c r="D991" s="489" t="s">
        <v>418</v>
      </c>
      <c r="E991" s="489" t="s">
        <v>424</v>
      </c>
      <c r="F991" s="489">
        <v>2</v>
      </c>
      <c r="G991" s="489" t="s">
        <v>106</v>
      </c>
      <c r="H991" s="490">
        <v>96063.76</v>
      </c>
      <c r="I991" s="490">
        <v>168111.58</v>
      </c>
      <c r="J991" s="490">
        <v>126004.05</v>
      </c>
      <c r="K991" s="490">
        <v>220507.08</v>
      </c>
      <c r="L991" s="490">
        <v>153195.39000000001</v>
      </c>
      <c r="M991" s="490">
        <v>268091.93</v>
      </c>
      <c r="N991" s="490">
        <v>188011.45</v>
      </c>
      <c r="O991" s="490">
        <v>329020.03999999998</v>
      </c>
      <c r="P991" s="490">
        <v>223080.62</v>
      </c>
      <c r="Q991" s="490">
        <v>390391.09</v>
      </c>
      <c r="R991" s="490">
        <v>245839.57</v>
      </c>
      <c r="S991" s="490">
        <v>430219.24</v>
      </c>
      <c r="T991" s="490">
        <v>266947.71999999997</v>
      </c>
      <c r="U991" s="490">
        <v>467158.51</v>
      </c>
    </row>
    <row r="992" spans="1:21" ht="15">
      <c r="A992" s="489">
        <v>5</v>
      </c>
      <c r="B992" s="489" t="s">
        <v>375</v>
      </c>
      <c r="C992" s="489" t="s">
        <v>417</v>
      </c>
      <c r="D992" s="489" t="s">
        <v>418</v>
      </c>
      <c r="E992" s="489" t="s">
        <v>424</v>
      </c>
      <c r="F992" s="489">
        <v>3</v>
      </c>
      <c r="G992" s="489" t="s">
        <v>107</v>
      </c>
      <c r="H992" s="490">
        <v>83112.009999999995</v>
      </c>
      <c r="I992" s="490">
        <v>145446.01</v>
      </c>
      <c r="J992" s="490">
        <v>113021.63</v>
      </c>
      <c r="K992" s="490">
        <v>197787.85</v>
      </c>
      <c r="L992" s="490">
        <v>142731</v>
      </c>
      <c r="M992" s="490">
        <v>249779.25</v>
      </c>
      <c r="N992" s="490">
        <v>187757.37</v>
      </c>
      <c r="O992" s="490">
        <v>328575.39</v>
      </c>
      <c r="P992" s="490">
        <v>232431.34</v>
      </c>
      <c r="Q992" s="490">
        <v>406754.84</v>
      </c>
      <c r="R992" s="490">
        <v>261710.57</v>
      </c>
      <c r="S992" s="490">
        <v>457993.5</v>
      </c>
      <c r="T992" s="490">
        <v>290587.08</v>
      </c>
      <c r="U992" s="490">
        <v>508527.38</v>
      </c>
    </row>
    <row r="993" spans="1:21" ht="15">
      <c r="A993" s="489">
        <v>5</v>
      </c>
      <c r="B993" s="489" t="s">
        <v>375</v>
      </c>
      <c r="C993" s="489" t="s">
        <v>417</v>
      </c>
      <c r="D993" s="489" t="s">
        <v>418</v>
      </c>
      <c r="E993" s="489" t="s">
        <v>424</v>
      </c>
      <c r="F993" s="489">
        <v>4</v>
      </c>
      <c r="G993" s="489" t="s">
        <v>104</v>
      </c>
      <c r="H993" s="490">
        <v>93691.1</v>
      </c>
      <c r="I993" s="490">
        <v>149905.76999999999</v>
      </c>
      <c r="J993" s="490">
        <v>131167.54999999999</v>
      </c>
      <c r="K993" s="490">
        <v>209868.08</v>
      </c>
      <c r="L993" s="490">
        <v>168643.99</v>
      </c>
      <c r="M993" s="490">
        <v>269830.38</v>
      </c>
      <c r="N993" s="490">
        <v>224858.65</v>
      </c>
      <c r="O993" s="490">
        <v>359773.85</v>
      </c>
      <c r="P993" s="490">
        <v>281073.31</v>
      </c>
      <c r="Q993" s="490">
        <v>449717.31</v>
      </c>
      <c r="R993" s="490">
        <v>318549.76000000001</v>
      </c>
      <c r="S993" s="490">
        <v>509679.62</v>
      </c>
      <c r="T993" s="490">
        <v>356026.2</v>
      </c>
      <c r="U993" s="490">
        <v>569641.92000000004</v>
      </c>
    </row>
    <row r="994" spans="1:21" ht="15">
      <c r="A994" s="489">
        <v>5</v>
      </c>
      <c r="B994" s="489" t="s">
        <v>375</v>
      </c>
      <c r="C994" s="489" t="s">
        <v>425</v>
      </c>
      <c r="D994" s="489" t="s">
        <v>426</v>
      </c>
      <c r="E994" s="489" t="s">
        <v>427</v>
      </c>
      <c r="F994" s="489">
        <v>1</v>
      </c>
      <c r="G994" s="489" t="s">
        <v>87</v>
      </c>
      <c r="H994" s="490">
        <v>100220.56</v>
      </c>
      <c r="I994" s="490">
        <v>175385.97</v>
      </c>
      <c r="J994" s="490">
        <v>129892.37</v>
      </c>
      <c r="K994" s="490">
        <v>227311.64</v>
      </c>
      <c r="L994" s="490">
        <v>155526.23000000001</v>
      </c>
      <c r="M994" s="490">
        <v>272170.90999999997</v>
      </c>
      <c r="N994" s="490">
        <v>185662.64</v>
      </c>
      <c r="O994" s="490">
        <v>324909.62</v>
      </c>
      <c r="P994" s="490">
        <v>218409.55</v>
      </c>
      <c r="Q994" s="490">
        <v>382216.72</v>
      </c>
      <c r="R994" s="490">
        <v>239355.51</v>
      </c>
      <c r="S994" s="490">
        <v>418872.15</v>
      </c>
      <c r="T994" s="490">
        <v>259230.71</v>
      </c>
      <c r="U994" s="490">
        <v>453653.75</v>
      </c>
    </row>
    <row r="995" spans="1:21" ht="15">
      <c r="A995" s="489">
        <v>5</v>
      </c>
      <c r="B995" s="489" t="s">
        <v>375</v>
      </c>
      <c r="C995" s="489" t="s">
        <v>425</v>
      </c>
      <c r="D995" s="489" t="s">
        <v>426</v>
      </c>
      <c r="E995" s="489" t="s">
        <v>427</v>
      </c>
      <c r="F995" s="489">
        <v>2</v>
      </c>
      <c r="G995" s="489" t="s">
        <v>106</v>
      </c>
      <c r="H995" s="490">
        <v>87258.35</v>
      </c>
      <c r="I995" s="490">
        <v>152702.12</v>
      </c>
      <c r="J995" s="490">
        <v>114429.81</v>
      </c>
      <c r="K995" s="490">
        <v>200252.16</v>
      </c>
      <c r="L995" s="490">
        <v>139099.31</v>
      </c>
      <c r="M995" s="490">
        <v>243423.8</v>
      </c>
      <c r="N995" s="490">
        <v>170667.11</v>
      </c>
      <c r="O995" s="490">
        <v>298667.45</v>
      </c>
      <c r="P995" s="490">
        <v>202478.69</v>
      </c>
      <c r="Q995" s="490">
        <v>354337.72</v>
      </c>
      <c r="R995" s="490">
        <v>223121.92000000001</v>
      </c>
      <c r="S995" s="490">
        <v>390463.36</v>
      </c>
      <c r="T995" s="490">
        <v>242262.44</v>
      </c>
      <c r="U995" s="490">
        <v>423959.27</v>
      </c>
    </row>
    <row r="996" spans="1:21" ht="15">
      <c r="A996" s="489">
        <v>5</v>
      </c>
      <c r="B996" s="489" t="s">
        <v>375</v>
      </c>
      <c r="C996" s="489" t="s">
        <v>425</v>
      </c>
      <c r="D996" s="489" t="s">
        <v>426</v>
      </c>
      <c r="E996" s="489" t="s">
        <v>427</v>
      </c>
      <c r="F996" s="489">
        <v>3</v>
      </c>
      <c r="G996" s="489" t="s">
        <v>107</v>
      </c>
      <c r="H996" s="490">
        <v>75548.34</v>
      </c>
      <c r="I996" s="490">
        <v>132209.60000000001</v>
      </c>
      <c r="J996" s="490">
        <v>102757.16</v>
      </c>
      <c r="K996" s="490">
        <v>179825.04</v>
      </c>
      <c r="L996" s="490">
        <v>129785.23</v>
      </c>
      <c r="M996" s="490">
        <v>227124.15</v>
      </c>
      <c r="N996" s="490">
        <v>170744.63</v>
      </c>
      <c r="O996" s="490">
        <v>298803.09999999998</v>
      </c>
      <c r="P996" s="490">
        <v>211385.94</v>
      </c>
      <c r="Q996" s="490">
        <v>369925.39</v>
      </c>
      <c r="R996" s="490">
        <v>238025.74</v>
      </c>
      <c r="S996" s="490">
        <v>416545.04</v>
      </c>
      <c r="T996" s="490">
        <v>264302.01</v>
      </c>
      <c r="U996" s="490">
        <v>462528.51</v>
      </c>
    </row>
    <row r="997" spans="1:21" ht="15">
      <c r="A997" s="489">
        <v>5</v>
      </c>
      <c r="B997" s="489" t="s">
        <v>375</v>
      </c>
      <c r="C997" s="489" t="s">
        <v>425</v>
      </c>
      <c r="D997" s="489" t="s">
        <v>426</v>
      </c>
      <c r="E997" s="489" t="s">
        <v>427</v>
      </c>
      <c r="F997" s="489">
        <v>4</v>
      </c>
      <c r="G997" s="489" t="s">
        <v>104</v>
      </c>
      <c r="H997" s="490">
        <v>85023.88</v>
      </c>
      <c r="I997" s="490">
        <v>136038.21</v>
      </c>
      <c r="J997" s="490">
        <v>119033.43</v>
      </c>
      <c r="K997" s="490">
        <v>190453.49</v>
      </c>
      <c r="L997" s="490">
        <v>153042.98000000001</v>
      </c>
      <c r="M997" s="490">
        <v>244868.78</v>
      </c>
      <c r="N997" s="490">
        <v>204057.31</v>
      </c>
      <c r="O997" s="490">
        <v>326491.7</v>
      </c>
      <c r="P997" s="490">
        <v>255071.64</v>
      </c>
      <c r="Q997" s="490">
        <v>408114.63</v>
      </c>
      <c r="R997" s="490">
        <v>289081.19</v>
      </c>
      <c r="S997" s="490">
        <v>462529.91</v>
      </c>
      <c r="T997" s="490">
        <v>323090.74</v>
      </c>
      <c r="U997" s="490">
        <v>516945.2</v>
      </c>
    </row>
    <row r="998" spans="1:21" ht="15">
      <c r="A998" s="489">
        <v>5</v>
      </c>
      <c r="B998" s="489" t="s">
        <v>375</v>
      </c>
      <c r="C998" s="489" t="s">
        <v>425</v>
      </c>
      <c r="D998" s="489" t="s">
        <v>426</v>
      </c>
      <c r="E998" s="489" t="s">
        <v>428</v>
      </c>
      <c r="F998" s="489">
        <v>1</v>
      </c>
      <c r="G998" s="489" t="s">
        <v>87</v>
      </c>
      <c r="H998" s="490">
        <v>96655.3</v>
      </c>
      <c r="I998" s="490">
        <v>169146.78</v>
      </c>
      <c r="J998" s="490">
        <v>125260.93</v>
      </c>
      <c r="K998" s="490">
        <v>219206.63</v>
      </c>
      <c r="L998" s="490">
        <v>149973.19</v>
      </c>
      <c r="M998" s="490">
        <v>262453.08</v>
      </c>
      <c r="N998" s="490">
        <v>179021.98</v>
      </c>
      <c r="O998" s="490">
        <v>313288.46999999997</v>
      </c>
      <c r="P998" s="490">
        <v>210589.14</v>
      </c>
      <c r="Q998" s="490">
        <v>368530.99</v>
      </c>
      <c r="R998" s="490">
        <v>230780.38</v>
      </c>
      <c r="S998" s="490">
        <v>403865.66</v>
      </c>
      <c r="T998" s="490">
        <v>249934.42</v>
      </c>
      <c r="U998" s="490">
        <v>437385.23</v>
      </c>
    </row>
    <row r="999" spans="1:21" ht="15">
      <c r="A999" s="489">
        <v>5</v>
      </c>
      <c r="B999" s="489" t="s">
        <v>375</v>
      </c>
      <c r="C999" s="489" t="s">
        <v>425</v>
      </c>
      <c r="D999" s="489" t="s">
        <v>426</v>
      </c>
      <c r="E999" s="489" t="s">
        <v>428</v>
      </c>
      <c r="F999" s="489">
        <v>2</v>
      </c>
      <c r="G999" s="489" t="s">
        <v>106</v>
      </c>
      <c r="H999" s="490">
        <v>84201.43</v>
      </c>
      <c r="I999" s="490">
        <v>147352.5</v>
      </c>
      <c r="J999" s="490">
        <v>110404.75</v>
      </c>
      <c r="K999" s="490">
        <v>193208.3</v>
      </c>
      <c r="L999" s="490">
        <v>134190.46</v>
      </c>
      <c r="M999" s="490">
        <v>234833.31</v>
      </c>
      <c r="N999" s="490">
        <v>164614.51</v>
      </c>
      <c r="O999" s="490">
        <v>288075.39</v>
      </c>
      <c r="P999" s="490">
        <v>195283.02</v>
      </c>
      <c r="Q999" s="490">
        <v>341745.29</v>
      </c>
      <c r="R999" s="490">
        <v>215183.39</v>
      </c>
      <c r="S999" s="490">
        <v>376570.94</v>
      </c>
      <c r="T999" s="490">
        <v>233631.56</v>
      </c>
      <c r="U999" s="490">
        <v>408855.24</v>
      </c>
    </row>
    <row r="1000" spans="1:21" ht="15">
      <c r="A1000" s="489">
        <v>5</v>
      </c>
      <c r="B1000" s="489" t="s">
        <v>375</v>
      </c>
      <c r="C1000" s="489" t="s">
        <v>425</v>
      </c>
      <c r="D1000" s="489" t="s">
        <v>426</v>
      </c>
      <c r="E1000" s="489" t="s">
        <v>428</v>
      </c>
      <c r="F1000" s="489">
        <v>3</v>
      </c>
      <c r="G1000" s="489" t="s">
        <v>107</v>
      </c>
      <c r="H1000" s="490">
        <v>72937.899999999994</v>
      </c>
      <c r="I1000" s="490">
        <v>127641.33</v>
      </c>
      <c r="J1000" s="490">
        <v>99220.61</v>
      </c>
      <c r="K1000" s="490">
        <v>173636.06</v>
      </c>
      <c r="L1000" s="490">
        <v>125329.64</v>
      </c>
      <c r="M1000" s="490">
        <v>219326.87</v>
      </c>
      <c r="N1000" s="490">
        <v>164894.13</v>
      </c>
      <c r="O1000" s="490">
        <v>288564.73</v>
      </c>
      <c r="P1000" s="490">
        <v>204153.01</v>
      </c>
      <c r="Q1000" s="490">
        <v>357267.77</v>
      </c>
      <c r="R1000" s="490">
        <v>229889.01</v>
      </c>
      <c r="S1000" s="490">
        <v>402305.76</v>
      </c>
      <c r="T1000" s="490">
        <v>255275.73</v>
      </c>
      <c r="U1000" s="490">
        <v>446732.53</v>
      </c>
    </row>
    <row r="1001" spans="1:21" ht="15">
      <c r="A1001" s="489">
        <v>5</v>
      </c>
      <c r="B1001" s="489" t="s">
        <v>375</v>
      </c>
      <c r="C1001" s="489" t="s">
        <v>425</v>
      </c>
      <c r="D1001" s="489" t="s">
        <v>426</v>
      </c>
      <c r="E1001" s="489" t="s">
        <v>428</v>
      </c>
      <c r="F1001" s="489">
        <v>4</v>
      </c>
      <c r="G1001" s="489" t="s">
        <v>104</v>
      </c>
      <c r="H1001" s="490">
        <v>81992.55</v>
      </c>
      <c r="I1001" s="490">
        <v>131188.09</v>
      </c>
      <c r="J1001" s="490">
        <v>114789.58</v>
      </c>
      <c r="K1001" s="490">
        <v>183663.32</v>
      </c>
      <c r="L1001" s="490">
        <v>147586.6</v>
      </c>
      <c r="M1001" s="490">
        <v>236138.56</v>
      </c>
      <c r="N1001" s="490">
        <v>196782.13</v>
      </c>
      <c r="O1001" s="490">
        <v>314851.40999999997</v>
      </c>
      <c r="P1001" s="490">
        <v>245977.66</v>
      </c>
      <c r="Q1001" s="490">
        <v>393564.26</v>
      </c>
      <c r="R1001" s="490">
        <v>278774.68</v>
      </c>
      <c r="S1001" s="490">
        <v>446039.5</v>
      </c>
      <c r="T1001" s="490">
        <v>311571.7</v>
      </c>
      <c r="U1001" s="490">
        <v>498514.74</v>
      </c>
    </row>
    <row r="1002" spans="1:21" ht="15">
      <c r="A1002" s="489">
        <v>5</v>
      </c>
      <c r="B1002" s="489" t="s">
        <v>375</v>
      </c>
      <c r="C1002" s="489" t="s">
        <v>425</v>
      </c>
      <c r="D1002" s="489" t="s">
        <v>426</v>
      </c>
      <c r="E1002" s="489" t="s">
        <v>429</v>
      </c>
      <c r="F1002" s="489">
        <v>1</v>
      </c>
      <c r="G1002" s="489" t="s">
        <v>87</v>
      </c>
      <c r="H1002" s="490">
        <v>97600.89</v>
      </c>
      <c r="I1002" s="490">
        <v>170801.55</v>
      </c>
      <c r="J1002" s="490">
        <v>126544.81</v>
      </c>
      <c r="K1002" s="490">
        <v>221453.43</v>
      </c>
      <c r="L1002" s="490">
        <v>151552.18</v>
      </c>
      <c r="M1002" s="490">
        <v>265216.32</v>
      </c>
      <c r="N1002" s="490">
        <v>180970.58</v>
      </c>
      <c r="O1002" s="490">
        <v>316698.51</v>
      </c>
      <c r="P1002" s="490">
        <v>212927.94</v>
      </c>
      <c r="Q1002" s="490">
        <v>372623.9</v>
      </c>
      <c r="R1002" s="490">
        <v>233369.42</v>
      </c>
      <c r="S1002" s="490">
        <v>408396.48</v>
      </c>
      <c r="T1002" s="490">
        <v>252788.44</v>
      </c>
      <c r="U1002" s="490">
        <v>442379.76</v>
      </c>
    </row>
    <row r="1003" spans="1:21" ht="15">
      <c r="A1003" s="489">
        <v>5</v>
      </c>
      <c r="B1003" s="489" t="s">
        <v>375</v>
      </c>
      <c r="C1003" s="489" t="s">
        <v>425</v>
      </c>
      <c r="D1003" s="489" t="s">
        <v>426</v>
      </c>
      <c r="E1003" s="489" t="s">
        <v>429</v>
      </c>
      <c r="F1003" s="489">
        <v>2</v>
      </c>
      <c r="G1003" s="489" t="s">
        <v>106</v>
      </c>
      <c r="H1003" s="490">
        <v>84765.73</v>
      </c>
      <c r="I1003" s="490">
        <v>148340.01999999999</v>
      </c>
      <c r="J1003" s="490">
        <v>111233.85</v>
      </c>
      <c r="K1003" s="490">
        <v>194659.23</v>
      </c>
      <c r="L1003" s="490">
        <v>135286.31</v>
      </c>
      <c r="M1003" s="490">
        <v>236751.04</v>
      </c>
      <c r="N1003" s="490">
        <v>166122.06</v>
      </c>
      <c r="O1003" s="490">
        <v>290713.61</v>
      </c>
      <c r="P1003" s="490">
        <v>197153.27</v>
      </c>
      <c r="Q1003" s="490">
        <v>345018.23</v>
      </c>
      <c r="R1003" s="490">
        <v>217294.98</v>
      </c>
      <c r="S1003" s="490">
        <v>380266.21</v>
      </c>
      <c r="T1003" s="490">
        <v>235986.52</v>
      </c>
      <c r="U1003" s="490">
        <v>412976.4</v>
      </c>
    </row>
    <row r="1004" spans="1:21" ht="15">
      <c r="A1004" s="489">
        <v>5</v>
      </c>
      <c r="B1004" s="489" t="s">
        <v>375</v>
      </c>
      <c r="C1004" s="489" t="s">
        <v>425</v>
      </c>
      <c r="D1004" s="489" t="s">
        <v>426</v>
      </c>
      <c r="E1004" s="489" t="s">
        <v>429</v>
      </c>
      <c r="F1004" s="489">
        <v>3</v>
      </c>
      <c r="G1004" s="489" t="s">
        <v>107</v>
      </c>
      <c r="H1004" s="490">
        <v>73227.64</v>
      </c>
      <c r="I1004" s="490">
        <v>128148.37</v>
      </c>
      <c r="J1004" s="490">
        <v>99537.69</v>
      </c>
      <c r="K1004" s="490">
        <v>174190.96</v>
      </c>
      <c r="L1004" s="490">
        <v>125668.76</v>
      </c>
      <c r="M1004" s="490">
        <v>219920.33</v>
      </c>
      <c r="N1004" s="490">
        <v>165278.57999999999</v>
      </c>
      <c r="O1004" s="490">
        <v>289237.51</v>
      </c>
      <c r="P1004" s="490">
        <v>204573.42</v>
      </c>
      <c r="Q1004" s="490">
        <v>358003.49</v>
      </c>
      <c r="R1004" s="490">
        <v>230320.03</v>
      </c>
      <c r="S1004" s="490">
        <v>403060.06</v>
      </c>
      <c r="T1004" s="490">
        <v>255706.68</v>
      </c>
      <c r="U1004" s="490">
        <v>447486.69</v>
      </c>
    </row>
    <row r="1005" spans="1:21" ht="15">
      <c r="A1005" s="489">
        <v>5</v>
      </c>
      <c r="B1005" s="489" t="s">
        <v>375</v>
      </c>
      <c r="C1005" s="489" t="s">
        <v>425</v>
      </c>
      <c r="D1005" s="489" t="s">
        <v>426</v>
      </c>
      <c r="E1005" s="489" t="s">
        <v>429</v>
      </c>
      <c r="F1005" s="489">
        <v>4</v>
      </c>
      <c r="G1005" s="489" t="s">
        <v>104</v>
      </c>
      <c r="H1005" s="490">
        <v>82831.399999999994</v>
      </c>
      <c r="I1005" s="490">
        <v>132530.25</v>
      </c>
      <c r="J1005" s="490">
        <v>115963.97</v>
      </c>
      <c r="K1005" s="490">
        <v>185542.35</v>
      </c>
      <c r="L1005" s="490">
        <v>149096.53</v>
      </c>
      <c r="M1005" s="490">
        <v>238554.45</v>
      </c>
      <c r="N1005" s="490">
        <v>198795.37</v>
      </c>
      <c r="O1005" s="490">
        <v>318072.59999999998</v>
      </c>
      <c r="P1005" s="490">
        <v>248494.21</v>
      </c>
      <c r="Q1005" s="490">
        <v>397590.75</v>
      </c>
      <c r="R1005" s="490">
        <v>281626.77</v>
      </c>
      <c r="S1005" s="490">
        <v>450602.85</v>
      </c>
      <c r="T1005" s="490">
        <v>314759.34000000003</v>
      </c>
      <c r="U1005" s="490">
        <v>503614.95</v>
      </c>
    </row>
    <row r="1006" spans="1:21" ht="15">
      <c r="A1006" s="489">
        <v>5</v>
      </c>
      <c r="B1006" s="489" t="s">
        <v>375</v>
      </c>
      <c r="C1006" s="489" t="s">
        <v>425</v>
      </c>
      <c r="D1006" s="489" t="s">
        <v>426</v>
      </c>
      <c r="E1006" s="489" t="s">
        <v>430</v>
      </c>
      <c r="F1006" s="489">
        <v>1</v>
      </c>
      <c r="G1006" s="489" t="s">
        <v>87</v>
      </c>
      <c r="H1006" s="490">
        <v>102269.08</v>
      </c>
      <c r="I1006" s="490">
        <v>178970.89</v>
      </c>
      <c r="J1006" s="490">
        <v>132544.95999999999</v>
      </c>
      <c r="K1006" s="490">
        <v>231953.68</v>
      </c>
      <c r="L1006" s="490">
        <v>158700.57</v>
      </c>
      <c r="M1006" s="490">
        <v>277726</v>
      </c>
      <c r="N1006" s="490">
        <v>189449.42</v>
      </c>
      <c r="O1006" s="490">
        <v>331536.48</v>
      </c>
      <c r="P1006" s="490">
        <v>222862.3</v>
      </c>
      <c r="Q1006" s="490">
        <v>390009.02</v>
      </c>
      <c r="R1006" s="490">
        <v>244234.2</v>
      </c>
      <c r="S1006" s="490">
        <v>427409.86</v>
      </c>
      <c r="T1006" s="490">
        <v>264512.43</v>
      </c>
      <c r="U1006" s="490">
        <v>462896.75</v>
      </c>
    </row>
    <row r="1007" spans="1:21" ht="15">
      <c r="A1007" s="489">
        <v>5</v>
      </c>
      <c r="B1007" s="489" t="s">
        <v>375</v>
      </c>
      <c r="C1007" s="489" t="s">
        <v>425</v>
      </c>
      <c r="D1007" s="489" t="s">
        <v>426</v>
      </c>
      <c r="E1007" s="489" t="s">
        <v>430</v>
      </c>
      <c r="F1007" s="489">
        <v>2</v>
      </c>
      <c r="G1007" s="489" t="s">
        <v>106</v>
      </c>
      <c r="H1007" s="490">
        <v>89052.72</v>
      </c>
      <c r="I1007" s="490">
        <v>155842.26</v>
      </c>
      <c r="J1007" s="490">
        <v>116779.21</v>
      </c>
      <c r="K1007" s="490">
        <v>204363.62</v>
      </c>
      <c r="L1007" s="490">
        <v>141951.54999999999</v>
      </c>
      <c r="M1007" s="490">
        <v>248415.21</v>
      </c>
      <c r="N1007" s="490">
        <v>174159.86</v>
      </c>
      <c r="O1007" s="490">
        <v>304779.75</v>
      </c>
      <c r="P1007" s="490">
        <v>206619.07</v>
      </c>
      <c r="Q1007" s="490">
        <v>361583.37</v>
      </c>
      <c r="R1007" s="490">
        <v>227682.3</v>
      </c>
      <c r="S1007" s="490">
        <v>398444.03</v>
      </c>
      <c r="T1007" s="490">
        <v>247211.44</v>
      </c>
      <c r="U1007" s="490">
        <v>432620.03</v>
      </c>
    </row>
    <row r="1008" spans="1:21" ht="15">
      <c r="A1008" s="489">
        <v>5</v>
      </c>
      <c r="B1008" s="489" t="s">
        <v>375</v>
      </c>
      <c r="C1008" s="489" t="s">
        <v>425</v>
      </c>
      <c r="D1008" s="489" t="s">
        <v>426</v>
      </c>
      <c r="E1008" s="489" t="s">
        <v>430</v>
      </c>
      <c r="F1008" s="489">
        <v>3</v>
      </c>
      <c r="G1008" s="489" t="s">
        <v>107</v>
      </c>
      <c r="H1008" s="490">
        <v>77110.19</v>
      </c>
      <c r="I1008" s="490">
        <v>134942.84</v>
      </c>
      <c r="J1008" s="490">
        <v>104884.72</v>
      </c>
      <c r="K1008" s="490">
        <v>183548.27</v>
      </c>
      <c r="L1008" s="490">
        <v>132474.96</v>
      </c>
      <c r="M1008" s="490">
        <v>231831.17</v>
      </c>
      <c r="N1008" s="490">
        <v>174285.79</v>
      </c>
      <c r="O1008" s="490">
        <v>305000.12</v>
      </c>
      <c r="P1008" s="490">
        <v>215772.29</v>
      </c>
      <c r="Q1008" s="490">
        <v>377601.51</v>
      </c>
      <c r="R1008" s="490">
        <v>242966.64</v>
      </c>
      <c r="S1008" s="490">
        <v>425191.63</v>
      </c>
      <c r="T1008" s="490">
        <v>269790.34000000003</v>
      </c>
      <c r="U1008" s="490">
        <v>472133.09</v>
      </c>
    </row>
    <row r="1009" spans="1:21" ht="15">
      <c r="A1009" s="489">
        <v>5</v>
      </c>
      <c r="B1009" s="489" t="s">
        <v>375</v>
      </c>
      <c r="C1009" s="489" t="s">
        <v>425</v>
      </c>
      <c r="D1009" s="489" t="s">
        <v>426</v>
      </c>
      <c r="E1009" s="489" t="s">
        <v>430</v>
      </c>
      <c r="F1009" s="489">
        <v>4</v>
      </c>
      <c r="G1009" s="489" t="s">
        <v>104</v>
      </c>
      <c r="H1009" s="490">
        <v>86760.26</v>
      </c>
      <c r="I1009" s="490">
        <v>138816.41</v>
      </c>
      <c r="J1009" s="490">
        <v>121464.36</v>
      </c>
      <c r="K1009" s="490">
        <v>194342.98</v>
      </c>
      <c r="L1009" s="490">
        <v>156168.46</v>
      </c>
      <c r="M1009" s="490">
        <v>249869.54</v>
      </c>
      <c r="N1009" s="490">
        <v>208224.62</v>
      </c>
      <c r="O1009" s="490">
        <v>333159.39</v>
      </c>
      <c r="P1009" s="490">
        <v>260280.77</v>
      </c>
      <c r="Q1009" s="490">
        <v>416449.24</v>
      </c>
      <c r="R1009" s="490">
        <v>294984.87</v>
      </c>
      <c r="S1009" s="490">
        <v>471975.8</v>
      </c>
      <c r="T1009" s="490">
        <v>329688.98</v>
      </c>
      <c r="U1009" s="490">
        <v>527502.37</v>
      </c>
    </row>
    <row r="1010" spans="1:21" ht="15">
      <c r="A1010" s="489">
        <v>5</v>
      </c>
      <c r="B1010" s="489" t="s">
        <v>375</v>
      </c>
      <c r="C1010" s="489" t="s">
        <v>425</v>
      </c>
      <c r="D1010" s="489" t="s">
        <v>426</v>
      </c>
      <c r="E1010" s="489" t="s">
        <v>328</v>
      </c>
      <c r="F1010" s="489">
        <v>1</v>
      </c>
      <c r="G1010" s="489" t="s">
        <v>87</v>
      </c>
      <c r="H1010" s="490">
        <v>98625.15</v>
      </c>
      <c r="I1010" s="490">
        <v>172594.02</v>
      </c>
      <c r="J1010" s="490">
        <v>127871.12</v>
      </c>
      <c r="K1010" s="490">
        <v>223774.45</v>
      </c>
      <c r="L1010" s="490">
        <v>153139.35</v>
      </c>
      <c r="M1010" s="490">
        <v>267993.87</v>
      </c>
      <c r="N1010" s="490">
        <v>182863.97</v>
      </c>
      <c r="O1010" s="490">
        <v>320011.95</v>
      </c>
      <c r="P1010" s="490">
        <v>215154.32</v>
      </c>
      <c r="Q1010" s="490">
        <v>376520.06</v>
      </c>
      <c r="R1010" s="490">
        <v>235808.77</v>
      </c>
      <c r="S1010" s="490">
        <v>412665.35</v>
      </c>
      <c r="T1010" s="490">
        <v>255429.3</v>
      </c>
      <c r="U1010" s="490">
        <v>447001.28</v>
      </c>
    </row>
    <row r="1011" spans="1:21" ht="15">
      <c r="A1011" s="489">
        <v>5</v>
      </c>
      <c r="B1011" s="489" t="s">
        <v>375</v>
      </c>
      <c r="C1011" s="489" t="s">
        <v>425</v>
      </c>
      <c r="D1011" s="489" t="s">
        <v>426</v>
      </c>
      <c r="E1011" s="489" t="s">
        <v>328</v>
      </c>
      <c r="F1011" s="489">
        <v>2</v>
      </c>
      <c r="G1011" s="489" t="s">
        <v>106</v>
      </c>
      <c r="H1011" s="490">
        <v>85662.92</v>
      </c>
      <c r="I1011" s="490">
        <v>149910.1</v>
      </c>
      <c r="J1011" s="490">
        <v>112408.55</v>
      </c>
      <c r="K1011" s="490">
        <v>196714.97</v>
      </c>
      <c r="L1011" s="490">
        <v>136712.43</v>
      </c>
      <c r="M1011" s="490">
        <v>239246.76</v>
      </c>
      <c r="N1011" s="490">
        <v>167868.44</v>
      </c>
      <c r="O1011" s="490">
        <v>293769.77</v>
      </c>
      <c r="P1011" s="490">
        <v>199223.47</v>
      </c>
      <c r="Q1011" s="490">
        <v>348641.06</v>
      </c>
      <c r="R1011" s="490">
        <v>219575.18</v>
      </c>
      <c r="S1011" s="490">
        <v>384256.56</v>
      </c>
      <c r="T1011" s="490">
        <v>238461.03</v>
      </c>
      <c r="U1011" s="490">
        <v>417306.8</v>
      </c>
    </row>
    <row r="1012" spans="1:21" ht="15">
      <c r="A1012" s="489">
        <v>5</v>
      </c>
      <c r="B1012" s="489" t="s">
        <v>375</v>
      </c>
      <c r="C1012" s="489" t="s">
        <v>425</v>
      </c>
      <c r="D1012" s="489" t="s">
        <v>426</v>
      </c>
      <c r="E1012" s="489" t="s">
        <v>328</v>
      </c>
      <c r="F1012" s="489">
        <v>3</v>
      </c>
      <c r="G1012" s="489" t="s">
        <v>107</v>
      </c>
      <c r="H1012" s="490">
        <v>74008.570000000007</v>
      </c>
      <c r="I1012" s="490">
        <v>129514.99</v>
      </c>
      <c r="J1012" s="490">
        <v>100601.48</v>
      </c>
      <c r="K1012" s="490">
        <v>176052.58</v>
      </c>
      <c r="L1012" s="490">
        <v>127013.63</v>
      </c>
      <c r="M1012" s="490">
        <v>222273.85</v>
      </c>
      <c r="N1012" s="490">
        <v>167049.16</v>
      </c>
      <c r="O1012" s="490">
        <v>292336.03999999998</v>
      </c>
      <c r="P1012" s="490">
        <v>206766.61</v>
      </c>
      <c r="Q1012" s="490">
        <v>361841.57</v>
      </c>
      <c r="R1012" s="490">
        <v>232790.5</v>
      </c>
      <c r="S1012" s="490">
        <v>407383.37</v>
      </c>
      <c r="T1012" s="490">
        <v>258450.86</v>
      </c>
      <c r="U1012" s="490">
        <v>452289</v>
      </c>
    </row>
    <row r="1013" spans="1:21" ht="15">
      <c r="A1013" s="489">
        <v>5</v>
      </c>
      <c r="B1013" s="489" t="s">
        <v>375</v>
      </c>
      <c r="C1013" s="489" t="s">
        <v>425</v>
      </c>
      <c r="D1013" s="489" t="s">
        <v>426</v>
      </c>
      <c r="E1013" s="489" t="s">
        <v>328</v>
      </c>
      <c r="F1013" s="489">
        <v>4</v>
      </c>
      <c r="G1013" s="489" t="s">
        <v>104</v>
      </c>
      <c r="H1013" s="490">
        <v>83699.600000000006</v>
      </c>
      <c r="I1013" s="490">
        <v>133919.35</v>
      </c>
      <c r="J1013" s="490">
        <v>117179.43</v>
      </c>
      <c r="K1013" s="490">
        <v>187487.1</v>
      </c>
      <c r="L1013" s="490">
        <v>150659.26999999999</v>
      </c>
      <c r="M1013" s="490">
        <v>241054.84</v>
      </c>
      <c r="N1013" s="490">
        <v>200879.03</v>
      </c>
      <c r="O1013" s="490">
        <v>321406.45</v>
      </c>
      <c r="P1013" s="490">
        <v>251098.79</v>
      </c>
      <c r="Q1013" s="490">
        <v>401758.06</v>
      </c>
      <c r="R1013" s="490">
        <v>284578.62</v>
      </c>
      <c r="S1013" s="490">
        <v>455325.81</v>
      </c>
      <c r="T1013" s="490">
        <v>318058.46000000002</v>
      </c>
      <c r="U1013" s="490">
        <v>508893.55</v>
      </c>
    </row>
    <row r="1014" spans="1:21" ht="15">
      <c r="A1014" s="489">
        <v>5</v>
      </c>
      <c r="B1014" s="489" t="s">
        <v>375</v>
      </c>
      <c r="C1014" s="489" t="s">
        <v>425</v>
      </c>
      <c r="D1014" s="489" t="s">
        <v>426</v>
      </c>
      <c r="E1014" s="489" t="s">
        <v>431</v>
      </c>
      <c r="F1014" s="489">
        <v>1</v>
      </c>
      <c r="G1014" s="489" t="s">
        <v>87</v>
      </c>
      <c r="H1014" s="490">
        <v>97600.89</v>
      </c>
      <c r="I1014" s="490">
        <v>170801.55</v>
      </c>
      <c r="J1014" s="490">
        <v>126544.81</v>
      </c>
      <c r="K1014" s="490">
        <v>221453.43</v>
      </c>
      <c r="L1014" s="490">
        <v>151552.18</v>
      </c>
      <c r="M1014" s="490">
        <v>265216.32</v>
      </c>
      <c r="N1014" s="490">
        <v>180970.58</v>
      </c>
      <c r="O1014" s="490">
        <v>316698.51</v>
      </c>
      <c r="P1014" s="490">
        <v>212927.94</v>
      </c>
      <c r="Q1014" s="490">
        <v>372623.9</v>
      </c>
      <c r="R1014" s="490">
        <v>233369.42</v>
      </c>
      <c r="S1014" s="490">
        <v>408396.48</v>
      </c>
      <c r="T1014" s="490">
        <v>252788.44</v>
      </c>
      <c r="U1014" s="490">
        <v>442379.76</v>
      </c>
    </row>
    <row r="1015" spans="1:21" ht="15">
      <c r="A1015" s="489">
        <v>5</v>
      </c>
      <c r="B1015" s="489" t="s">
        <v>375</v>
      </c>
      <c r="C1015" s="489" t="s">
        <v>425</v>
      </c>
      <c r="D1015" s="489" t="s">
        <v>426</v>
      </c>
      <c r="E1015" s="489" t="s">
        <v>431</v>
      </c>
      <c r="F1015" s="489">
        <v>2</v>
      </c>
      <c r="G1015" s="489" t="s">
        <v>106</v>
      </c>
      <c r="H1015" s="490">
        <v>84765.73</v>
      </c>
      <c r="I1015" s="490">
        <v>148340.01999999999</v>
      </c>
      <c r="J1015" s="490">
        <v>111233.85</v>
      </c>
      <c r="K1015" s="490">
        <v>194659.23</v>
      </c>
      <c r="L1015" s="490">
        <v>135286.31</v>
      </c>
      <c r="M1015" s="490">
        <v>236751.04</v>
      </c>
      <c r="N1015" s="490">
        <v>166122.06</v>
      </c>
      <c r="O1015" s="490">
        <v>290713.61</v>
      </c>
      <c r="P1015" s="490">
        <v>197153.27</v>
      </c>
      <c r="Q1015" s="490">
        <v>345018.23</v>
      </c>
      <c r="R1015" s="490">
        <v>217294.98</v>
      </c>
      <c r="S1015" s="490">
        <v>380266.21</v>
      </c>
      <c r="T1015" s="490">
        <v>235986.52</v>
      </c>
      <c r="U1015" s="490">
        <v>412976.4</v>
      </c>
    </row>
    <row r="1016" spans="1:21" ht="15">
      <c r="A1016" s="489">
        <v>5</v>
      </c>
      <c r="B1016" s="489" t="s">
        <v>375</v>
      </c>
      <c r="C1016" s="489" t="s">
        <v>425</v>
      </c>
      <c r="D1016" s="489" t="s">
        <v>426</v>
      </c>
      <c r="E1016" s="489" t="s">
        <v>431</v>
      </c>
      <c r="F1016" s="489">
        <v>3</v>
      </c>
      <c r="G1016" s="489" t="s">
        <v>107</v>
      </c>
      <c r="H1016" s="490">
        <v>73227.64</v>
      </c>
      <c r="I1016" s="490">
        <v>128148.37</v>
      </c>
      <c r="J1016" s="490">
        <v>99537.69</v>
      </c>
      <c r="K1016" s="490">
        <v>174190.96</v>
      </c>
      <c r="L1016" s="490">
        <v>125668.76</v>
      </c>
      <c r="M1016" s="490">
        <v>219920.33</v>
      </c>
      <c r="N1016" s="490">
        <v>165278.57999999999</v>
      </c>
      <c r="O1016" s="490">
        <v>289237.51</v>
      </c>
      <c r="P1016" s="490">
        <v>204573.42</v>
      </c>
      <c r="Q1016" s="490">
        <v>358003.49</v>
      </c>
      <c r="R1016" s="490">
        <v>230320.03</v>
      </c>
      <c r="S1016" s="490">
        <v>403060.06</v>
      </c>
      <c r="T1016" s="490">
        <v>255706.68</v>
      </c>
      <c r="U1016" s="490">
        <v>447486.69</v>
      </c>
    </row>
    <row r="1017" spans="1:21" ht="15">
      <c r="A1017" s="489">
        <v>5</v>
      </c>
      <c r="B1017" s="489" t="s">
        <v>375</v>
      </c>
      <c r="C1017" s="489" t="s">
        <v>425</v>
      </c>
      <c r="D1017" s="489" t="s">
        <v>426</v>
      </c>
      <c r="E1017" s="489" t="s">
        <v>431</v>
      </c>
      <c r="F1017" s="489">
        <v>4</v>
      </c>
      <c r="G1017" s="489" t="s">
        <v>104</v>
      </c>
      <c r="H1017" s="490">
        <v>82831.399999999994</v>
      </c>
      <c r="I1017" s="490">
        <v>132530.25</v>
      </c>
      <c r="J1017" s="490">
        <v>115963.97</v>
      </c>
      <c r="K1017" s="490">
        <v>185542.35</v>
      </c>
      <c r="L1017" s="490">
        <v>149096.53</v>
      </c>
      <c r="M1017" s="490">
        <v>238554.45</v>
      </c>
      <c r="N1017" s="490">
        <v>198795.37</v>
      </c>
      <c r="O1017" s="490">
        <v>318072.59999999998</v>
      </c>
      <c r="P1017" s="490">
        <v>248494.21</v>
      </c>
      <c r="Q1017" s="490">
        <v>397590.75</v>
      </c>
      <c r="R1017" s="490">
        <v>281626.77</v>
      </c>
      <c r="S1017" s="490">
        <v>450602.85</v>
      </c>
      <c r="T1017" s="490">
        <v>314759.34000000003</v>
      </c>
      <c r="U1017" s="490">
        <v>503614.95</v>
      </c>
    </row>
    <row r="1018" spans="1:21" ht="15">
      <c r="A1018" s="489">
        <v>5</v>
      </c>
      <c r="B1018" s="489" t="s">
        <v>375</v>
      </c>
      <c r="C1018" s="489" t="s">
        <v>425</v>
      </c>
      <c r="D1018" s="489" t="s">
        <v>426</v>
      </c>
      <c r="E1018" s="489" t="s">
        <v>432</v>
      </c>
      <c r="F1018" s="489">
        <v>1</v>
      </c>
      <c r="G1018" s="489" t="s">
        <v>87</v>
      </c>
      <c r="H1018" s="490">
        <v>96123.5</v>
      </c>
      <c r="I1018" s="490">
        <v>168216.12</v>
      </c>
      <c r="J1018" s="490">
        <v>124587.18</v>
      </c>
      <c r="K1018" s="490">
        <v>218027.56</v>
      </c>
      <c r="L1018" s="490">
        <v>149177.56</v>
      </c>
      <c r="M1018" s="490">
        <v>261060.73</v>
      </c>
      <c r="N1018" s="490">
        <v>178089.08</v>
      </c>
      <c r="O1018" s="490">
        <v>311655.90000000002</v>
      </c>
      <c r="P1018" s="490">
        <v>209504.06</v>
      </c>
      <c r="Q1018" s="490">
        <v>366632.1</v>
      </c>
      <c r="R1018" s="490">
        <v>229598.12</v>
      </c>
      <c r="S1018" s="490">
        <v>401796.71</v>
      </c>
      <c r="T1018" s="490">
        <v>248667.27</v>
      </c>
      <c r="U1018" s="490">
        <v>435167.73</v>
      </c>
    </row>
    <row r="1019" spans="1:21" ht="15">
      <c r="A1019" s="489">
        <v>5</v>
      </c>
      <c r="B1019" s="489" t="s">
        <v>375</v>
      </c>
      <c r="C1019" s="489" t="s">
        <v>425</v>
      </c>
      <c r="D1019" s="489" t="s">
        <v>426</v>
      </c>
      <c r="E1019" s="489" t="s">
        <v>432</v>
      </c>
      <c r="F1019" s="489">
        <v>2</v>
      </c>
      <c r="G1019" s="489" t="s">
        <v>106</v>
      </c>
      <c r="H1019" s="490">
        <v>83669.61</v>
      </c>
      <c r="I1019" s="490">
        <v>146421.82</v>
      </c>
      <c r="J1019" s="490">
        <v>109730.99</v>
      </c>
      <c r="K1019" s="490">
        <v>192029.23</v>
      </c>
      <c r="L1019" s="490">
        <v>133394.82999999999</v>
      </c>
      <c r="M1019" s="490">
        <v>233440.95</v>
      </c>
      <c r="N1019" s="490">
        <v>163681.60999999999</v>
      </c>
      <c r="O1019" s="490">
        <v>286442.82</v>
      </c>
      <c r="P1019" s="490">
        <v>194197.94</v>
      </c>
      <c r="Q1019" s="490">
        <v>339846.39</v>
      </c>
      <c r="R1019" s="490">
        <v>214001.14</v>
      </c>
      <c r="S1019" s="490">
        <v>374501.99</v>
      </c>
      <c r="T1019" s="490">
        <v>232364.42</v>
      </c>
      <c r="U1019" s="490">
        <v>406637.73</v>
      </c>
    </row>
    <row r="1020" spans="1:21" ht="15">
      <c r="A1020" s="489">
        <v>5</v>
      </c>
      <c r="B1020" s="489" t="s">
        <v>375</v>
      </c>
      <c r="C1020" s="489" t="s">
        <v>425</v>
      </c>
      <c r="D1020" s="489" t="s">
        <v>426</v>
      </c>
      <c r="E1020" s="489" t="s">
        <v>432</v>
      </c>
      <c r="F1020" s="489">
        <v>3</v>
      </c>
      <c r="G1020" s="489" t="s">
        <v>107</v>
      </c>
      <c r="H1020" s="490">
        <v>72424.639999999999</v>
      </c>
      <c r="I1020" s="490">
        <v>126743.12</v>
      </c>
      <c r="J1020" s="490">
        <v>98502.04</v>
      </c>
      <c r="K1020" s="490">
        <v>172378.57</v>
      </c>
      <c r="L1020" s="490">
        <v>124405.77</v>
      </c>
      <c r="M1020" s="490">
        <v>217710.1</v>
      </c>
      <c r="N1020" s="490">
        <v>163662.31</v>
      </c>
      <c r="O1020" s="490">
        <v>286409.03000000003</v>
      </c>
      <c r="P1020" s="490">
        <v>202613.23</v>
      </c>
      <c r="Q1020" s="490">
        <v>354573.15</v>
      </c>
      <c r="R1020" s="490">
        <v>228143.92</v>
      </c>
      <c r="S1020" s="490">
        <v>399251.86</v>
      </c>
      <c r="T1020" s="490">
        <v>253325.34</v>
      </c>
      <c r="U1020" s="490">
        <v>443319.34</v>
      </c>
    </row>
    <row r="1021" spans="1:21" ht="15">
      <c r="A1021" s="489">
        <v>5</v>
      </c>
      <c r="B1021" s="489" t="s">
        <v>375</v>
      </c>
      <c r="C1021" s="489" t="s">
        <v>425</v>
      </c>
      <c r="D1021" s="489" t="s">
        <v>426</v>
      </c>
      <c r="E1021" s="489" t="s">
        <v>432</v>
      </c>
      <c r="F1021" s="489">
        <v>4</v>
      </c>
      <c r="G1021" s="489" t="s">
        <v>104</v>
      </c>
      <c r="H1021" s="490">
        <v>81551.12</v>
      </c>
      <c r="I1021" s="490">
        <v>130481.8</v>
      </c>
      <c r="J1021" s="490">
        <v>114171.57</v>
      </c>
      <c r="K1021" s="490">
        <v>182674.52</v>
      </c>
      <c r="L1021" s="490">
        <v>146792.01999999999</v>
      </c>
      <c r="M1021" s="490">
        <v>234867.24</v>
      </c>
      <c r="N1021" s="490">
        <v>195722.7</v>
      </c>
      <c r="O1021" s="490">
        <v>313156.32</v>
      </c>
      <c r="P1021" s="490">
        <v>244653.37</v>
      </c>
      <c r="Q1021" s="490">
        <v>391445.4</v>
      </c>
      <c r="R1021" s="490">
        <v>277273.82</v>
      </c>
      <c r="S1021" s="490">
        <v>443638.12</v>
      </c>
      <c r="T1021" s="490">
        <v>309894.27</v>
      </c>
      <c r="U1021" s="490">
        <v>495830.84</v>
      </c>
    </row>
    <row r="1022" spans="1:21" ht="15">
      <c r="A1022" s="489">
        <v>5</v>
      </c>
      <c r="B1022" s="489" t="s">
        <v>375</v>
      </c>
      <c r="C1022" s="489" t="s">
        <v>425</v>
      </c>
      <c r="D1022" s="489" t="s">
        <v>426</v>
      </c>
      <c r="E1022" s="489" t="s">
        <v>433</v>
      </c>
      <c r="F1022" s="489">
        <v>1</v>
      </c>
      <c r="G1022" s="489" t="s">
        <v>87</v>
      </c>
      <c r="H1022" s="490">
        <v>94035.63</v>
      </c>
      <c r="I1022" s="490">
        <v>164562.35999999999</v>
      </c>
      <c r="J1022" s="490">
        <v>121913.38</v>
      </c>
      <c r="K1022" s="490">
        <v>213348.41</v>
      </c>
      <c r="L1022" s="490">
        <v>145999.14000000001</v>
      </c>
      <c r="M1022" s="490">
        <v>255498.49</v>
      </c>
      <c r="N1022" s="490">
        <v>174329.91</v>
      </c>
      <c r="O1022" s="490">
        <v>305077.34999999998</v>
      </c>
      <c r="P1022" s="490">
        <v>205107.53</v>
      </c>
      <c r="Q1022" s="490">
        <v>358938.18</v>
      </c>
      <c r="R1022" s="490">
        <v>224794.28</v>
      </c>
      <c r="S1022" s="490">
        <v>393390</v>
      </c>
      <c r="T1022" s="490">
        <v>243492.14</v>
      </c>
      <c r="U1022" s="490">
        <v>426111.24</v>
      </c>
    </row>
    <row r="1023" spans="1:21" ht="15">
      <c r="A1023" s="489">
        <v>5</v>
      </c>
      <c r="B1023" s="489" t="s">
        <v>375</v>
      </c>
      <c r="C1023" s="489" t="s">
        <v>425</v>
      </c>
      <c r="D1023" s="489" t="s">
        <v>426</v>
      </c>
      <c r="E1023" s="489" t="s">
        <v>433</v>
      </c>
      <c r="F1023" s="489">
        <v>2</v>
      </c>
      <c r="G1023" s="489" t="s">
        <v>106</v>
      </c>
      <c r="H1023" s="490">
        <v>81708.800000000003</v>
      </c>
      <c r="I1023" s="490">
        <v>142990.41</v>
      </c>
      <c r="J1023" s="490">
        <v>107208.78</v>
      </c>
      <c r="K1023" s="490">
        <v>187615.37</v>
      </c>
      <c r="L1023" s="490">
        <v>130377.46</v>
      </c>
      <c r="M1023" s="490">
        <v>228160.55</v>
      </c>
      <c r="N1023" s="490">
        <v>160069.46</v>
      </c>
      <c r="O1023" s="490">
        <v>280121.55</v>
      </c>
      <c r="P1023" s="490">
        <v>189957.6</v>
      </c>
      <c r="Q1023" s="490">
        <v>332425.8</v>
      </c>
      <c r="R1023" s="490">
        <v>209356.45</v>
      </c>
      <c r="S1023" s="490">
        <v>366373.79</v>
      </c>
      <c r="T1023" s="490">
        <v>227355.64</v>
      </c>
      <c r="U1023" s="490">
        <v>397872.37</v>
      </c>
    </row>
    <row r="1024" spans="1:21" ht="15">
      <c r="A1024" s="489">
        <v>5</v>
      </c>
      <c r="B1024" s="489" t="s">
        <v>375</v>
      </c>
      <c r="C1024" s="489" t="s">
        <v>425</v>
      </c>
      <c r="D1024" s="489" t="s">
        <v>426</v>
      </c>
      <c r="E1024" s="489" t="s">
        <v>433</v>
      </c>
      <c r="F1024" s="489">
        <v>3</v>
      </c>
      <c r="G1024" s="489" t="s">
        <v>107</v>
      </c>
      <c r="H1024" s="490">
        <v>70617.2</v>
      </c>
      <c r="I1024" s="490">
        <v>123580.09</v>
      </c>
      <c r="J1024" s="490">
        <v>96001.13</v>
      </c>
      <c r="K1024" s="490">
        <v>168001.98</v>
      </c>
      <c r="L1024" s="490">
        <v>121213.18</v>
      </c>
      <c r="M1024" s="490">
        <v>212123.06</v>
      </c>
      <c r="N1024" s="490">
        <v>159428.07999999999</v>
      </c>
      <c r="O1024" s="490">
        <v>278999.15000000002</v>
      </c>
      <c r="P1024" s="490">
        <v>197340.5</v>
      </c>
      <c r="Q1024" s="490">
        <v>345345.87</v>
      </c>
      <c r="R1024" s="490">
        <v>222183.3</v>
      </c>
      <c r="S1024" s="490">
        <v>388820.78</v>
      </c>
      <c r="T1024" s="490">
        <v>246680.4</v>
      </c>
      <c r="U1024" s="490">
        <v>431690.71</v>
      </c>
    </row>
    <row r="1025" spans="1:21" ht="15">
      <c r="A1025" s="489">
        <v>5</v>
      </c>
      <c r="B1025" s="489" t="s">
        <v>375</v>
      </c>
      <c r="C1025" s="489" t="s">
        <v>425</v>
      </c>
      <c r="D1025" s="489" t="s">
        <v>426</v>
      </c>
      <c r="E1025" s="489" t="s">
        <v>433</v>
      </c>
      <c r="F1025" s="489">
        <v>4</v>
      </c>
      <c r="G1025" s="489" t="s">
        <v>104</v>
      </c>
      <c r="H1025" s="490">
        <v>79800.08</v>
      </c>
      <c r="I1025" s="490">
        <v>127680.13</v>
      </c>
      <c r="J1025" s="490">
        <v>111720.11</v>
      </c>
      <c r="K1025" s="490">
        <v>178752.18</v>
      </c>
      <c r="L1025" s="490">
        <v>143640.14000000001</v>
      </c>
      <c r="M1025" s="490">
        <v>229824.23</v>
      </c>
      <c r="N1025" s="490">
        <v>191520.19</v>
      </c>
      <c r="O1025" s="490">
        <v>306432.31</v>
      </c>
      <c r="P1025" s="490">
        <v>239400.24</v>
      </c>
      <c r="Q1025" s="490">
        <v>383040.38</v>
      </c>
      <c r="R1025" s="490">
        <v>271320.27</v>
      </c>
      <c r="S1025" s="490">
        <v>434112.43</v>
      </c>
      <c r="T1025" s="490">
        <v>303240.3</v>
      </c>
      <c r="U1025" s="490">
        <v>485184.48</v>
      </c>
    </row>
    <row r="1026" spans="1:21" ht="15">
      <c r="A1026" s="489">
        <v>5</v>
      </c>
      <c r="B1026" s="489" t="s">
        <v>375</v>
      </c>
      <c r="C1026" s="489" t="s">
        <v>425</v>
      </c>
      <c r="D1026" s="489" t="s">
        <v>426</v>
      </c>
      <c r="E1026" s="489" t="s">
        <v>434</v>
      </c>
      <c r="F1026" s="489">
        <v>1</v>
      </c>
      <c r="G1026" s="489" t="s">
        <v>87</v>
      </c>
      <c r="H1026" s="490">
        <v>99649.42</v>
      </c>
      <c r="I1026" s="490">
        <v>174386.48</v>
      </c>
      <c r="J1026" s="490">
        <v>129197.41</v>
      </c>
      <c r="K1026" s="490">
        <v>226095.47</v>
      </c>
      <c r="L1026" s="490">
        <v>154726.51999999999</v>
      </c>
      <c r="M1026" s="490">
        <v>270771.40999999997</v>
      </c>
      <c r="N1026" s="490">
        <v>184757.36</v>
      </c>
      <c r="O1026" s="490">
        <v>323325.38</v>
      </c>
      <c r="P1026" s="490">
        <v>217380.69</v>
      </c>
      <c r="Q1026" s="490">
        <v>380416.22</v>
      </c>
      <c r="R1026" s="490">
        <v>238248.12</v>
      </c>
      <c r="S1026" s="490">
        <v>416934.21</v>
      </c>
      <c r="T1026" s="490">
        <v>258070.16</v>
      </c>
      <c r="U1026" s="490">
        <v>451622.78</v>
      </c>
    </row>
    <row r="1027" spans="1:21" ht="15">
      <c r="A1027" s="489">
        <v>5</v>
      </c>
      <c r="B1027" s="489" t="s">
        <v>375</v>
      </c>
      <c r="C1027" s="489" t="s">
        <v>425</v>
      </c>
      <c r="D1027" s="489" t="s">
        <v>426</v>
      </c>
      <c r="E1027" s="489" t="s">
        <v>434</v>
      </c>
      <c r="F1027" s="489">
        <v>2</v>
      </c>
      <c r="G1027" s="489" t="s">
        <v>106</v>
      </c>
      <c r="H1027" s="490">
        <v>86560.1</v>
      </c>
      <c r="I1027" s="490">
        <v>151480.17000000001</v>
      </c>
      <c r="J1027" s="490">
        <v>113583.26</v>
      </c>
      <c r="K1027" s="490">
        <v>198770.7</v>
      </c>
      <c r="L1027" s="490">
        <v>138138.54999999999</v>
      </c>
      <c r="M1027" s="490">
        <v>241742.47</v>
      </c>
      <c r="N1027" s="490">
        <v>169614.81</v>
      </c>
      <c r="O1027" s="490">
        <v>296825.92</v>
      </c>
      <c r="P1027" s="490">
        <v>201293.65</v>
      </c>
      <c r="Q1027" s="490">
        <v>352263.89</v>
      </c>
      <c r="R1027" s="490">
        <v>221855.37</v>
      </c>
      <c r="S1027" s="490">
        <v>388246.9</v>
      </c>
      <c r="T1027" s="490">
        <v>240935.53</v>
      </c>
      <c r="U1027" s="490">
        <v>421637.18</v>
      </c>
    </row>
    <row r="1028" spans="1:21" ht="15">
      <c r="A1028" s="489">
        <v>5</v>
      </c>
      <c r="B1028" s="489" t="s">
        <v>375</v>
      </c>
      <c r="C1028" s="489" t="s">
        <v>425</v>
      </c>
      <c r="D1028" s="489" t="s">
        <v>426</v>
      </c>
      <c r="E1028" s="489" t="s">
        <v>434</v>
      </c>
      <c r="F1028" s="489">
        <v>3</v>
      </c>
      <c r="G1028" s="489" t="s">
        <v>107</v>
      </c>
      <c r="H1028" s="490">
        <v>74789.490000000005</v>
      </c>
      <c r="I1028" s="490">
        <v>130881.61</v>
      </c>
      <c r="J1028" s="490">
        <v>101665.26</v>
      </c>
      <c r="K1028" s="490">
        <v>177914.2</v>
      </c>
      <c r="L1028" s="490">
        <v>128358.49</v>
      </c>
      <c r="M1028" s="490">
        <v>224627.36</v>
      </c>
      <c r="N1028" s="490">
        <v>168819.74</v>
      </c>
      <c r="O1028" s="490">
        <v>295434.55</v>
      </c>
      <c r="P1028" s="490">
        <v>208959.79</v>
      </c>
      <c r="Q1028" s="490">
        <v>365679.63</v>
      </c>
      <c r="R1028" s="490">
        <v>235260.95</v>
      </c>
      <c r="S1028" s="490">
        <v>411706.66</v>
      </c>
      <c r="T1028" s="490">
        <v>261195.02</v>
      </c>
      <c r="U1028" s="490">
        <v>457091.29</v>
      </c>
    </row>
    <row r="1029" spans="1:21" ht="15">
      <c r="A1029" s="489">
        <v>5</v>
      </c>
      <c r="B1029" s="489" t="s">
        <v>375</v>
      </c>
      <c r="C1029" s="489" t="s">
        <v>425</v>
      </c>
      <c r="D1029" s="489" t="s">
        <v>426</v>
      </c>
      <c r="E1029" s="489" t="s">
        <v>434</v>
      </c>
      <c r="F1029" s="489">
        <v>4</v>
      </c>
      <c r="G1029" s="489" t="s">
        <v>104</v>
      </c>
      <c r="H1029" s="490">
        <v>84567.78</v>
      </c>
      <c r="I1029" s="490">
        <v>135308.46</v>
      </c>
      <c r="J1029" s="490">
        <v>118394.9</v>
      </c>
      <c r="K1029" s="490">
        <v>189431.84</v>
      </c>
      <c r="L1029" s="490">
        <v>152222.01</v>
      </c>
      <c r="M1029" s="490">
        <v>243555.22</v>
      </c>
      <c r="N1029" s="490">
        <v>202962.68</v>
      </c>
      <c r="O1029" s="490">
        <v>324740.3</v>
      </c>
      <c r="P1029" s="490">
        <v>253703.35</v>
      </c>
      <c r="Q1029" s="490">
        <v>405925.37</v>
      </c>
      <c r="R1029" s="490">
        <v>287530.46999999997</v>
      </c>
      <c r="S1029" s="490">
        <v>460048.75</v>
      </c>
      <c r="T1029" s="490">
        <v>321357.58</v>
      </c>
      <c r="U1029" s="490">
        <v>514172.13</v>
      </c>
    </row>
    <row r="1030" spans="1:21" ht="15">
      <c r="A1030" s="489">
        <v>5</v>
      </c>
      <c r="B1030" s="489" t="s">
        <v>375</v>
      </c>
      <c r="C1030" s="489" t="s">
        <v>425</v>
      </c>
      <c r="D1030" s="489" t="s">
        <v>426</v>
      </c>
      <c r="E1030" s="489" t="s">
        <v>435</v>
      </c>
      <c r="F1030" s="489">
        <v>1</v>
      </c>
      <c r="G1030" s="489" t="s">
        <v>87</v>
      </c>
      <c r="H1030" s="490">
        <v>95059.9</v>
      </c>
      <c r="I1030" s="490">
        <v>166354.82</v>
      </c>
      <c r="J1030" s="490">
        <v>123239.67999999999</v>
      </c>
      <c r="K1030" s="490">
        <v>215669.43</v>
      </c>
      <c r="L1030" s="490">
        <v>147586.31</v>
      </c>
      <c r="M1030" s="490">
        <v>258276.04</v>
      </c>
      <c r="N1030" s="490">
        <v>176223.3</v>
      </c>
      <c r="O1030" s="490">
        <v>308390.78000000003</v>
      </c>
      <c r="P1030" s="490">
        <v>207333.9</v>
      </c>
      <c r="Q1030" s="490">
        <v>362834.33</v>
      </c>
      <c r="R1030" s="490">
        <v>227233.63</v>
      </c>
      <c r="S1030" s="490">
        <v>397658.85</v>
      </c>
      <c r="T1030" s="490">
        <v>246133</v>
      </c>
      <c r="U1030" s="490">
        <v>430732.75</v>
      </c>
    </row>
    <row r="1031" spans="1:21" ht="15">
      <c r="A1031" s="489">
        <v>5</v>
      </c>
      <c r="B1031" s="489" t="s">
        <v>375</v>
      </c>
      <c r="C1031" s="489" t="s">
        <v>425</v>
      </c>
      <c r="D1031" s="489" t="s">
        <v>426</v>
      </c>
      <c r="E1031" s="489" t="s">
        <v>435</v>
      </c>
      <c r="F1031" s="489">
        <v>2</v>
      </c>
      <c r="G1031" s="489" t="s">
        <v>106</v>
      </c>
      <c r="H1031" s="490">
        <v>82605.990000000005</v>
      </c>
      <c r="I1031" s="490">
        <v>144560.48000000001</v>
      </c>
      <c r="J1031" s="490">
        <v>108383.49</v>
      </c>
      <c r="K1031" s="490">
        <v>189671.1</v>
      </c>
      <c r="L1031" s="490">
        <v>131803.57999999999</v>
      </c>
      <c r="M1031" s="490">
        <v>230656.26</v>
      </c>
      <c r="N1031" s="490">
        <v>161815.82999999999</v>
      </c>
      <c r="O1031" s="490">
        <v>283177.71000000002</v>
      </c>
      <c r="P1031" s="490">
        <v>192027.79</v>
      </c>
      <c r="Q1031" s="490">
        <v>336048.63</v>
      </c>
      <c r="R1031" s="490">
        <v>211636.64</v>
      </c>
      <c r="S1031" s="490">
        <v>370364.13</v>
      </c>
      <c r="T1031" s="490">
        <v>229830.14</v>
      </c>
      <c r="U1031" s="490">
        <v>402202.75</v>
      </c>
    </row>
    <row r="1032" spans="1:21" ht="15">
      <c r="A1032" s="489">
        <v>5</v>
      </c>
      <c r="B1032" s="489" t="s">
        <v>375</v>
      </c>
      <c r="C1032" s="489" t="s">
        <v>425</v>
      </c>
      <c r="D1032" s="489" t="s">
        <v>426</v>
      </c>
      <c r="E1032" s="489" t="s">
        <v>435</v>
      </c>
      <c r="F1032" s="489">
        <v>3</v>
      </c>
      <c r="G1032" s="489" t="s">
        <v>107</v>
      </c>
      <c r="H1032" s="490">
        <v>71398.12</v>
      </c>
      <c r="I1032" s="490">
        <v>124946.71</v>
      </c>
      <c r="J1032" s="490">
        <v>97064.91</v>
      </c>
      <c r="K1032" s="490">
        <v>169863.6</v>
      </c>
      <c r="L1032" s="490">
        <v>122558.04</v>
      </c>
      <c r="M1032" s="490">
        <v>214476.57</v>
      </c>
      <c r="N1032" s="490">
        <v>161198.66</v>
      </c>
      <c r="O1032" s="490">
        <v>282097.65999999997</v>
      </c>
      <c r="P1032" s="490">
        <v>199533.67</v>
      </c>
      <c r="Q1032" s="490">
        <v>349183.93</v>
      </c>
      <c r="R1032" s="490">
        <v>224653.76</v>
      </c>
      <c r="S1032" s="490">
        <v>393144.08</v>
      </c>
      <c r="T1032" s="490">
        <v>249424.57</v>
      </c>
      <c r="U1032" s="490">
        <v>436493</v>
      </c>
    </row>
    <row r="1033" spans="1:21" ht="15">
      <c r="A1033" s="489">
        <v>5</v>
      </c>
      <c r="B1033" s="489" t="s">
        <v>375</v>
      </c>
      <c r="C1033" s="489" t="s">
        <v>425</v>
      </c>
      <c r="D1033" s="489" t="s">
        <v>426</v>
      </c>
      <c r="E1033" s="489" t="s">
        <v>435</v>
      </c>
      <c r="F1033" s="489">
        <v>4</v>
      </c>
      <c r="G1033" s="489" t="s">
        <v>104</v>
      </c>
      <c r="H1033" s="490">
        <v>80668.27</v>
      </c>
      <c r="I1033" s="490">
        <v>129069.23</v>
      </c>
      <c r="J1033" s="490">
        <v>112935.57</v>
      </c>
      <c r="K1033" s="490">
        <v>180696.92</v>
      </c>
      <c r="L1033" s="490">
        <v>145202.88</v>
      </c>
      <c r="M1033" s="490">
        <v>232324.61</v>
      </c>
      <c r="N1033" s="490">
        <v>193603.84</v>
      </c>
      <c r="O1033" s="490">
        <v>309766.15000000002</v>
      </c>
      <c r="P1033" s="490">
        <v>242004.8</v>
      </c>
      <c r="Q1033" s="490">
        <v>387207.69</v>
      </c>
      <c r="R1033" s="490">
        <v>274272.11</v>
      </c>
      <c r="S1033" s="490">
        <v>438835.38</v>
      </c>
      <c r="T1033" s="490">
        <v>306539.40999999997</v>
      </c>
      <c r="U1033" s="490">
        <v>490463.07</v>
      </c>
    </row>
    <row r="1034" spans="1:21" ht="15">
      <c r="A1034" s="489">
        <v>5</v>
      </c>
      <c r="B1034" s="489" t="s">
        <v>375</v>
      </c>
      <c r="C1034" s="489" t="s">
        <v>425</v>
      </c>
      <c r="D1034" s="489" t="s">
        <v>426</v>
      </c>
      <c r="E1034" s="489" t="s">
        <v>436</v>
      </c>
      <c r="F1034" s="489">
        <v>1</v>
      </c>
      <c r="G1034" s="489" t="s">
        <v>87</v>
      </c>
      <c r="H1034" s="490">
        <v>96615.96</v>
      </c>
      <c r="I1034" s="490">
        <v>169077.93</v>
      </c>
      <c r="J1034" s="490">
        <v>125239.72</v>
      </c>
      <c r="K1034" s="490">
        <v>219169.52</v>
      </c>
      <c r="L1034" s="490">
        <v>149969.1</v>
      </c>
      <c r="M1034" s="490">
        <v>262445.92</v>
      </c>
      <c r="N1034" s="490">
        <v>179049.58</v>
      </c>
      <c r="O1034" s="490">
        <v>313336.77</v>
      </c>
      <c r="P1034" s="490">
        <v>210645.35</v>
      </c>
      <c r="Q1034" s="490">
        <v>368629.37</v>
      </c>
      <c r="R1034" s="490">
        <v>230855.22</v>
      </c>
      <c r="S1034" s="490">
        <v>403996.64</v>
      </c>
      <c r="T1034" s="490">
        <v>250040.99</v>
      </c>
      <c r="U1034" s="490">
        <v>437571.74</v>
      </c>
    </row>
    <row r="1035" spans="1:21" ht="15">
      <c r="A1035" s="489">
        <v>5</v>
      </c>
      <c r="B1035" s="489" t="s">
        <v>375</v>
      </c>
      <c r="C1035" s="489" t="s">
        <v>425</v>
      </c>
      <c r="D1035" s="489" t="s">
        <v>426</v>
      </c>
      <c r="E1035" s="489" t="s">
        <v>436</v>
      </c>
      <c r="F1035" s="489">
        <v>2</v>
      </c>
      <c r="G1035" s="489" t="s">
        <v>106</v>
      </c>
      <c r="H1035" s="490">
        <v>84034.98</v>
      </c>
      <c r="I1035" s="490">
        <v>147061.22</v>
      </c>
      <c r="J1035" s="490">
        <v>110231.94</v>
      </c>
      <c r="K1035" s="490">
        <v>192905.9</v>
      </c>
      <c r="L1035" s="490">
        <v>134025.32</v>
      </c>
      <c r="M1035" s="490">
        <v>234544.31</v>
      </c>
      <c r="N1035" s="490">
        <v>164495.1</v>
      </c>
      <c r="O1035" s="490">
        <v>287866.42</v>
      </c>
      <c r="P1035" s="490">
        <v>195183.05</v>
      </c>
      <c r="Q1035" s="490">
        <v>341570.34</v>
      </c>
      <c r="R1035" s="490">
        <v>215099.08</v>
      </c>
      <c r="S1035" s="490">
        <v>376423.4</v>
      </c>
      <c r="T1035" s="490">
        <v>233571.78</v>
      </c>
      <c r="U1035" s="490">
        <v>408750.62</v>
      </c>
    </row>
    <row r="1036" spans="1:21" ht="15">
      <c r="A1036" s="489">
        <v>5</v>
      </c>
      <c r="B1036" s="489" t="s">
        <v>375</v>
      </c>
      <c r="C1036" s="489" t="s">
        <v>425</v>
      </c>
      <c r="D1036" s="489" t="s">
        <v>426</v>
      </c>
      <c r="E1036" s="489" t="s">
        <v>436</v>
      </c>
      <c r="F1036" s="489">
        <v>3</v>
      </c>
      <c r="G1036" s="489" t="s">
        <v>107</v>
      </c>
      <c r="H1036" s="490">
        <v>72692.31</v>
      </c>
      <c r="I1036" s="490">
        <v>127211.54</v>
      </c>
      <c r="J1036" s="490">
        <v>98847.26</v>
      </c>
      <c r="K1036" s="490">
        <v>172982.7</v>
      </c>
      <c r="L1036" s="490">
        <v>124826.77</v>
      </c>
      <c r="M1036" s="490">
        <v>218446.84</v>
      </c>
      <c r="N1036" s="490">
        <v>164201.06</v>
      </c>
      <c r="O1036" s="490">
        <v>287351.86</v>
      </c>
      <c r="P1036" s="490">
        <v>203266.63</v>
      </c>
      <c r="Q1036" s="490">
        <v>355716.6</v>
      </c>
      <c r="R1036" s="490">
        <v>228869.29</v>
      </c>
      <c r="S1036" s="490">
        <v>400521.26</v>
      </c>
      <c r="T1036" s="490">
        <v>254119.12</v>
      </c>
      <c r="U1036" s="490">
        <v>444708.46</v>
      </c>
    </row>
    <row r="1037" spans="1:21" ht="15">
      <c r="A1037" s="489">
        <v>5</v>
      </c>
      <c r="B1037" s="489" t="s">
        <v>375</v>
      </c>
      <c r="C1037" s="489" t="s">
        <v>425</v>
      </c>
      <c r="D1037" s="489" t="s">
        <v>426</v>
      </c>
      <c r="E1037" s="489" t="s">
        <v>436</v>
      </c>
      <c r="F1037" s="489">
        <v>4</v>
      </c>
      <c r="G1037" s="489" t="s">
        <v>104</v>
      </c>
      <c r="H1037" s="490">
        <v>81977.88</v>
      </c>
      <c r="I1037" s="490">
        <v>131164.62</v>
      </c>
      <c r="J1037" s="490">
        <v>114769.04</v>
      </c>
      <c r="K1037" s="490">
        <v>183630.46</v>
      </c>
      <c r="L1037" s="490">
        <v>147560.19</v>
      </c>
      <c r="M1037" s="490">
        <v>236096.31</v>
      </c>
      <c r="N1037" s="490">
        <v>196746.92</v>
      </c>
      <c r="O1037" s="490">
        <v>314795.08</v>
      </c>
      <c r="P1037" s="490">
        <v>245933.65</v>
      </c>
      <c r="Q1037" s="490">
        <v>393493.85</v>
      </c>
      <c r="R1037" s="490">
        <v>278724.8</v>
      </c>
      <c r="S1037" s="490">
        <v>445959.69</v>
      </c>
      <c r="T1037" s="490">
        <v>311515.96000000002</v>
      </c>
      <c r="U1037" s="490">
        <v>498425.54</v>
      </c>
    </row>
    <row r="1038" spans="1:21" ht="15">
      <c r="A1038" s="489">
        <v>5</v>
      </c>
      <c r="B1038" s="489" t="s">
        <v>375</v>
      </c>
      <c r="C1038" s="489" t="s">
        <v>425</v>
      </c>
      <c r="D1038" s="489" t="s">
        <v>426</v>
      </c>
      <c r="E1038" s="489" t="s">
        <v>149</v>
      </c>
      <c r="F1038" s="489">
        <v>1</v>
      </c>
      <c r="G1038" s="489" t="s">
        <v>87</v>
      </c>
      <c r="H1038" s="490">
        <v>97600.89</v>
      </c>
      <c r="I1038" s="490">
        <v>170801.55</v>
      </c>
      <c r="J1038" s="490">
        <v>126544.81</v>
      </c>
      <c r="K1038" s="490">
        <v>221453.43</v>
      </c>
      <c r="L1038" s="490">
        <v>151552.18</v>
      </c>
      <c r="M1038" s="490">
        <v>265216.32</v>
      </c>
      <c r="N1038" s="490">
        <v>180970.58</v>
      </c>
      <c r="O1038" s="490">
        <v>316698.51</v>
      </c>
      <c r="P1038" s="490">
        <v>212927.94</v>
      </c>
      <c r="Q1038" s="490">
        <v>372623.9</v>
      </c>
      <c r="R1038" s="490">
        <v>233369.42</v>
      </c>
      <c r="S1038" s="490">
        <v>408396.48</v>
      </c>
      <c r="T1038" s="490">
        <v>252788.44</v>
      </c>
      <c r="U1038" s="490">
        <v>442379.76</v>
      </c>
    </row>
    <row r="1039" spans="1:21" ht="15">
      <c r="A1039" s="489">
        <v>5</v>
      </c>
      <c r="B1039" s="489" t="s">
        <v>375</v>
      </c>
      <c r="C1039" s="489" t="s">
        <v>425</v>
      </c>
      <c r="D1039" s="489" t="s">
        <v>426</v>
      </c>
      <c r="E1039" s="489" t="s">
        <v>149</v>
      </c>
      <c r="F1039" s="489">
        <v>2</v>
      </c>
      <c r="G1039" s="489" t="s">
        <v>106</v>
      </c>
      <c r="H1039" s="490">
        <v>84765.73</v>
      </c>
      <c r="I1039" s="490">
        <v>148340.01999999999</v>
      </c>
      <c r="J1039" s="490">
        <v>111233.85</v>
      </c>
      <c r="K1039" s="490">
        <v>194659.23</v>
      </c>
      <c r="L1039" s="490">
        <v>135286.31</v>
      </c>
      <c r="M1039" s="490">
        <v>236751.04</v>
      </c>
      <c r="N1039" s="490">
        <v>166122.06</v>
      </c>
      <c r="O1039" s="490">
        <v>290713.61</v>
      </c>
      <c r="P1039" s="490">
        <v>197153.27</v>
      </c>
      <c r="Q1039" s="490">
        <v>345018.23</v>
      </c>
      <c r="R1039" s="490">
        <v>217294.98</v>
      </c>
      <c r="S1039" s="490">
        <v>380266.21</v>
      </c>
      <c r="T1039" s="490">
        <v>235986.52</v>
      </c>
      <c r="U1039" s="490">
        <v>412976.4</v>
      </c>
    </row>
    <row r="1040" spans="1:21" ht="15">
      <c r="A1040" s="489">
        <v>5</v>
      </c>
      <c r="B1040" s="489" t="s">
        <v>375</v>
      </c>
      <c r="C1040" s="489" t="s">
        <v>425</v>
      </c>
      <c r="D1040" s="489" t="s">
        <v>426</v>
      </c>
      <c r="E1040" s="489" t="s">
        <v>149</v>
      </c>
      <c r="F1040" s="489">
        <v>3</v>
      </c>
      <c r="G1040" s="489" t="s">
        <v>107</v>
      </c>
      <c r="H1040" s="490">
        <v>73227.64</v>
      </c>
      <c r="I1040" s="490">
        <v>128148.37</v>
      </c>
      <c r="J1040" s="490">
        <v>99537.69</v>
      </c>
      <c r="K1040" s="490">
        <v>174190.96</v>
      </c>
      <c r="L1040" s="490">
        <v>125668.76</v>
      </c>
      <c r="M1040" s="490">
        <v>219920.33</v>
      </c>
      <c r="N1040" s="490">
        <v>165278.57999999999</v>
      </c>
      <c r="O1040" s="490">
        <v>289237.51</v>
      </c>
      <c r="P1040" s="490">
        <v>204573.42</v>
      </c>
      <c r="Q1040" s="490">
        <v>358003.49</v>
      </c>
      <c r="R1040" s="490">
        <v>230320.03</v>
      </c>
      <c r="S1040" s="490">
        <v>403060.06</v>
      </c>
      <c r="T1040" s="490">
        <v>255706.68</v>
      </c>
      <c r="U1040" s="490">
        <v>447486.69</v>
      </c>
    </row>
    <row r="1041" spans="1:21" ht="15">
      <c r="A1041" s="489">
        <v>5</v>
      </c>
      <c r="B1041" s="489" t="s">
        <v>375</v>
      </c>
      <c r="C1041" s="489" t="s">
        <v>425</v>
      </c>
      <c r="D1041" s="489" t="s">
        <v>426</v>
      </c>
      <c r="E1041" s="489" t="s">
        <v>149</v>
      </c>
      <c r="F1041" s="489">
        <v>4</v>
      </c>
      <c r="G1041" s="489" t="s">
        <v>104</v>
      </c>
      <c r="H1041" s="490">
        <v>82831.399999999994</v>
      </c>
      <c r="I1041" s="490">
        <v>132530.25</v>
      </c>
      <c r="J1041" s="490">
        <v>115963.97</v>
      </c>
      <c r="K1041" s="490">
        <v>185542.35</v>
      </c>
      <c r="L1041" s="490">
        <v>149096.53</v>
      </c>
      <c r="M1041" s="490">
        <v>238554.45</v>
      </c>
      <c r="N1041" s="490">
        <v>198795.37</v>
      </c>
      <c r="O1041" s="490">
        <v>318072.59999999998</v>
      </c>
      <c r="P1041" s="490">
        <v>248494.21</v>
      </c>
      <c r="Q1041" s="490">
        <v>397590.75</v>
      </c>
      <c r="R1041" s="490">
        <v>281626.77</v>
      </c>
      <c r="S1041" s="490">
        <v>450602.85</v>
      </c>
      <c r="T1041" s="490">
        <v>314759.34000000003</v>
      </c>
      <c r="U1041" s="490">
        <v>503614.95</v>
      </c>
    </row>
    <row r="1042" spans="1:21" ht="15">
      <c r="A1042" s="489">
        <v>5</v>
      </c>
      <c r="B1042" s="489" t="s">
        <v>375</v>
      </c>
      <c r="C1042" s="489" t="s">
        <v>425</v>
      </c>
      <c r="D1042" s="489" t="s">
        <v>426</v>
      </c>
      <c r="E1042" s="489" t="s">
        <v>437</v>
      </c>
      <c r="F1042" s="489">
        <v>1</v>
      </c>
      <c r="G1042" s="489" t="s">
        <v>87</v>
      </c>
      <c r="H1042" s="490">
        <v>103175.34</v>
      </c>
      <c r="I1042" s="490">
        <v>180556.84</v>
      </c>
      <c r="J1042" s="490">
        <v>133807.65</v>
      </c>
      <c r="K1042" s="490">
        <v>234163.39</v>
      </c>
      <c r="L1042" s="490">
        <v>160275.49</v>
      </c>
      <c r="M1042" s="490">
        <v>280482.11</v>
      </c>
      <c r="N1042" s="490">
        <v>191425.64</v>
      </c>
      <c r="O1042" s="490">
        <v>334994.86</v>
      </c>
      <c r="P1042" s="490">
        <v>225257.34</v>
      </c>
      <c r="Q1042" s="490">
        <v>394200.34</v>
      </c>
      <c r="R1042" s="490">
        <v>246898.12</v>
      </c>
      <c r="S1042" s="490">
        <v>432071.71</v>
      </c>
      <c r="T1042" s="490">
        <v>267473.06</v>
      </c>
      <c r="U1042" s="490">
        <v>468077.85</v>
      </c>
    </row>
    <row r="1043" spans="1:21" ht="15">
      <c r="A1043" s="489">
        <v>5</v>
      </c>
      <c r="B1043" s="489" t="s">
        <v>375</v>
      </c>
      <c r="C1043" s="489" t="s">
        <v>425</v>
      </c>
      <c r="D1043" s="489" t="s">
        <v>426</v>
      </c>
      <c r="E1043" s="489" t="s">
        <v>437</v>
      </c>
      <c r="F1043" s="489">
        <v>2</v>
      </c>
      <c r="G1043" s="489" t="s">
        <v>106</v>
      </c>
      <c r="H1043" s="490">
        <v>89450.59</v>
      </c>
      <c r="I1043" s="490">
        <v>156538.53</v>
      </c>
      <c r="J1043" s="490">
        <v>117435.52</v>
      </c>
      <c r="K1043" s="490">
        <v>205512.17</v>
      </c>
      <c r="L1043" s="490">
        <v>142882.28</v>
      </c>
      <c r="M1043" s="490">
        <v>250043.99</v>
      </c>
      <c r="N1043" s="490">
        <v>175548.02</v>
      </c>
      <c r="O1043" s="490">
        <v>307209.03000000003</v>
      </c>
      <c r="P1043" s="490">
        <v>208389.37</v>
      </c>
      <c r="Q1043" s="490">
        <v>364681.4</v>
      </c>
      <c r="R1043" s="490">
        <v>229709.61</v>
      </c>
      <c r="S1043" s="490">
        <v>401991.81</v>
      </c>
      <c r="T1043" s="490">
        <v>249506.65</v>
      </c>
      <c r="U1043" s="490">
        <v>436636.63</v>
      </c>
    </row>
    <row r="1044" spans="1:21" ht="15">
      <c r="A1044" s="489">
        <v>5</v>
      </c>
      <c r="B1044" s="489" t="s">
        <v>375</v>
      </c>
      <c r="C1044" s="489" t="s">
        <v>425</v>
      </c>
      <c r="D1044" s="489" t="s">
        <v>426</v>
      </c>
      <c r="E1044" s="489" t="s">
        <v>437</v>
      </c>
      <c r="F1044" s="489">
        <v>3</v>
      </c>
      <c r="G1044" s="489" t="s">
        <v>107</v>
      </c>
      <c r="H1044" s="490">
        <v>77154.34</v>
      </c>
      <c r="I1044" s="490">
        <v>135020.1</v>
      </c>
      <c r="J1044" s="490">
        <v>104828.47</v>
      </c>
      <c r="K1044" s="490">
        <v>183449.83</v>
      </c>
      <c r="L1044" s="490">
        <v>132311.22</v>
      </c>
      <c r="M1044" s="490">
        <v>231544.63</v>
      </c>
      <c r="N1044" s="490">
        <v>173977.18</v>
      </c>
      <c r="O1044" s="490">
        <v>304460.06</v>
      </c>
      <c r="P1044" s="490">
        <v>215306.34</v>
      </c>
      <c r="Q1044" s="490">
        <v>376786.1</v>
      </c>
      <c r="R1044" s="490">
        <v>242377.98</v>
      </c>
      <c r="S1044" s="490">
        <v>424161.47</v>
      </c>
      <c r="T1044" s="490">
        <v>269064.71000000002</v>
      </c>
      <c r="U1044" s="490">
        <v>470863.23</v>
      </c>
    </row>
    <row r="1045" spans="1:21" ht="15">
      <c r="A1045" s="489">
        <v>5</v>
      </c>
      <c r="B1045" s="489" t="s">
        <v>375</v>
      </c>
      <c r="C1045" s="489" t="s">
        <v>425</v>
      </c>
      <c r="D1045" s="489" t="s">
        <v>426</v>
      </c>
      <c r="E1045" s="489" t="s">
        <v>437</v>
      </c>
      <c r="F1045" s="489">
        <v>4</v>
      </c>
      <c r="G1045" s="489" t="s">
        <v>104</v>
      </c>
      <c r="H1045" s="490">
        <v>87584.45</v>
      </c>
      <c r="I1045" s="490">
        <v>140135.12</v>
      </c>
      <c r="J1045" s="490">
        <v>122618.23</v>
      </c>
      <c r="K1045" s="490">
        <v>196189.16</v>
      </c>
      <c r="L1045" s="490">
        <v>157652</v>
      </c>
      <c r="M1045" s="490">
        <v>252243.21</v>
      </c>
      <c r="N1045" s="490">
        <v>210202.67</v>
      </c>
      <c r="O1045" s="490">
        <v>336324.28</v>
      </c>
      <c r="P1045" s="490">
        <v>262753.34000000003</v>
      </c>
      <c r="Q1045" s="490">
        <v>420405.35</v>
      </c>
      <c r="R1045" s="490">
        <v>297787.12</v>
      </c>
      <c r="S1045" s="490">
        <v>476459.4</v>
      </c>
      <c r="T1045" s="490">
        <v>332820.90000000002</v>
      </c>
      <c r="U1045" s="490">
        <v>532513.44999999995</v>
      </c>
    </row>
    <row r="1046" spans="1:21" ht="15">
      <c r="A1046" s="489">
        <v>5</v>
      </c>
      <c r="B1046" s="489" t="s">
        <v>375</v>
      </c>
      <c r="C1046" s="489" t="s">
        <v>425</v>
      </c>
      <c r="D1046" s="489" t="s">
        <v>426</v>
      </c>
      <c r="E1046" s="489" t="s">
        <v>438</v>
      </c>
      <c r="F1046" s="489">
        <v>1</v>
      </c>
      <c r="G1046" s="489" t="s">
        <v>87</v>
      </c>
      <c r="H1046" s="490">
        <v>99649.42</v>
      </c>
      <c r="I1046" s="490">
        <v>174386.48</v>
      </c>
      <c r="J1046" s="490">
        <v>129197.41</v>
      </c>
      <c r="K1046" s="490">
        <v>226095.47</v>
      </c>
      <c r="L1046" s="490">
        <v>154726.51999999999</v>
      </c>
      <c r="M1046" s="490">
        <v>270771.40999999997</v>
      </c>
      <c r="N1046" s="490">
        <v>184757.36</v>
      </c>
      <c r="O1046" s="490">
        <v>323325.38</v>
      </c>
      <c r="P1046" s="490">
        <v>217380.69</v>
      </c>
      <c r="Q1046" s="490">
        <v>380416.22</v>
      </c>
      <c r="R1046" s="490">
        <v>238248.12</v>
      </c>
      <c r="S1046" s="490">
        <v>416934.21</v>
      </c>
      <c r="T1046" s="490">
        <v>258070.16</v>
      </c>
      <c r="U1046" s="490">
        <v>451622.78</v>
      </c>
    </row>
    <row r="1047" spans="1:21" ht="15">
      <c r="A1047" s="489">
        <v>5</v>
      </c>
      <c r="B1047" s="489" t="s">
        <v>375</v>
      </c>
      <c r="C1047" s="489" t="s">
        <v>425</v>
      </c>
      <c r="D1047" s="489" t="s">
        <v>426</v>
      </c>
      <c r="E1047" s="489" t="s">
        <v>438</v>
      </c>
      <c r="F1047" s="489">
        <v>2</v>
      </c>
      <c r="G1047" s="489" t="s">
        <v>106</v>
      </c>
      <c r="H1047" s="490">
        <v>86560.1</v>
      </c>
      <c r="I1047" s="490">
        <v>151480.17000000001</v>
      </c>
      <c r="J1047" s="490">
        <v>113583.26</v>
      </c>
      <c r="K1047" s="490">
        <v>198770.7</v>
      </c>
      <c r="L1047" s="490">
        <v>138138.54999999999</v>
      </c>
      <c r="M1047" s="490">
        <v>241742.47</v>
      </c>
      <c r="N1047" s="490">
        <v>169614.81</v>
      </c>
      <c r="O1047" s="490">
        <v>296825.92</v>
      </c>
      <c r="P1047" s="490">
        <v>201293.65</v>
      </c>
      <c r="Q1047" s="490">
        <v>352263.89</v>
      </c>
      <c r="R1047" s="490">
        <v>221855.37</v>
      </c>
      <c r="S1047" s="490">
        <v>388246.9</v>
      </c>
      <c r="T1047" s="490">
        <v>240935.53</v>
      </c>
      <c r="U1047" s="490">
        <v>421637.18</v>
      </c>
    </row>
    <row r="1048" spans="1:21" ht="15">
      <c r="A1048" s="489">
        <v>5</v>
      </c>
      <c r="B1048" s="489" t="s">
        <v>375</v>
      </c>
      <c r="C1048" s="489" t="s">
        <v>425</v>
      </c>
      <c r="D1048" s="489" t="s">
        <v>426</v>
      </c>
      <c r="E1048" s="489" t="s">
        <v>438</v>
      </c>
      <c r="F1048" s="489">
        <v>3</v>
      </c>
      <c r="G1048" s="489" t="s">
        <v>107</v>
      </c>
      <c r="H1048" s="490">
        <v>74789.490000000005</v>
      </c>
      <c r="I1048" s="490">
        <v>130881.61</v>
      </c>
      <c r="J1048" s="490">
        <v>101665.26</v>
      </c>
      <c r="K1048" s="490">
        <v>177914.2</v>
      </c>
      <c r="L1048" s="490">
        <v>128358.49</v>
      </c>
      <c r="M1048" s="490">
        <v>224627.36</v>
      </c>
      <c r="N1048" s="490">
        <v>168819.74</v>
      </c>
      <c r="O1048" s="490">
        <v>295434.55</v>
      </c>
      <c r="P1048" s="490">
        <v>208959.79</v>
      </c>
      <c r="Q1048" s="490">
        <v>365679.63</v>
      </c>
      <c r="R1048" s="490">
        <v>235260.95</v>
      </c>
      <c r="S1048" s="490">
        <v>411706.66</v>
      </c>
      <c r="T1048" s="490">
        <v>261195.02</v>
      </c>
      <c r="U1048" s="490">
        <v>457091.29</v>
      </c>
    </row>
    <row r="1049" spans="1:21" ht="15">
      <c r="A1049" s="489">
        <v>5</v>
      </c>
      <c r="B1049" s="489" t="s">
        <v>375</v>
      </c>
      <c r="C1049" s="489" t="s">
        <v>425</v>
      </c>
      <c r="D1049" s="489" t="s">
        <v>426</v>
      </c>
      <c r="E1049" s="489" t="s">
        <v>438</v>
      </c>
      <c r="F1049" s="489">
        <v>4</v>
      </c>
      <c r="G1049" s="489" t="s">
        <v>104</v>
      </c>
      <c r="H1049" s="490">
        <v>84567.78</v>
      </c>
      <c r="I1049" s="490">
        <v>135308.46</v>
      </c>
      <c r="J1049" s="490">
        <v>118394.9</v>
      </c>
      <c r="K1049" s="490">
        <v>189431.84</v>
      </c>
      <c r="L1049" s="490">
        <v>152222.01</v>
      </c>
      <c r="M1049" s="490">
        <v>243555.22</v>
      </c>
      <c r="N1049" s="490">
        <v>202962.68</v>
      </c>
      <c r="O1049" s="490">
        <v>324740.3</v>
      </c>
      <c r="P1049" s="490">
        <v>253703.35</v>
      </c>
      <c r="Q1049" s="490">
        <v>405925.37</v>
      </c>
      <c r="R1049" s="490">
        <v>287530.46999999997</v>
      </c>
      <c r="S1049" s="490">
        <v>460048.75</v>
      </c>
      <c r="T1049" s="490">
        <v>321357.58</v>
      </c>
      <c r="U1049" s="490">
        <v>514172.13</v>
      </c>
    </row>
    <row r="1050" spans="1:21" ht="15">
      <c r="A1050" s="489">
        <v>5</v>
      </c>
      <c r="B1050" s="489" t="s">
        <v>375</v>
      </c>
      <c r="C1050" s="489" t="s">
        <v>439</v>
      </c>
      <c r="D1050" s="489" t="s">
        <v>440</v>
      </c>
      <c r="E1050" s="489" t="s">
        <v>441</v>
      </c>
      <c r="F1050" s="489">
        <v>1</v>
      </c>
      <c r="G1050" s="489" t="s">
        <v>87</v>
      </c>
      <c r="H1050" s="490">
        <v>106248.13</v>
      </c>
      <c r="I1050" s="490">
        <v>185934.23</v>
      </c>
      <c r="J1050" s="490">
        <v>137786.54</v>
      </c>
      <c r="K1050" s="490">
        <v>241126.45</v>
      </c>
      <c r="L1050" s="490">
        <v>165037</v>
      </c>
      <c r="M1050" s="490">
        <v>288814.75</v>
      </c>
      <c r="N1050" s="490">
        <v>197105.81</v>
      </c>
      <c r="O1050" s="490">
        <v>344935.16</v>
      </c>
      <c r="P1050" s="490">
        <v>231936.46</v>
      </c>
      <c r="Q1050" s="490">
        <v>405888.81</v>
      </c>
      <c r="R1050" s="490">
        <v>254216.16</v>
      </c>
      <c r="S1050" s="490">
        <v>444878.29</v>
      </c>
      <c r="T1050" s="490">
        <v>275395.64</v>
      </c>
      <c r="U1050" s="490">
        <v>481942.37</v>
      </c>
    </row>
    <row r="1051" spans="1:21" ht="15">
      <c r="A1051" s="489">
        <v>5</v>
      </c>
      <c r="B1051" s="489" t="s">
        <v>375</v>
      </c>
      <c r="C1051" s="489" t="s">
        <v>439</v>
      </c>
      <c r="D1051" s="489" t="s">
        <v>440</v>
      </c>
      <c r="E1051" s="489" t="s">
        <v>441</v>
      </c>
      <c r="F1051" s="489">
        <v>2</v>
      </c>
      <c r="G1051" s="489" t="s">
        <v>106</v>
      </c>
      <c r="H1051" s="490">
        <v>92142.14</v>
      </c>
      <c r="I1051" s="490">
        <v>161248.75</v>
      </c>
      <c r="J1051" s="490">
        <v>120959.64</v>
      </c>
      <c r="K1051" s="490">
        <v>211679.35999999999</v>
      </c>
      <c r="L1051" s="490">
        <v>147160.64000000001</v>
      </c>
      <c r="M1051" s="490">
        <v>257531.12</v>
      </c>
      <c r="N1051" s="490">
        <v>180787.14</v>
      </c>
      <c r="O1051" s="490">
        <v>316377.5</v>
      </c>
      <c r="P1051" s="490">
        <v>214599.94</v>
      </c>
      <c r="Q1051" s="490">
        <v>375549.9</v>
      </c>
      <c r="R1051" s="490">
        <v>236550.19</v>
      </c>
      <c r="S1051" s="490">
        <v>413962.84</v>
      </c>
      <c r="T1051" s="490">
        <v>256930.16</v>
      </c>
      <c r="U1051" s="490">
        <v>449627.79</v>
      </c>
    </row>
    <row r="1052" spans="1:21" ht="15">
      <c r="A1052" s="489">
        <v>5</v>
      </c>
      <c r="B1052" s="489" t="s">
        <v>375</v>
      </c>
      <c r="C1052" s="489" t="s">
        <v>439</v>
      </c>
      <c r="D1052" s="489" t="s">
        <v>440</v>
      </c>
      <c r="E1052" s="489" t="s">
        <v>441</v>
      </c>
      <c r="F1052" s="489">
        <v>3</v>
      </c>
      <c r="G1052" s="489" t="s">
        <v>107</v>
      </c>
      <c r="H1052" s="490">
        <v>79497.119999999995</v>
      </c>
      <c r="I1052" s="490">
        <v>139119.96</v>
      </c>
      <c r="J1052" s="490">
        <v>108019.82</v>
      </c>
      <c r="K1052" s="490">
        <v>189034.68</v>
      </c>
      <c r="L1052" s="490">
        <v>136345.81</v>
      </c>
      <c r="M1052" s="490">
        <v>238605.17</v>
      </c>
      <c r="N1052" s="490">
        <v>179288.92</v>
      </c>
      <c r="O1052" s="490">
        <v>313755.62</v>
      </c>
      <c r="P1052" s="490">
        <v>221885.88</v>
      </c>
      <c r="Q1052" s="490">
        <v>388300.29</v>
      </c>
      <c r="R1052" s="490">
        <v>249789.35</v>
      </c>
      <c r="S1052" s="490">
        <v>437131.36</v>
      </c>
      <c r="T1052" s="490">
        <v>277297.21000000002</v>
      </c>
      <c r="U1052" s="490">
        <v>485270.12</v>
      </c>
    </row>
    <row r="1053" spans="1:21" ht="15">
      <c r="A1053" s="489">
        <v>5</v>
      </c>
      <c r="B1053" s="489" t="s">
        <v>375</v>
      </c>
      <c r="C1053" s="489" t="s">
        <v>439</v>
      </c>
      <c r="D1053" s="489" t="s">
        <v>440</v>
      </c>
      <c r="E1053" s="489" t="s">
        <v>441</v>
      </c>
      <c r="F1053" s="489">
        <v>4</v>
      </c>
      <c r="G1053" s="489" t="s">
        <v>104</v>
      </c>
      <c r="H1053" s="490">
        <v>90189.02</v>
      </c>
      <c r="I1053" s="490">
        <v>144302.43</v>
      </c>
      <c r="J1053" s="490">
        <v>126264.62</v>
      </c>
      <c r="K1053" s="490">
        <v>202023.4</v>
      </c>
      <c r="L1053" s="490">
        <v>162340.23000000001</v>
      </c>
      <c r="M1053" s="490">
        <v>259744.37</v>
      </c>
      <c r="N1053" s="490">
        <v>216453.64</v>
      </c>
      <c r="O1053" s="490">
        <v>346325.82</v>
      </c>
      <c r="P1053" s="490">
        <v>270567.05</v>
      </c>
      <c r="Q1053" s="490">
        <v>432907.28</v>
      </c>
      <c r="R1053" s="490">
        <v>306642.65000000002</v>
      </c>
      <c r="S1053" s="490">
        <v>490628.25</v>
      </c>
      <c r="T1053" s="490">
        <v>342718.26</v>
      </c>
      <c r="U1053" s="490">
        <v>548349.22</v>
      </c>
    </row>
    <row r="1054" spans="1:21" ht="15">
      <c r="A1054" s="489">
        <v>5</v>
      </c>
      <c r="B1054" s="489" t="s">
        <v>375</v>
      </c>
      <c r="C1054" s="489" t="s">
        <v>439</v>
      </c>
      <c r="D1054" s="489" t="s">
        <v>440</v>
      </c>
      <c r="E1054" s="489" t="s">
        <v>442</v>
      </c>
      <c r="F1054" s="489">
        <v>1</v>
      </c>
      <c r="G1054" s="489" t="s">
        <v>87</v>
      </c>
      <c r="H1054" s="490">
        <v>106819.27</v>
      </c>
      <c r="I1054" s="490">
        <v>186933.72</v>
      </c>
      <c r="J1054" s="490">
        <v>138481.5</v>
      </c>
      <c r="K1054" s="490">
        <v>242342.62</v>
      </c>
      <c r="L1054" s="490">
        <v>165836.71</v>
      </c>
      <c r="M1054" s="490">
        <v>290214.24</v>
      </c>
      <c r="N1054" s="490">
        <v>198011.09</v>
      </c>
      <c r="O1054" s="490">
        <v>346519.41</v>
      </c>
      <c r="P1054" s="490">
        <v>232965.32</v>
      </c>
      <c r="Q1054" s="490">
        <v>407689.31</v>
      </c>
      <c r="R1054" s="490">
        <v>255323.56</v>
      </c>
      <c r="S1054" s="490">
        <v>446816.23</v>
      </c>
      <c r="T1054" s="490">
        <v>276556.19</v>
      </c>
      <c r="U1054" s="490">
        <v>483973.34</v>
      </c>
    </row>
    <row r="1055" spans="1:21" ht="15">
      <c r="A1055" s="489">
        <v>5</v>
      </c>
      <c r="B1055" s="489" t="s">
        <v>375</v>
      </c>
      <c r="C1055" s="489" t="s">
        <v>439</v>
      </c>
      <c r="D1055" s="489" t="s">
        <v>440</v>
      </c>
      <c r="E1055" s="489" t="s">
        <v>442</v>
      </c>
      <c r="F1055" s="489">
        <v>2</v>
      </c>
      <c r="G1055" s="489" t="s">
        <v>106</v>
      </c>
      <c r="H1055" s="490">
        <v>92840.39</v>
      </c>
      <c r="I1055" s="490">
        <v>162470.69</v>
      </c>
      <c r="J1055" s="490">
        <v>121806.19</v>
      </c>
      <c r="K1055" s="490">
        <v>213160.83</v>
      </c>
      <c r="L1055" s="490">
        <v>148121.4</v>
      </c>
      <c r="M1055" s="490">
        <v>259212.45</v>
      </c>
      <c r="N1055" s="490">
        <v>181839.44</v>
      </c>
      <c r="O1055" s="490">
        <v>318219.02</v>
      </c>
      <c r="P1055" s="490">
        <v>215784.98</v>
      </c>
      <c r="Q1055" s="490">
        <v>377623.72</v>
      </c>
      <c r="R1055" s="490">
        <v>237816.74</v>
      </c>
      <c r="S1055" s="490">
        <v>416179.3</v>
      </c>
      <c r="T1055" s="490">
        <v>258257.07</v>
      </c>
      <c r="U1055" s="490">
        <v>451949.88</v>
      </c>
    </row>
    <row r="1056" spans="1:21" ht="15">
      <c r="A1056" s="489">
        <v>5</v>
      </c>
      <c r="B1056" s="489" t="s">
        <v>375</v>
      </c>
      <c r="C1056" s="489" t="s">
        <v>439</v>
      </c>
      <c r="D1056" s="489" t="s">
        <v>440</v>
      </c>
      <c r="E1056" s="489" t="s">
        <v>442</v>
      </c>
      <c r="F1056" s="489">
        <v>3</v>
      </c>
      <c r="G1056" s="489" t="s">
        <v>107</v>
      </c>
      <c r="H1056" s="490">
        <v>80255.97</v>
      </c>
      <c r="I1056" s="490">
        <v>140447.95000000001</v>
      </c>
      <c r="J1056" s="490">
        <v>109111.72</v>
      </c>
      <c r="K1056" s="490">
        <v>190945.52</v>
      </c>
      <c r="L1056" s="490">
        <v>137772.54999999999</v>
      </c>
      <c r="M1056" s="490">
        <v>241101.96</v>
      </c>
      <c r="N1056" s="490">
        <v>181213.81</v>
      </c>
      <c r="O1056" s="490">
        <v>317124.15999999997</v>
      </c>
      <c r="P1056" s="490">
        <v>224312.04</v>
      </c>
      <c r="Q1056" s="490">
        <v>392546.06</v>
      </c>
      <c r="R1056" s="490">
        <v>252554.14</v>
      </c>
      <c r="S1056" s="490">
        <v>441969.74</v>
      </c>
      <c r="T1056" s="490">
        <v>280404.2</v>
      </c>
      <c r="U1056" s="490">
        <v>490707.35</v>
      </c>
    </row>
    <row r="1057" spans="1:21" ht="15">
      <c r="A1057" s="489">
        <v>5</v>
      </c>
      <c r="B1057" s="489" t="s">
        <v>375</v>
      </c>
      <c r="C1057" s="489" t="s">
        <v>439</v>
      </c>
      <c r="D1057" s="489" t="s">
        <v>440</v>
      </c>
      <c r="E1057" s="489" t="s">
        <v>442</v>
      </c>
      <c r="F1057" s="489">
        <v>4</v>
      </c>
      <c r="G1057" s="489" t="s">
        <v>104</v>
      </c>
      <c r="H1057" s="490">
        <v>90645.11</v>
      </c>
      <c r="I1057" s="490">
        <v>145032.18</v>
      </c>
      <c r="J1057" s="490">
        <v>126903.16</v>
      </c>
      <c r="K1057" s="490">
        <v>203045.05</v>
      </c>
      <c r="L1057" s="490">
        <v>163161.20000000001</v>
      </c>
      <c r="M1057" s="490">
        <v>261057.92000000001</v>
      </c>
      <c r="N1057" s="490">
        <v>217548.27</v>
      </c>
      <c r="O1057" s="490">
        <v>348077.23</v>
      </c>
      <c r="P1057" s="490">
        <v>271935.33</v>
      </c>
      <c r="Q1057" s="490">
        <v>435096.54</v>
      </c>
      <c r="R1057" s="490">
        <v>308193.38</v>
      </c>
      <c r="S1057" s="490">
        <v>493109.41</v>
      </c>
      <c r="T1057" s="490">
        <v>344451.42</v>
      </c>
      <c r="U1057" s="490">
        <v>551122.28</v>
      </c>
    </row>
    <row r="1058" spans="1:21" ht="15">
      <c r="A1058" s="489">
        <v>5</v>
      </c>
      <c r="B1058" s="489" t="s">
        <v>375</v>
      </c>
      <c r="C1058" s="489" t="s">
        <v>439</v>
      </c>
      <c r="D1058" s="489" t="s">
        <v>440</v>
      </c>
      <c r="E1058" s="489" t="s">
        <v>443</v>
      </c>
      <c r="F1058" s="489">
        <v>1</v>
      </c>
      <c r="G1058" s="489" t="s">
        <v>87</v>
      </c>
      <c r="H1058" s="490">
        <v>108079.56</v>
      </c>
      <c r="I1058" s="490">
        <v>189139.22</v>
      </c>
      <c r="J1058" s="490">
        <v>139935.01999999999</v>
      </c>
      <c r="K1058" s="490">
        <v>244886.29</v>
      </c>
      <c r="L1058" s="490">
        <v>167448.38</v>
      </c>
      <c r="M1058" s="490">
        <v>293034.65999999997</v>
      </c>
      <c r="N1058" s="490">
        <v>199738.83</v>
      </c>
      <c r="O1058" s="490">
        <v>349542.96</v>
      </c>
      <c r="P1058" s="490">
        <v>234854.36</v>
      </c>
      <c r="Q1058" s="490">
        <v>410995.14</v>
      </c>
      <c r="R1058" s="490">
        <v>257313.78</v>
      </c>
      <c r="S1058" s="490">
        <v>450299.11</v>
      </c>
      <c r="T1058" s="490">
        <v>278557.53000000003</v>
      </c>
      <c r="U1058" s="490">
        <v>487475.68</v>
      </c>
    </row>
    <row r="1059" spans="1:21" ht="15">
      <c r="A1059" s="489">
        <v>5</v>
      </c>
      <c r="B1059" s="489" t="s">
        <v>375</v>
      </c>
      <c r="C1059" s="489" t="s">
        <v>439</v>
      </c>
      <c r="D1059" s="489" t="s">
        <v>440</v>
      </c>
      <c r="E1059" s="489" t="s">
        <v>443</v>
      </c>
      <c r="F1059" s="489">
        <v>2</v>
      </c>
      <c r="G1059" s="489" t="s">
        <v>106</v>
      </c>
      <c r="H1059" s="490">
        <v>94736.22</v>
      </c>
      <c r="I1059" s="490">
        <v>165788.39000000001</v>
      </c>
      <c r="J1059" s="490">
        <v>124017.68</v>
      </c>
      <c r="K1059" s="490">
        <v>217030.94</v>
      </c>
      <c r="L1059" s="490">
        <v>150538.31</v>
      </c>
      <c r="M1059" s="490">
        <v>263442.05</v>
      </c>
      <c r="N1059" s="490">
        <v>184302.26</v>
      </c>
      <c r="O1059" s="490">
        <v>322528.95</v>
      </c>
      <c r="P1059" s="490">
        <v>218454.95</v>
      </c>
      <c r="Q1059" s="490">
        <v>382296.17</v>
      </c>
      <c r="R1059" s="490">
        <v>240602.72</v>
      </c>
      <c r="S1059" s="490">
        <v>421054.77</v>
      </c>
      <c r="T1059" s="490">
        <v>261090.19</v>
      </c>
      <c r="U1059" s="490">
        <v>456907.83</v>
      </c>
    </row>
    <row r="1060" spans="1:21" ht="15">
      <c r="A1060" s="489">
        <v>5</v>
      </c>
      <c r="B1060" s="489" t="s">
        <v>375</v>
      </c>
      <c r="C1060" s="489" t="s">
        <v>439</v>
      </c>
      <c r="D1060" s="489" t="s">
        <v>440</v>
      </c>
      <c r="E1060" s="489" t="s">
        <v>443</v>
      </c>
      <c r="F1060" s="489">
        <v>3</v>
      </c>
      <c r="G1060" s="489" t="s">
        <v>107</v>
      </c>
      <c r="H1060" s="490">
        <v>82510.45</v>
      </c>
      <c r="I1060" s="490">
        <v>144393.29</v>
      </c>
      <c r="J1060" s="490">
        <v>112415.57</v>
      </c>
      <c r="K1060" s="490">
        <v>196727.25</v>
      </c>
      <c r="L1060" s="490">
        <v>142134.62</v>
      </c>
      <c r="M1060" s="490">
        <v>248735.58</v>
      </c>
      <c r="N1060" s="490">
        <v>187142.76</v>
      </c>
      <c r="O1060" s="490">
        <v>327499.84000000003</v>
      </c>
      <c r="P1060" s="490">
        <v>231823.47</v>
      </c>
      <c r="Q1060" s="490">
        <v>405691.07</v>
      </c>
      <c r="R1060" s="490">
        <v>261142.83</v>
      </c>
      <c r="S1060" s="490">
        <v>456999.95</v>
      </c>
      <c r="T1060" s="490">
        <v>290087.96999999997</v>
      </c>
      <c r="U1060" s="490">
        <v>507653.94</v>
      </c>
    </row>
    <row r="1061" spans="1:21" ht="15">
      <c r="A1061" s="489">
        <v>5</v>
      </c>
      <c r="B1061" s="489" t="s">
        <v>375</v>
      </c>
      <c r="C1061" s="489" t="s">
        <v>439</v>
      </c>
      <c r="D1061" s="489" t="s">
        <v>440</v>
      </c>
      <c r="E1061" s="489" t="s">
        <v>443</v>
      </c>
      <c r="F1061" s="489">
        <v>4</v>
      </c>
      <c r="G1061" s="489" t="s">
        <v>104</v>
      </c>
      <c r="H1061" s="490">
        <v>91601.3</v>
      </c>
      <c r="I1061" s="490">
        <v>146562.07999999999</v>
      </c>
      <c r="J1061" s="490">
        <v>128241.82</v>
      </c>
      <c r="K1061" s="490">
        <v>205186.92</v>
      </c>
      <c r="L1061" s="490">
        <v>164882.34</v>
      </c>
      <c r="M1061" s="490">
        <v>263811.75</v>
      </c>
      <c r="N1061" s="490">
        <v>219843.12</v>
      </c>
      <c r="O1061" s="490">
        <v>351749</v>
      </c>
      <c r="P1061" s="490">
        <v>274803.90000000002</v>
      </c>
      <c r="Q1061" s="490">
        <v>439686.25</v>
      </c>
      <c r="R1061" s="490">
        <v>311444.42</v>
      </c>
      <c r="S1061" s="490">
        <v>498311.08</v>
      </c>
      <c r="T1061" s="490">
        <v>348084.94</v>
      </c>
      <c r="U1061" s="490">
        <v>556935.92000000004</v>
      </c>
    </row>
    <row r="1062" spans="1:21" ht="15">
      <c r="A1062" s="489">
        <v>5</v>
      </c>
      <c r="B1062" s="489" t="s">
        <v>375</v>
      </c>
      <c r="C1062" s="489" t="s">
        <v>439</v>
      </c>
      <c r="D1062" s="489" t="s">
        <v>440</v>
      </c>
      <c r="E1062" s="489" t="s">
        <v>444</v>
      </c>
      <c r="F1062" s="489">
        <v>1</v>
      </c>
      <c r="G1062" s="489" t="s">
        <v>87</v>
      </c>
      <c r="H1062" s="490">
        <v>113043.53</v>
      </c>
      <c r="I1062" s="490">
        <v>197826.18</v>
      </c>
      <c r="J1062" s="490">
        <v>146481.70000000001</v>
      </c>
      <c r="K1062" s="490">
        <v>256342.97</v>
      </c>
      <c r="L1062" s="490">
        <v>175367.89</v>
      </c>
      <c r="M1062" s="490">
        <v>306893.82</v>
      </c>
      <c r="N1062" s="490">
        <v>209316.22</v>
      </c>
      <c r="O1062" s="490">
        <v>366303.39</v>
      </c>
      <c r="P1062" s="490">
        <v>246211.13</v>
      </c>
      <c r="Q1062" s="490">
        <v>430869.47</v>
      </c>
      <c r="R1062" s="490">
        <v>269809.94</v>
      </c>
      <c r="S1062" s="490">
        <v>472167.4</v>
      </c>
      <c r="T1062" s="490">
        <v>292188.19</v>
      </c>
      <c r="U1062" s="490">
        <v>511329.34</v>
      </c>
    </row>
    <row r="1063" spans="1:21" ht="15">
      <c r="A1063" s="489">
        <v>5</v>
      </c>
      <c r="B1063" s="489" t="s">
        <v>375</v>
      </c>
      <c r="C1063" s="489" t="s">
        <v>439</v>
      </c>
      <c r="D1063" s="489" t="s">
        <v>440</v>
      </c>
      <c r="E1063" s="489" t="s">
        <v>444</v>
      </c>
      <c r="F1063" s="489">
        <v>2</v>
      </c>
      <c r="G1063" s="489" t="s">
        <v>106</v>
      </c>
      <c r="H1063" s="490">
        <v>98556.39</v>
      </c>
      <c r="I1063" s="490">
        <v>172473.68</v>
      </c>
      <c r="J1063" s="490">
        <v>129200.01</v>
      </c>
      <c r="K1063" s="490">
        <v>226100.02</v>
      </c>
      <c r="L1063" s="490">
        <v>157008.39000000001</v>
      </c>
      <c r="M1063" s="490">
        <v>274764.69</v>
      </c>
      <c r="N1063" s="490">
        <v>192556.51</v>
      </c>
      <c r="O1063" s="490">
        <v>336973.89</v>
      </c>
      <c r="P1063" s="490">
        <v>228406.05</v>
      </c>
      <c r="Q1063" s="490">
        <v>399710.59</v>
      </c>
      <c r="R1063" s="490">
        <v>251666.51</v>
      </c>
      <c r="S1063" s="490">
        <v>440416.4</v>
      </c>
      <c r="T1063" s="490">
        <v>273223.65000000002</v>
      </c>
      <c r="U1063" s="490">
        <v>478141.39</v>
      </c>
    </row>
    <row r="1064" spans="1:21" ht="15">
      <c r="A1064" s="489">
        <v>5</v>
      </c>
      <c r="B1064" s="489" t="s">
        <v>375</v>
      </c>
      <c r="C1064" s="489" t="s">
        <v>439</v>
      </c>
      <c r="D1064" s="489" t="s">
        <v>440</v>
      </c>
      <c r="E1064" s="489" t="s">
        <v>444</v>
      </c>
      <c r="F1064" s="489">
        <v>3</v>
      </c>
      <c r="G1064" s="489" t="s">
        <v>107</v>
      </c>
      <c r="H1064" s="490">
        <v>85432.71</v>
      </c>
      <c r="I1064" s="490">
        <v>149507.25</v>
      </c>
      <c r="J1064" s="490">
        <v>116241.1</v>
      </c>
      <c r="K1064" s="490">
        <v>203421.93</v>
      </c>
      <c r="L1064" s="490">
        <v>146847.47</v>
      </c>
      <c r="M1064" s="490">
        <v>256983.08</v>
      </c>
      <c r="N1064" s="490">
        <v>193223.42</v>
      </c>
      <c r="O1064" s="490">
        <v>338140.99</v>
      </c>
      <c r="P1064" s="490">
        <v>239243.86</v>
      </c>
      <c r="Q1064" s="490">
        <v>418676.76</v>
      </c>
      <c r="R1064" s="490">
        <v>269416.28999999998</v>
      </c>
      <c r="S1064" s="490">
        <v>471478.5</v>
      </c>
      <c r="T1064" s="490">
        <v>299182.42</v>
      </c>
      <c r="U1064" s="490">
        <v>523569.23</v>
      </c>
    </row>
    <row r="1065" spans="1:21" ht="15">
      <c r="A1065" s="489">
        <v>5</v>
      </c>
      <c r="B1065" s="489" t="s">
        <v>375</v>
      </c>
      <c r="C1065" s="489" t="s">
        <v>439</v>
      </c>
      <c r="D1065" s="489" t="s">
        <v>440</v>
      </c>
      <c r="E1065" s="489" t="s">
        <v>444</v>
      </c>
      <c r="F1065" s="489">
        <v>4</v>
      </c>
      <c r="G1065" s="489" t="s">
        <v>104</v>
      </c>
      <c r="H1065" s="490">
        <v>95883.58</v>
      </c>
      <c r="I1065" s="490">
        <v>153413.73000000001</v>
      </c>
      <c r="J1065" s="490">
        <v>134237.01999999999</v>
      </c>
      <c r="K1065" s="490">
        <v>214779.23</v>
      </c>
      <c r="L1065" s="490">
        <v>172590.45</v>
      </c>
      <c r="M1065" s="490">
        <v>276144.71999999997</v>
      </c>
      <c r="N1065" s="490">
        <v>230120.6</v>
      </c>
      <c r="O1065" s="490">
        <v>368192.96</v>
      </c>
      <c r="P1065" s="490">
        <v>287650.75</v>
      </c>
      <c r="Q1065" s="490">
        <v>460241.2</v>
      </c>
      <c r="R1065" s="490">
        <v>326004.18</v>
      </c>
      <c r="S1065" s="490">
        <v>521606.7</v>
      </c>
      <c r="T1065" s="490">
        <v>364357.61</v>
      </c>
      <c r="U1065" s="490">
        <v>582972.18999999994</v>
      </c>
    </row>
    <row r="1066" spans="1:21" ht="15">
      <c r="A1066" s="489">
        <v>5</v>
      </c>
      <c r="B1066" s="489" t="s">
        <v>375</v>
      </c>
      <c r="C1066" s="489" t="s">
        <v>439</v>
      </c>
      <c r="D1066" s="489" t="s">
        <v>440</v>
      </c>
      <c r="E1066" s="489" t="s">
        <v>445</v>
      </c>
      <c r="F1066" s="489">
        <v>1</v>
      </c>
      <c r="G1066" s="489" t="s">
        <v>87</v>
      </c>
      <c r="H1066" s="490">
        <v>105676.99</v>
      </c>
      <c r="I1066" s="490">
        <v>184934.73</v>
      </c>
      <c r="J1066" s="490">
        <v>137091.57999999999</v>
      </c>
      <c r="K1066" s="490">
        <v>239910.27</v>
      </c>
      <c r="L1066" s="490">
        <v>164237.28</v>
      </c>
      <c r="M1066" s="490">
        <v>287415.25</v>
      </c>
      <c r="N1066" s="490">
        <v>196200.52</v>
      </c>
      <c r="O1066" s="490">
        <v>343350.9</v>
      </c>
      <c r="P1066" s="490">
        <v>230907.6</v>
      </c>
      <c r="Q1066" s="490">
        <v>404088.3</v>
      </c>
      <c r="R1066" s="490">
        <v>253108.76</v>
      </c>
      <c r="S1066" s="490">
        <v>442940.33</v>
      </c>
      <c r="T1066" s="490">
        <v>274235.08</v>
      </c>
      <c r="U1066" s="490">
        <v>479911.39</v>
      </c>
    </row>
    <row r="1067" spans="1:21" ht="15">
      <c r="A1067" s="489">
        <v>5</v>
      </c>
      <c r="B1067" s="489" t="s">
        <v>375</v>
      </c>
      <c r="C1067" s="489" t="s">
        <v>439</v>
      </c>
      <c r="D1067" s="489" t="s">
        <v>440</v>
      </c>
      <c r="E1067" s="489" t="s">
        <v>445</v>
      </c>
      <c r="F1067" s="489">
        <v>2</v>
      </c>
      <c r="G1067" s="489" t="s">
        <v>106</v>
      </c>
      <c r="H1067" s="490">
        <v>91443.88</v>
      </c>
      <c r="I1067" s="490">
        <v>160026.79999999999</v>
      </c>
      <c r="J1067" s="490">
        <v>120113.08</v>
      </c>
      <c r="K1067" s="490">
        <v>210197.89</v>
      </c>
      <c r="L1067" s="490">
        <v>146199.88</v>
      </c>
      <c r="M1067" s="490">
        <v>255849.79</v>
      </c>
      <c r="N1067" s="490">
        <v>179734.84</v>
      </c>
      <c r="O1067" s="490">
        <v>314535.96000000002</v>
      </c>
      <c r="P1067" s="490">
        <v>213414.89</v>
      </c>
      <c r="Q1067" s="490">
        <v>373476.06</v>
      </c>
      <c r="R1067" s="490">
        <v>235283.64</v>
      </c>
      <c r="S1067" s="490">
        <v>411746.37</v>
      </c>
      <c r="T1067" s="490">
        <v>255603.25</v>
      </c>
      <c r="U1067" s="490">
        <v>447305.68</v>
      </c>
    </row>
    <row r="1068" spans="1:21" ht="15">
      <c r="A1068" s="489">
        <v>5</v>
      </c>
      <c r="B1068" s="489" t="s">
        <v>375</v>
      </c>
      <c r="C1068" s="489" t="s">
        <v>439</v>
      </c>
      <c r="D1068" s="489" t="s">
        <v>440</v>
      </c>
      <c r="E1068" s="489" t="s">
        <v>445</v>
      </c>
      <c r="F1068" s="489">
        <v>3</v>
      </c>
      <c r="G1068" s="489" t="s">
        <v>107</v>
      </c>
      <c r="H1068" s="490">
        <v>78738.27</v>
      </c>
      <c r="I1068" s="490">
        <v>137791.96</v>
      </c>
      <c r="J1068" s="490">
        <v>106927.91</v>
      </c>
      <c r="K1068" s="490">
        <v>187123.83</v>
      </c>
      <c r="L1068" s="490">
        <v>134919.07</v>
      </c>
      <c r="M1068" s="490">
        <v>236108.37</v>
      </c>
      <c r="N1068" s="490">
        <v>177364.03</v>
      </c>
      <c r="O1068" s="490">
        <v>310387.05</v>
      </c>
      <c r="P1068" s="490">
        <v>219459.72</v>
      </c>
      <c r="Q1068" s="490">
        <v>384054.51</v>
      </c>
      <c r="R1068" s="490">
        <v>247024.55</v>
      </c>
      <c r="S1068" s="490">
        <v>432292.96</v>
      </c>
      <c r="T1068" s="490">
        <v>274190.21000000002</v>
      </c>
      <c r="U1068" s="490">
        <v>479832.87</v>
      </c>
    </row>
    <row r="1069" spans="1:21" ht="15">
      <c r="A1069" s="489">
        <v>5</v>
      </c>
      <c r="B1069" s="489" t="s">
        <v>375</v>
      </c>
      <c r="C1069" s="489" t="s">
        <v>439</v>
      </c>
      <c r="D1069" s="489" t="s">
        <v>440</v>
      </c>
      <c r="E1069" s="489" t="s">
        <v>445</v>
      </c>
      <c r="F1069" s="489">
        <v>4</v>
      </c>
      <c r="G1069" s="489" t="s">
        <v>104</v>
      </c>
      <c r="H1069" s="490">
        <v>89732.92</v>
      </c>
      <c r="I1069" s="490">
        <v>143572.67000000001</v>
      </c>
      <c r="J1069" s="490">
        <v>125626.08</v>
      </c>
      <c r="K1069" s="490">
        <v>201001.74</v>
      </c>
      <c r="L1069" s="490">
        <v>161519.25</v>
      </c>
      <c r="M1069" s="490">
        <v>258430.8</v>
      </c>
      <c r="N1069" s="490">
        <v>215359</v>
      </c>
      <c r="O1069" s="490">
        <v>344574.41</v>
      </c>
      <c r="P1069" s="490">
        <v>269198.75</v>
      </c>
      <c r="Q1069" s="490">
        <v>430718.01</v>
      </c>
      <c r="R1069" s="490">
        <v>305091.92</v>
      </c>
      <c r="S1069" s="490">
        <v>488147.07</v>
      </c>
      <c r="T1069" s="490">
        <v>340985.08</v>
      </c>
      <c r="U1069" s="490">
        <v>545576.14</v>
      </c>
    </row>
    <row r="1070" spans="1:21" ht="15">
      <c r="A1070" s="489">
        <v>5</v>
      </c>
      <c r="B1070" s="489" t="s">
        <v>375</v>
      </c>
      <c r="C1070" s="489" t="s">
        <v>439</v>
      </c>
      <c r="D1070" s="489" t="s">
        <v>440</v>
      </c>
      <c r="E1070" s="489" t="s">
        <v>446</v>
      </c>
      <c r="F1070" s="489">
        <v>1</v>
      </c>
      <c r="G1070" s="489" t="s">
        <v>87</v>
      </c>
      <c r="H1070" s="490">
        <v>108414.67</v>
      </c>
      <c r="I1070" s="490">
        <v>189725.68</v>
      </c>
      <c r="J1070" s="490">
        <v>140502.75</v>
      </c>
      <c r="K1070" s="490">
        <v>245879.82</v>
      </c>
      <c r="L1070" s="490">
        <v>168223.59</v>
      </c>
      <c r="M1070" s="490">
        <v>294391.28000000003</v>
      </c>
      <c r="N1070" s="490">
        <v>200809.77</v>
      </c>
      <c r="O1070" s="490">
        <v>351417.09</v>
      </c>
      <c r="P1070" s="490">
        <v>236220.55</v>
      </c>
      <c r="Q1070" s="490">
        <v>413385.96</v>
      </c>
      <c r="R1070" s="490">
        <v>258870.3</v>
      </c>
      <c r="S1070" s="490">
        <v>453023.03</v>
      </c>
      <c r="T1070" s="490">
        <v>280357.61</v>
      </c>
      <c r="U1070" s="490">
        <v>490625.81</v>
      </c>
    </row>
    <row r="1071" spans="1:21" ht="15">
      <c r="A1071" s="489">
        <v>5</v>
      </c>
      <c r="B1071" s="489" t="s">
        <v>375</v>
      </c>
      <c r="C1071" s="489" t="s">
        <v>439</v>
      </c>
      <c r="D1071" s="489" t="s">
        <v>440</v>
      </c>
      <c r="E1071" s="489" t="s">
        <v>446</v>
      </c>
      <c r="F1071" s="489">
        <v>2</v>
      </c>
      <c r="G1071" s="489" t="s">
        <v>106</v>
      </c>
      <c r="H1071" s="490">
        <v>94435.83</v>
      </c>
      <c r="I1071" s="490">
        <v>165262.71</v>
      </c>
      <c r="J1071" s="490">
        <v>123827.44</v>
      </c>
      <c r="K1071" s="490">
        <v>216698.02</v>
      </c>
      <c r="L1071" s="490">
        <v>150508.28</v>
      </c>
      <c r="M1071" s="490">
        <v>263389.49</v>
      </c>
      <c r="N1071" s="490">
        <v>184638.11</v>
      </c>
      <c r="O1071" s="490">
        <v>323116.7</v>
      </c>
      <c r="P1071" s="490">
        <v>219040.21</v>
      </c>
      <c r="Q1071" s="490">
        <v>383320.37</v>
      </c>
      <c r="R1071" s="490">
        <v>241363.48</v>
      </c>
      <c r="S1071" s="490">
        <v>422386.09</v>
      </c>
      <c r="T1071" s="490">
        <v>262058.48</v>
      </c>
      <c r="U1071" s="490">
        <v>458602.35</v>
      </c>
    </row>
    <row r="1072" spans="1:21" ht="15">
      <c r="A1072" s="489">
        <v>5</v>
      </c>
      <c r="B1072" s="489" t="s">
        <v>375</v>
      </c>
      <c r="C1072" s="489" t="s">
        <v>439</v>
      </c>
      <c r="D1072" s="489" t="s">
        <v>440</v>
      </c>
      <c r="E1072" s="489" t="s">
        <v>446</v>
      </c>
      <c r="F1072" s="489">
        <v>3</v>
      </c>
      <c r="G1072" s="489" t="s">
        <v>107</v>
      </c>
      <c r="H1072" s="490">
        <v>81795.75</v>
      </c>
      <c r="I1072" s="490">
        <v>143142.56</v>
      </c>
      <c r="J1072" s="490">
        <v>111267.41</v>
      </c>
      <c r="K1072" s="490">
        <v>194717.97</v>
      </c>
      <c r="L1072" s="490">
        <v>140544.14000000001</v>
      </c>
      <c r="M1072" s="490">
        <v>245952.25</v>
      </c>
      <c r="N1072" s="490">
        <v>184909.27</v>
      </c>
      <c r="O1072" s="490">
        <v>323591.23</v>
      </c>
      <c r="P1072" s="490">
        <v>228931.37</v>
      </c>
      <c r="Q1072" s="490">
        <v>400629.89</v>
      </c>
      <c r="R1072" s="490">
        <v>257789.38</v>
      </c>
      <c r="S1072" s="490">
        <v>451131.41</v>
      </c>
      <c r="T1072" s="490">
        <v>286255.34999999998</v>
      </c>
      <c r="U1072" s="490">
        <v>500946.86</v>
      </c>
    </row>
    <row r="1073" spans="1:21" ht="15">
      <c r="A1073" s="489">
        <v>5</v>
      </c>
      <c r="B1073" s="489" t="s">
        <v>375</v>
      </c>
      <c r="C1073" s="489" t="s">
        <v>439</v>
      </c>
      <c r="D1073" s="489" t="s">
        <v>440</v>
      </c>
      <c r="E1073" s="489" t="s">
        <v>446</v>
      </c>
      <c r="F1073" s="489">
        <v>4</v>
      </c>
      <c r="G1073" s="489" t="s">
        <v>104</v>
      </c>
      <c r="H1073" s="490">
        <v>91969.4</v>
      </c>
      <c r="I1073" s="490">
        <v>147151.03</v>
      </c>
      <c r="J1073" s="490">
        <v>128757.15</v>
      </c>
      <c r="K1073" s="490">
        <v>206011.45</v>
      </c>
      <c r="L1073" s="490">
        <v>165544.91</v>
      </c>
      <c r="M1073" s="490">
        <v>264871.86</v>
      </c>
      <c r="N1073" s="490">
        <v>220726.55</v>
      </c>
      <c r="O1073" s="490">
        <v>353162.48</v>
      </c>
      <c r="P1073" s="490">
        <v>275908.19</v>
      </c>
      <c r="Q1073" s="490">
        <v>441453.1</v>
      </c>
      <c r="R1073" s="490">
        <v>312695.94</v>
      </c>
      <c r="S1073" s="490">
        <v>500313.52</v>
      </c>
      <c r="T1073" s="490">
        <v>349483.7</v>
      </c>
      <c r="U1073" s="490">
        <v>559173.93000000005</v>
      </c>
    </row>
    <row r="1074" spans="1:21" ht="15">
      <c r="A1074" s="489">
        <v>5</v>
      </c>
      <c r="B1074" s="489" t="s">
        <v>375</v>
      </c>
      <c r="C1074" s="489" t="s">
        <v>439</v>
      </c>
      <c r="D1074" s="489" t="s">
        <v>440</v>
      </c>
      <c r="E1074" s="489" t="s">
        <v>447</v>
      </c>
      <c r="F1074" s="489">
        <v>1</v>
      </c>
      <c r="G1074" s="489" t="s">
        <v>87</v>
      </c>
      <c r="H1074" s="490">
        <v>110088.76</v>
      </c>
      <c r="I1074" s="490">
        <v>192655.32</v>
      </c>
      <c r="J1074" s="490">
        <v>142566.43</v>
      </c>
      <c r="K1074" s="490">
        <v>249491.24</v>
      </c>
      <c r="L1074" s="490">
        <v>170618.65</v>
      </c>
      <c r="M1074" s="490">
        <v>298582.63</v>
      </c>
      <c r="N1074" s="490">
        <v>203553.24</v>
      </c>
      <c r="O1074" s="490">
        <v>356218.17</v>
      </c>
      <c r="P1074" s="490">
        <v>239363.35</v>
      </c>
      <c r="Q1074" s="490">
        <v>418885.87</v>
      </c>
      <c r="R1074" s="490">
        <v>262267.34999999998</v>
      </c>
      <c r="S1074" s="490">
        <v>458967.86</v>
      </c>
      <c r="T1074" s="490">
        <v>283945.86</v>
      </c>
      <c r="U1074" s="490">
        <v>496905.26</v>
      </c>
    </row>
    <row r="1075" spans="1:21" ht="15">
      <c r="A1075" s="489">
        <v>5</v>
      </c>
      <c r="B1075" s="489" t="s">
        <v>375</v>
      </c>
      <c r="C1075" s="489" t="s">
        <v>439</v>
      </c>
      <c r="D1075" s="489" t="s">
        <v>440</v>
      </c>
      <c r="E1075" s="489" t="s">
        <v>447</v>
      </c>
      <c r="F1075" s="489">
        <v>2</v>
      </c>
      <c r="G1075" s="489" t="s">
        <v>106</v>
      </c>
      <c r="H1075" s="490">
        <v>96364.160000000003</v>
      </c>
      <c r="I1075" s="490">
        <v>168637.28</v>
      </c>
      <c r="J1075" s="490">
        <v>126194.3</v>
      </c>
      <c r="K1075" s="490">
        <v>220840.02</v>
      </c>
      <c r="L1075" s="490">
        <v>153225.43</v>
      </c>
      <c r="M1075" s="490">
        <v>268144.51</v>
      </c>
      <c r="N1075" s="490">
        <v>187675.62</v>
      </c>
      <c r="O1075" s="490">
        <v>328432.33</v>
      </c>
      <c r="P1075" s="490">
        <v>222495.39</v>
      </c>
      <c r="Q1075" s="490">
        <v>389366.92</v>
      </c>
      <c r="R1075" s="490">
        <v>245078.84</v>
      </c>
      <c r="S1075" s="490">
        <v>428887.97</v>
      </c>
      <c r="T1075" s="490">
        <v>265979.45</v>
      </c>
      <c r="U1075" s="490">
        <v>465464.05</v>
      </c>
    </row>
    <row r="1076" spans="1:21" ht="15">
      <c r="A1076" s="489">
        <v>5</v>
      </c>
      <c r="B1076" s="489" t="s">
        <v>375</v>
      </c>
      <c r="C1076" s="489" t="s">
        <v>439</v>
      </c>
      <c r="D1076" s="489" t="s">
        <v>440</v>
      </c>
      <c r="E1076" s="489" t="s">
        <v>447</v>
      </c>
      <c r="F1076" s="489">
        <v>3</v>
      </c>
      <c r="G1076" s="489" t="s">
        <v>107</v>
      </c>
      <c r="H1076" s="490">
        <v>83826.720000000001</v>
      </c>
      <c r="I1076" s="490">
        <v>146696.75</v>
      </c>
      <c r="J1076" s="490">
        <v>114169.8</v>
      </c>
      <c r="K1076" s="490">
        <v>199797.14</v>
      </c>
      <c r="L1076" s="490">
        <v>144321.49</v>
      </c>
      <c r="M1076" s="490">
        <v>252562.61</v>
      </c>
      <c r="N1076" s="490">
        <v>189990.88</v>
      </c>
      <c r="O1076" s="490">
        <v>332484.03999999998</v>
      </c>
      <c r="P1076" s="490">
        <v>235323.47</v>
      </c>
      <c r="Q1076" s="490">
        <v>411816.07</v>
      </c>
      <c r="R1076" s="490">
        <v>265064.05</v>
      </c>
      <c r="S1076" s="490">
        <v>463862.09</v>
      </c>
      <c r="T1076" s="490">
        <v>294419.73</v>
      </c>
      <c r="U1076" s="490">
        <v>515234.52</v>
      </c>
    </row>
    <row r="1077" spans="1:21" ht="15">
      <c r="A1077" s="489">
        <v>5</v>
      </c>
      <c r="B1077" s="489" t="s">
        <v>375</v>
      </c>
      <c r="C1077" s="489" t="s">
        <v>439</v>
      </c>
      <c r="D1077" s="489" t="s">
        <v>440</v>
      </c>
      <c r="E1077" s="489" t="s">
        <v>447</v>
      </c>
      <c r="F1077" s="489">
        <v>4</v>
      </c>
      <c r="G1077" s="489" t="s">
        <v>104</v>
      </c>
      <c r="H1077" s="490">
        <v>93323.02</v>
      </c>
      <c r="I1077" s="490">
        <v>149316.82999999999</v>
      </c>
      <c r="J1077" s="490">
        <v>130652.23</v>
      </c>
      <c r="K1077" s="490">
        <v>209043.57</v>
      </c>
      <c r="L1077" s="490">
        <v>167981.44</v>
      </c>
      <c r="M1077" s="490">
        <v>268770.3</v>
      </c>
      <c r="N1077" s="490">
        <v>223975.25</v>
      </c>
      <c r="O1077" s="490">
        <v>358360.4</v>
      </c>
      <c r="P1077" s="490">
        <v>279969.06</v>
      </c>
      <c r="Q1077" s="490">
        <v>447950.5</v>
      </c>
      <c r="R1077" s="490">
        <v>317298.27</v>
      </c>
      <c r="S1077" s="490">
        <v>507677.24</v>
      </c>
      <c r="T1077" s="490">
        <v>354627.48</v>
      </c>
      <c r="U1077" s="490">
        <v>567403.97</v>
      </c>
    </row>
    <row r="1078" spans="1:21" ht="15">
      <c r="A1078" s="489">
        <v>5</v>
      </c>
      <c r="B1078" s="489" t="s">
        <v>375</v>
      </c>
      <c r="C1078" s="489" t="s">
        <v>439</v>
      </c>
      <c r="D1078" s="489" t="s">
        <v>440</v>
      </c>
      <c r="E1078" s="489" t="s">
        <v>448</v>
      </c>
      <c r="F1078" s="489">
        <v>1</v>
      </c>
      <c r="G1078" s="489" t="s">
        <v>87</v>
      </c>
      <c r="H1078" s="490">
        <v>102229.74</v>
      </c>
      <c r="I1078" s="490">
        <v>178902.05</v>
      </c>
      <c r="J1078" s="490">
        <v>132523.76</v>
      </c>
      <c r="K1078" s="490">
        <v>231916.57</v>
      </c>
      <c r="L1078" s="490">
        <v>158696.48000000001</v>
      </c>
      <c r="M1078" s="490">
        <v>277718.84999999998</v>
      </c>
      <c r="N1078" s="490">
        <v>189477.03</v>
      </c>
      <c r="O1078" s="490">
        <v>331584.78999999998</v>
      </c>
      <c r="P1078" s="490">
        <v>222918.52</v>
      </c>
      <c r="Q1078" s="490">
        <v>390107.4</v>
      </c>
      <c r="R1078" s="490">
        <v>244309.06</v>
      </c>
      <c r="S1078" s="490">
        <v>427540.85</v>
      </c>
      <c r="T1078" s="490">
        <v>264619.01</v>
      </c>
      <c r="U1078" s="490">
        <v>463083.28</v>
      </c>
    </row>
    <row r="1079" spans="1:21" ht="15">
      <c r="A1079" s="489">
        <v>5</v>
      </c>
      <c r="B1079" s="489" t="s">
        <v>375</v>
      </c>
      <c r="C1079" s="489" t="s">
        <v>439</v>
      </c>
      <c r="D1079" s="489" t="s">
        <v>440</v>
      </c>
      <c r="E1079" s="489" t="s">
        <v>448</v>
      </c>
      <c r="F1079" s="489">
        <v>2</v>
      </c>
      <c r="G1079" s="489" t="s">
        <v>106</v>
      </c>
      <c r="H1079" s="490">
        <v>88886.28</v>
      </c>
      <c r="I1079" s="490">
        <v>155550.99</v>
      </c>
      <c r="J1079" s="490">
        <v>116606.41</v>
      </c>
      <c r="K1079" s="490">
        <v>204061.22</v>
      </c>
      <c r="L1079" s="490">
        <v>141786.42000000001</v>
      </c>
      <c r="M1079" s="490">
        <v>248126.23</v>
      </c>
      <c r="N1079" s="490">
        <v>174040.45</v>
      </c>
      <c r="O1079" s="490">
        <v>304570.78999999998</v>
      </c>
      <c r="P1079" s="490">
        <v>206519.1</v>
      </c>
      <c r="Q1079" s="490">
        <v>361408.43</v>
      </c>
      <c r="R1079" s="490">
        <v>227598</v>
      </c>
      <c r="S1079" s="490">
        <v>398296.5</v>
      </c>
      <c r="T1079" s="490">
        <v>247151.67</v>
      </c>
      <c r="U1079" s="490">
        <v>432515.43</v>
      </c>
    </row>
    <row r="1080" spans="1:21" ht="15">
      <c r="A1080" s="489">
        <v>5</v>
      </c>
      <c r="B1080" s="489" t="s">
        <v>375</v>
      </c>
      <c r="C1080" s="489" t="s">
        <v>439</v>
      </c>
      <c r="D1080" s="489" t="s">
        <v>440</v>
      </c>
      <c r="E1080" s="489" t="s">
        <v>448</v>
      </c>
      <c r="F1080" s="489">
        <v>3</v>
      </c>
      <c r="G1080" s="489" t="s">
        <v>107</v>
      </c>
      <c r="H1080" s="490">
        <v>76864.600000000006</v>
      </c>
      <c r="I1080" s="490">
        <v>134513.04999999999</v>
      </c>
      <c r="J1080" s="490">
        <v>104511.38</v>
      </c>
      <c r="K1080" s="490">
        <v>182894.91</v>
      </c>
      <c r="L1080" s="490">
        <v>131972.09</v>
      </c>
      <c r="M1080" s="490">
        <v>230951.15</v>
      </c>
      <c r="N1080" s="490">
        <v>173592.72</v>
      </c>
      <c r="O1080" s="490">
        <v>303787.26</v>
      </c>
      <c r="P1080" s="490">
        <v>214885.91</v>
      </c>
      <c r="Q1080" s="490">
        <v>376050.35</v>
      </c>
      <c r="R1080" s="490">
        <v>241946.94</v>
      </c>
      <c r="S1080" s="490">
        <v>423407.14</v>
      </c>
      <c r="T1080" s="490">
        <v>268633.74</v>
      </c>
      <c r="U1080" s="490">
        <v>470109.04</v>
      </c>
    </row>
    <row r="1081" spans="1:21" ht="15">
      <c r="A1081" s="489">
        <v>5</v>
      </c>
      <c r="B1081" s="489" t="s">
        <v>375</v>
      </c>
      <c r="C1081" s="489" t="s">
        <v>439</v>
      </c>
      <c r="D1081" s="489" t="s">
        <v>440</v>
      </c>
      <c r="E1081" s="489" t="s">
        <v>448</v>
      </c>
      <c r="F1081" s="489">
        <v>4</v>
      </c>
      <c r="G1081" s="489" t="s">
        <v>104</v>
      </c>
      <c r="H1081" s="490">
        <v>86745.59</v>
      </c>
      <c r="I1081" s="490">
        <v>138792.94</v>
      </c>
      <c r="J1081" s="490">
        <v>121443.82</v>
      </c>
      <c r="K1081" s="490">
        <v>194310.12</v>
      </c>
      <c r="L1081" s="490">
        <v>156142.06</v>
      </c>
      <c r="M1081" s="490">
        <v>249827.3</v>
      </c>
      <c r="N1081" s="490">
        <v>208189.41</v>
      </c>
      <c r="O1081" s="490">
        <v>333103.07</v>
      </c>
      <c r="P1081" s="490">
        <v>260236.77</v>
      </c>
      <c r="Q1081" s="490">
        <v>416378.83</v>
      </c>
      <c r="R1081" s="490">
        <v>294935</v>
      </c>
      <c r="S1081" s="490">
        <v>471896.01</v>
      </c>
      <c r="T1081" s="490">
        <v>329633.24</v>
      </c>
      <c r="U1081" s="490">
        <v>527413.18999999994</v>
      </c>
    </row>
    <row r="1082" spans="1:21" ht="15">
      <c r="A1082" s="489">
        <v>5</v>
      </c>
      <c r="B1082" s="489" t="s">
        <v>375</v>
      </c>
      <c r="C1082" s="489" t="s">
        <v>439</v>
      </c>
      <c r="D1082" s="489" t="s">
        <v>440</v>
      </c>
      <c r="E1082" s="489" t="s">
        <v>449</v>
      </c>
      <c r="F1082" s="489">
        <v>1</v>
      </c>
      <c r="G1082" s="489" t="s">
        <v>87</v>
      </c>
      <c r="H1082" s="490">
        <v>109438.94</v>
      </c>
      <c r="I1082" s="490">
        <v>191518.14</v>
      </c>
      <c r="J1082" s="490">
        <v>141829.04999999999</v>
      </c>
      <c r="K1082" s="490">
        <v>248200.84</v>
      </c>
      <c r="L1082" s="490">
        <v>169810.76</v>
      </c>
      <c r="M1082" s="490">
        <v>297168.82</v>
      </c>
      <c r="N1082" s="490">
        <v>202703.15</v>
      </c>
      <c r="O1082" s="490">
        <v>354730.52</v>
      </c>
      <c r="P1082" s="490">
        <v>238446.92</v>
      </c>
      <c r="Q1082" s="490">
        <v>417282.11</v>
      </c>
      <c r="R1082" s="490">
        <v>261309.65</v>
      </c>
      <c r="S1082" s="490">
        <v>457291.88</v>
      </c>
      <c r="T1082" s="490">
        <v>282998.46000000002</v>
      </c>
      <c r="U1082" s="490">
        <v>495247.31</v>
      </c>
    </row>
    <row r="1083" spans="1:21" ht="15">
      <c r="A1083" s="489">
        <v>5</v>
      </c>
      <c r="B1083" s="489" t="s">
        <v>375</v>
      </c>
      <c r="C1083" s="489" t="s">
        <v>439</v>
      </c>
      <c r="D1083" s="489" t="s">
        <v>440</v>
      </c>
      <c r="E1083" s="489" t="s">
        <v>449</v>
      </c>
      <c r="F1083" s="489">
        <v>2</v>
      </c>
      <c r="G1083" s="489" t="s">
        <v>106</v>
      </c>
      <c r="H1083" s="490">
        <v>95333.02</v>
      </c>
      <c r="I1083" s="490">
        <v>166832.78</v>
      </c>
      <c r="J1083" s="490">
        <v>125002.14</v>
      </c>
      <c r="K1083" s="490">
        <v>218753.75</v>
      </c>
      <c r="L1083" s="490">
        <v>151934.39999999999</v>
      </c>
      <c r="M1083" s="490">
        <v>265885.2</v>
      </c>
      <c r="N1083" s="490">
        <v>186384.49</v>
      </c>
      <c r="O1083" s="490">
        <v>326172.84999999998</v>
      </c>
      <c r="P1083" s="490">
        <v>221110.39999999999</v>
      </c>
      <c r="Q1083" s="490">
        <v>386943.2</v>
      </c>
      <c r="R1083" s="490">
        <v>243643.67</v>
      </c>
      <c r="S1083" s="490">
        <v>426376.43</v>
      </c>
      <c r="T1083" s="490">
        <v>264532.99</v>
      </c>
      <c r="U1083" s="490">
        <v>462932.73</v>
      </c>
    </row>
    <row r="1084" spans="1:21" ht="15">
      <c r="A1084" s="489">
        <v>5</v>
      </c>
      <c r="B1084" s="489" t="s">
        <v>375</v>
      </c>
      <c r="C1084" s="489" t="s">
        <v>439</v>
      </c>
      <c r="D1084" s="489" t="s">
        <v>440</v>
      </c>
      <c r="E1084" s="489" t="s">
        <v>449</v>
      </c>
      <c r="F1084" s="489">
        <v>3</v>
      </c>
      <c r="G1084" s="489" t="s">
        <v>107</v>
      </c>
      <c r="H1084" s="490">
        <v>82576.67</v>
      </c>
      <c r="I1084" s="490">
        <v>144509.18</v>
      </c>
      <c r="J1084" s="490">
        <v>112331.19</v>
      </c>
      <c r="K1084" s="490">
        <v>196579.59</v>
      </c>
      <c r="L1084" s="490">
        <v>141889.01</v>
      </c>
      <c r="M1084" s="490">
        <v>248305.76</v>
      </c>
      <c r="N1084" s="490">
        <v>186679.85</v>
      </c>
      <c r="O1084" s="490">
        <v>326689.74</v>
      </c>
      <c r="P1084" s="490">
        <v>231124.54</v>
      </c>
      <c r="Q1084" s="490">
        <v>404467.95</v>
      </c>
      <c r="R1084" s="490">
        <v>260259.83</v>
      </c>
      <c r="S1084" s="490">
        <v>455454.7</v>
      </c>
      <c r="T1084" s="490">
        <v>288999.51</v>
      </c>
      <c r="U1084" s="490">
        <v>505749.15</v>
      </c>
    </row>
    <row r="1085" spans="1:21" ht="15">
      <c r="A1085" s="489">
        <v>5</v>
      </c>
      <c r="B1085" s="489" t="s">
        <v>375</v>
      </c>
      <c r="C1085" s="489" t="s">
        <v>439</v>
      </c>
      <c r="D1085" s="489" t="s">
        <v>440</v>
      </c>
      <c r="E1085" s="489" t="s">
        <v>449</v>
      </c>
      <c r="F1085" s="489">
        <v>4</v>
      </c>
      <c r="G1085" s="489" t="s">
        <v>104</v>
      </c>
      <c r="H1085" s="490">
        <v>92837.58</v>
      </c>
      <c r="I1085" s="490">
        <v>148540.14000000001</v>
      </c>
      <c r="J1085" s="490">
        <v>129972.62</v>
      </c>
      <c r="K1085" s="490">
        <v>207956.19</v>
      </c>
      <c r="L1085" s="490">
        <v>167107.65</v>
      </c>
      <c r="M1085" s="490">
        <v>267372.25</v>
      </c>
      <c r="N1085" s="490">
        <v>222810.2</v>
      </c>
      <c r="O1085" s="490">
        <v>356496.33</v>
      </c>
      <c r="P1085" s="490">
        <v>278512.75</v>
      </c>
      <c r="Q1085" s="490">
        <v>445620.41</v>
      </c>
      <c r="R1085" s="490">
        <v>315647.78000000003</v>
      </c>
      <c r="S1085" s="490">
        <v>505036.46</v>
      </c>
      <c r="T1085" s="490">
        <v>352782.82</v>
      </c>
      <c r="U1085" s="490">
        <v>564452.52</v>
      </c>
    </row>
    <row r="1086" spans="1:21" ht="15">
      <c r="A1086" s="489">
        <v>5</v>
      </c>
      <c r="B1086" s="489" t="s">
        <v>375</v>
      </c>
      <c r="C1086" s="489" t="s">
        <v>439</v>
      </c>
      <c r="D1086" s="489" t="s">
        <v>440</v>
      </c>
      <c r="E1086" s="489" t="s">
        <v>450</v>
      </c>
      <c r="F1086" s="489">
        <v>1</v>
      </c>
      <c r="G1086" s="489" t="s">
        <v>87</v>
      </c>
      <c r="H1086" s="490">
        <v>101697.94</v>
      </c>
      <c r="I1086" s="490">
        <v>177971.4</v>
      </c>
      <c r="J1086" s="490">
        <v>131850</v>
      </c>
      <c r="K1086" s="490">
        <v>230737.51</v>
      </c>
      <c r="L1086" s="490">
        <v>157900.85999999999</v>
      </c>
      <c r="M1086" s="490">
        <v>276326.5</v>
      </c>
      <c r="N1086" s="490">
        <v>188544.13</v>
      </c>
      <c r="O1086" s="490">
        <v>329952.23</v>
      </c>
      <c r="P1086" s="490">
        <v>221833.44</v>
      </c>
      <c r="Q1086" s="490">
        <v>388208.52</v>
      </c>
      <c r="R1086" s="490">
        <v>243126.81</v>
      </c>
      <c r="S1086" s="490">
        <v>425471.92</v>
      </c>
      <c r="T1086" s="490">
        <v>263351.88</v>
      </c>
      <c r="U1086" s="490">
        <v>460865.79</v>
      </c>
    </row>
    <row r="1087" spans="1:21" ht="15">
      <c r="A1087" s="489">
        <v>5</v>
      </c>
      <c r="B1087" s="489" t="s">
        <v>375</v>
      </c>
      <c r="C1087" s="489" t="s">
        <v>439</v>
      </c>
      <c r="D1087" s="489" t="s">
        <v>440</v>
      </c>
      <c r="E1087" s="489" t="s">
        <v>450</v>
      </c>
      <c r="F1087" s="489">
        <v>2</v>
      </c>
      <c r="G1087" s="489" t="s">
        <v>106</v>
      </c>
      <c r="H1087" s="490">
        <v>88354.47</v>
      </c>
      <c r="I1087" s="490">
        <v>154620.32</v>
      </c>
      <c r="J1087" s="490">
        <v>115932.66</v>
      </c>
      <c r="K1087" s="490">
        <v>202882.16</v>
      </c>
      <c r="L1087" s="490">
        <v>140990.79</v>
      </c>
      <c r="M1087" s="490">
        <v>246733.89</v>
      </c>
      <c r="N1087" s="490">
        <v>173107.56</v>
      </c>
      <c r="O1087" s="490">
        <v>302938.23</v>
      </c>
      <c r="P1087" s="490">
        <v>205434.03</v>
      </c>
      <c r="Q1087" s="490">
        <v>359509.55</v>
      </c>
      <c r="R1087" s="490">
        <v>226415.76</v>
      </c>
      <c r="S1087" s="490">
        <v>396227.57</v>
      </c>
      <c r="T1087" s="490">
        <v>245884.54</v>
      </c>
      <c r="U1087" s="490">
        <v>430297.94</v>
      </c>
    </row>
    <row r="1088" spans="1:21" ht="15">
      <c r="A1088" s="489">
        <v>5</v>
      </c>
      <c r="B1088" s="489" t="s">
        <v>375</v>
      </c>
      <c r="C1088" s="489" t="s">
        <v>439</v>
      </c>
      <c r="D1088" s="489" t="s">
        <v>440</v>
      </c>
      <c r="E1088" s="489" t="s">
        <v>450</v>
      </c>
      <c r="F1088" s="489">
        <v>3</v>
      </c>
      <c r="G1088" s="489" t="s">
        <v>107</v>
      </c>
      <c r="H1088" s="490">
        <v>76351.34</v>
      </c>
      <c r="I1088" s="490">
        <v>133614.85</v>
      </c>
      <c r="J1088" s="490">
        <v>103792.82</v>
      </c>
      <c r="K1088" s="490">
        <v>181637.43</v>
      </c>
      <c r="L1088" s="490">
        <v>131048.22</v>
      </c>
      <c r="M1088" s="490">
        <v>229334.39</v>
      </c>
      <c r="N1088" s="490">
        <v>172360.9</v>
      </c>
      <c r="O1088" s="490">
        <v>301631.58</v>
      </c>
      <c r="P1088" s="490">
        <v>213346.14</v>
      </c>
      <c r="Q1088" s="490">
        <v>373355.74</v>
      </c>
      <c r="R1088" s="490">
        <v>240201.86</v>
      </c>
      <c r="S1088" s="490">
        <v>420353.25</v>
      </c>
      <c r="T1088" s="490">
        <v>266683.34999999998</v>
      </c>
      <c r="U1088" s="490">
        <v>466695.87</v>
      </c>
    </row>
    <row r="1089" spans="1:21" ht="15">
      <c r="A1089" s="489">
        <v>5</v>
      </c>
      <c r="B1089" s="489" t="s">
        <v>375</v>
      </c>
      <c r="C1089" s="489" t="s">
        <v>439</v>
      </c>
      <c r="D1089" s="489" t="s">
        <v>440</v>
      </c>
      <c r="E1089" s="489" t="s">
        <v>450</v>
      </c>
      <c r="F1089" s="489">
        <v>4</v>
      </c>
      <c r="G1089" s="489" t="s">
        <v>104</v>
      </c>
      <c r="H1089" s="490">
        <v>86304.16</v>
      </c>
      <c r="I1089" s="490">
        <v>138086.66</v>
      </c>
      <c r="J1089" s="490">
        <v>120825.83</v>
      </c>
      <c r="K1089" s="490">
        <v>193321.32</v>
      </c>
      <c r="L1089" s="490">
        <v>155347.49</v>
      </c>
      <c r="M1089" s="490">
        <v>248555.99</v>
      </c>
      <c r="N1089" s="490">
        <v>207129.99</v>
      </c>
      <c r="O1089" s="490">
        <v>331407.98</v>
      </c>
      <c r="P1089" s="490">
        <v>258912.48</v>
      </c>
      <c r="Q1089" s="490">
        <v>414259.98</v>
      </c>
      <c r="R1089" s="490">
        <v>293434.15000000002</v>
      </c>
      <c r="S1089" s="490">
        <v>469494.64</v>
      </c>
      <c r="T1089" s="490">
        <v>327955.81</v>
      </c>
      <c r="U1089" s="490">
        <v>524729.31000000006</v>
      </c>
    </row>
    <row r="1090" spans="1:21" ht="15">
      <c r="A1090" s="489">
        <v>5</v>
      </c>
      <c r="B1090" s="489" t="s">
        <v>375</v>
      </c>
      <c r="C1090" s="489" t="s">
        <v>439</v>
      </c>
      <c r="D1090" s="489" t="s">
        <v>440</v>
      </c>
      <c r="E1090" s="489" t="s">
        <v>451</v>
      </c>
      <c r="F1090" s="489">
        <v>1</v>
      </c>
      <c r="G1090" s="489" t="s">
        <v>87</v>
      </c>
      <c r="H1090" s="490">
        <v>102722.21</v>
      </c>
      <c r="I1090" s="490">
        <v>179763.86</v>
      </c>
      <c r="J1090" s="490">
        <v>133176.29999999999</v>
      </c>
      <c r="K1090" s="490">
        <v>233058.53</v>
      </c>
      <c r="L1090" s="490">
        <v>159488.03</v>
      </c>
      <c r="M1090" s="490">
        <v>279104.03999999998</v>
      </c>
      <c r="N1090" s="490">
        <v>190437.52</v>
      </c>
      <c r="O1090" s="490">
        <v>333265.65999999997</v>
      </c>
      <c r="P1090" s="490">
        <v>224059.81</v>
      </c>
      <c r="Q1090" s="490">
        <v>392104.67</v>
      </c>
      <c r="R1090" s="490">
        <v>245566.15</v>
      </c>
      <c r="S1090" s="490">
        <v>429740.77</v>
      </c>
      <c r="T1090" s="490">
        <v>265992.74</v>
      </c>
      <c r="U1090" s="490">
        <v>465487.29</v>
      </c>
    </row>
    <row r="1091" spans="1:21" ht="15">
      <c r="A1091" s="489">
        <v>5</v>
      </c>
      <c r="B1091" s="489" t="s">
        <v>375</v>
      </c>
      <c r="C1091" s="489" t="s">
        <v>439</v>
      </c>
      <c r="D1091" s="489" t="s">
        <v>440</v>
      </c>
      <c r="E1091" s="489" t="s">
        <v>451</v>
      </c>
      <c r="F1091" s="489">
        <v>2</v>
      </c>
      <c r="G1091" s="489" t="s">
        <v>106</v>
      </c>
      <c r="H1091" s="490">
        <v>89251.65</v>
      </c>
      <c r="I1091" s="490">
        <v>156190.39000000001</v>
      </c>
      <c r="J1091" s="490">
        <v>117107.36</v>
      </c>
      <c r="K1091" s="490">
        <v>204937.89</v>
      </c>
      <c r="L1091" s="490">
        <v>142416.91</v>
      </c>
      <c r="M1091" s="490">
        <v>249229.6</v>
      </c>
      <c r="N1091" s="490">
        <v>174853.93</v>
      </c>
      <c r="O1091" s="490">
        <v>305994.38</v>
      </c>
      <c r="P1091" s="490">
        <v>207504.22</v>
      </c>
      <c r="Q1091" s="490">
        <v>363132.38</v>
      </c>
      <c r="R1091" s="490">
        <v>228695.95</v>
      </c>
      <c r="S1091" s="490">
        <v>400217.91</v>
      </c>
      <c r="T1091" s="490">
        <v>248359.04000000001</v>
      </c>
      <c r="U1091" s="490">
        <v>434628.32</v>
      </c>
    </row>
    <row r="1092" spans="1:21" ht="15">
      <c r="A1092" s="489">
        <v>5</v>
      </c>
      <c r="B1092" s="489" t="s">
        <v>375</v>
      </c>
      <c r="C1092" s="489" t="s">
        <v>439</v>
      </c>
      <c r="D1092" s="489" t="s">
        <v>440</v>
      </c>
      <c r="E1092" s="489" t="s">
        <v>451</v>
      </c>
      <c r="F1092" s="489">
        <v>3</v>
      </c>
      <c r="G1092" s="489" t="s">
        <v>107</v>
      </c>
      <c r="H1092" s="490">
        <v>77132.27</v>
      </c>
      <c r="I1092" s="490">
        <v>134981.46</v>
      </c>
      <c r="J1092" s="490">
        <v>104856.6</v>
      </c>
      <c r="K1092" s="490">
        <v>183499.04</v>
      </c>
      <c r="L1092" s="490">
        <v>132393.07999999999</v>
      </c>
      <c r="M1092" s="490">
        <v>231687.9</v>
      </c>
      <c r="N1092" s="490">
        <v>174131.48</v>
      </c>
      <c r="O1092" s="490">
        <v>304730.09000000003</v>
      </c>
      <c r="P1092" s="490">
        <v>215539.31</v>
      </c>
      <c r="Q1092" s="490">
        <v>377193.8</v>
      </c>
      <c r="R1092" s="490">
        <v>242672.31</v>
      </c>
      <c r="S1092" s="490">
        <v>424676.54</v>
      </c>
      <c r="T1092" s="490">
        <v>269427.52</v>
      </c>
      <c r="U1092" s="490">
        <v>471498.15</v>
      </c>
    </row>
    <row r="1093" spans="1:21" ht="15">
      <c r="A1093" s="489">
        <v>5</v>
      </c>
      <c r="B1093" s="489" t="s">
        <v>375</v>
      </c>
      <c r="C1093" s="489" t="s">
        <v>439</v>
      </c>
      <c r="D1093" s="489" t="s">
        <v>440</v>
      </c>
      <c r="E1093" s="489" t="s">
        <v>451</v>
      </c>
      <c r="F1093" s="489">
        <v>4</v>
      </c>
      <c r="G1093" s="489" t="s">
        <v>104</v>
      </c>
      <c r="H1093" s="490">
        <v>87172.35</v>
      </c>
      <c r="I1093" s="490">
        <v>139475.76</v>
      </c>
      <c r="J1093" s="490">
        <v>122041.29</v>
      </c>
      <c r="K1093" s="490">
        <v>195266.07</v>
      </c>
      <c r="L1093" s="490">
        <v>156910.23000000001</v>
      </c>
      <c r="M1093" s="490">
        <v>251056.37</v>
      </c>
      <c r="N1093" s="490">
        <v>209213.64</v>
      </c>
      <c r="O1093" s="490">
        <v>334741.83</v>
      </c>
      <c r="P1093" s="490">
        <v>261517.05</v>
      </c>
      <c r="Q1093" s="490">
        <v>418427.28</v>
      </c>
      <c r="R1093" s="490">
        <v>296385.99</v>
      </c>
      <c r="S1093" s="490">
        <v>474217.59</v>
      </c>
      <c r="T1093" s="490">
        <v>331254.93</v>
      </c>
      <c r="U1093" s="490">
        <v>530007.89</v>
      </c>
    </row>
    <row r="1094" spans="1:21" ht="15">
      <c r="A1094" s="489">
        <v>6</v>
      </c>
      <c r="B1094" s="489" t="s">
        <v>452</v>
      </c>
      <c r="C1094" s="489" t="s">
        <v>453</v>
      </c>
      <c r="D1094" s="489" t="s">
        <v>454</v>
      </c>
      <c r="E1094" s="489" t="s">
        <v>355</v>
      </c>
      <c r="F1094" s="489">
        <v>1</v>
      </c>
      <c r="G1094" s="489" t="s">
        <v>87</v>
      </c>
      <c r="H1094" s="490">
        <v>84777.91</v>
      </c>
      <c r="I1094" s="490">
        <v>148361.35</v>
      </c>
      <c r="J1094" s="490">
        <v>109955.49</v>
      </c>
      <c r="K1094" s="490">
        <v>192422.1</v>
      </c>
      <c r="L1094" s="490">
        <v>131710.53</v>
      </c>
      <c r="M1094" s="490">
        <v>230493.42</v>
      </c>
      <c r="N1094" s="490">
        <v>157317</v>
      </c>
      <c r="O1094" s="490">
        <v>275304.76</v>
      </c>
      <c r="P1094" s="490">
        <v>185126.38</v>
      </c>
      <c r="Q1094" s="490">
        <v>323971.15999999997</v>
      </c>
      <c r="R1094" s="490">
        <v>202914.99</v>
      </c>
      <c r="S1094" s="490">
        <v>355101.24</v>
      </c>
      <c r="T1094" s="490">
        <v>219830.96</v>
      </c>
      <c r="U1094" s="490">
        <v>384704.19</v>
      </c>
    </row>
    <row r="1095" spans="1:21" ht="15">
      <c r="A1095" s="489">
        <v>6</v>
      </c>
      <c r="B1095" s="489" t="s">
        <v>452</v>
      </c>
      <c r="C1095" s="489" t="s">
        <v>453</v>
      </c>
      <c r="D1095" s="489" t="s">
        <v>454</v>
      </c>
      <c r="E1095" s="489" t="s">
        <v>355</v>
      </c>
      <c r="F1095" s="489">
        <v>2</v>
      </c>
      <c r="G1095" s="489" t="s">
        <v>106</v>
      </c>
      <c r="H1095" s="490">
        <v>73467.7</v>
      </c>
      <c r="I1095" s="490">
        <v>128568.47</v>
      </c>
      <c r="J1095" s="490">
        <v>96463.64</v>
      </c>
      <c r="K1095" s="490">
        <v>168811.38</v>
      </c>
      <c r="L1095" s="490">
        <v>117377.23</v>
      </c>
      <c r="M1095" s="490">
        <v>205410.16</v>
      </c>
      <c r="N1095" s="490">
        <v>144232.67000000001</v>
      </c>
      <c r="O1095" s="490">
        <v>252407.17</v>
      </c>
      <c r="P1095" s="490">
        <v>171225.92</v>
      </c>
      <c r="Q1095" s="490">
        <v>299645.36</v>
      </c>
      <c r="R1095" s="490">
        <v>188750.39</v>
      </c>
      <c r="S1095" s="490">
        <v>330313.18</v>
      </c>
      <c r="T1095" s="490">
        <v>205025.31</v>
      </c>
      <c r="U1095" s="490">
        <v>358794.3</v>
      </c>
    </row>
    <row r="1096" spans="1:21" ht="15">
      <c r="A1096" s="489">
        <v>6</v>
      </c>
      <c r="B1096" s="489" t="s">
        <v>452</v>
      </c>
      <c r="C1096" s="489" t="s">
        <v>453</v>
      </c>
      <c r="D1096" s="489" t="s">
        <v>454</v>
      </c>
      <c r="E1096" s="489" t="s">
        <v>355</v>
      </c>
      <c r="F1096" s="489">
        <v>3</v>
      </c>
      <c r="G1096" s="489" t="s">
        <v>107</v>
      </c>
      <c r="H1096" s="490">
        <v>63343.27</v>
      </c>
      <c r="I1096" s="490">
        <v>110850.72</v>
      </c>
      <c r="J1096" s="490">
        <v>86053.759999999995</v>
      </c>
      <c r="K1096" s="490">
        <v>150594.07</v>
      </c>
      <c r="L1096" s="490">
        <v>108606.52</v>
      </c>
      <c r="M1096" s="490">
        <v>190061.42</v>
      </c>
      <c r="N1096" s="490">
        <v>142799.79</v>
      </c>
      <c r="O1096" s="490">
        <v>249899.63</v>
      </c>
      <c r="P1096" s="490">
        <v>176715.51</v>
      </c>
      <c r="Q1096" s="490">
        <v>309252.14</v>
      </c>
      <c r="R1096" s="490">
        <v>198929.5</v>
      </c>
      <c r="S1096" s="490">
        <v>348126.62</v>
      </c>
      <c r="T1096" s="490">
        <v>220826.28</v>
      </c>
      <c r="U1096" s="490">
        <v>386446</v>
      </c>
    </row>
    <row r="1097" spans="1:21" ht="15">
      <c r="A1097" s="489">
        <v>6</v>
      </c>
      <c r="B1097" s="489" t="s">
        <v>452</v>
      </c>
      <c r="C1097" s="489" t="s">
        <v>453</v>
      </c>
      <c r="D1097" s="489" t="s">
        <v>454</v>
      </c>
      <c r="E1097" s="489" t="s">
        <v>355</v>
      </c>
      <c r="F1097" s="489">
        <v>4</v>
      </c>
      <c r="G1097" s="489" t="s">
        <v>104</v>
      </c>
      <c r="H1097" s="490">
        <v>71971.7</v>
      </c>
      <c r="I1097" s="490">
        <v>115154.73</v>
      </c>
      <c r="J1097" s="490">
        <v>100760.39</v>
      </c>
      <c r="K1097" s="490">
        <v>161216.62</v>
      </c>
      <c r="L1097" s="490">
        <v>129549.07</v>
      </c>
      <c r="M1097" s="490">
        <v>207278.51</v>
      </c>
      <c r="N1097" s="490">
        <v>172732.09</v>
      </c>
      <c r="O1097" s="490">
        <v>276371.34999999998</v>
      </c>
      <c r="P1097" s="490">
        <v>215915.11</v>
      </c>
      <c r="Q1097" s="490">
        <v>345464.19</v>
      </c>
      <c r="R1097" s="490">
        <v>244703.79</v>
      </c>
      <c r="S1097" s="490">
        <v>391526.08</v>
      </c>
      <c r="T1097" s="490">
        <v>273492.47999999998</v>
      </c>
      <c r="U1097" s="490">
        <v>437587.97</v>
      </c>
    </row>
    <row r="1098" spans="1:21" ht="15">
      <c r="A1098" s="489">
        <v>6</v>
      </c>
      <c r="B1098" s="489" t="s">
        <v>452</v>
      </c>
      <c r="C1098" s="489" t="s">
        <v>453</v>
      </c>
      <c r="D1098" s="489" t="s">
        <v>454</v>
      </c>
      <c r="E1098" s="489" t="s">
        <v>455</v>
      </c>
      <c r="F1098" s="489">
        <v>1</v>
      </c>
      <c r="G1098" s="489" t="s">
        <v>87</v>
      </c>
      <c r="H1098" s="490">
        <v>84521.48</v>
      </c>
      <c r="I1098" s="490">
        <v>147912.59</v>
      </c>
      <c r="J1098" s="490">
        <v>109430.18</v>
      </c>
      <c r="K1098" s="490">
        <v>191502.81</v>
      </c>
      <c r="L1098" s="490">
        <v>130943.49</v>
      </c>
      <c r="M1098" s="490">
        <v>229151.11</v>
      </c>
      <c r="N1098" s="490">
        <v>156190.87</v>
      </c>
      <c r="O1098" s="490">
        <v>273334.02</v>
      </c>
      <c r="P1098" s="490">
        <v>183647.76</v>
      </c>
      <c r="Q1098" s="490">
        <v>321383.59000000003</v>
      </c>
      <c r="R1098" s="490">
        <v>201208.78</v>
      </c>
      <c r="S1098" s="490">
        <v>352115.37</v>
      </c>
      <c r="T1098" s="490">
        <v>217817.74</v>
      </c>
      <c r="U1098" s="490">
        <v>381181.04</v>
      </c>
    </row>
    <row r="1099" spans="1:21" ht="15">
      <c r="A1099" s="489">
        <v>6</v>
      </c>
      <c r="B1099" s="489" t="s">
        <v>452</v>
      </c>
      <c r="C1099" s="489" t="s">
        <v>453</v>
      </c>
      <c r="D1099" s="489" t="s">
        <v>454</v>
      </c>
      <c r="E1099" s="489" t="s">
        <v>455</v>
      </c>
      <c r="F1099" s="489">
        <v>2</v>
      </c>
      <c r="G1099" s="489" t="s">
        <v>106</v>
      </c>
      <c r="H1099" s="490">
        <v>74100.97</v>
      </c>
      <c r="I1099" s="490">
        <v>129676.7</v>
      </c>
      <c r="J1099" s="490">
        <v>96999.49</v>
      </c>
      <c r="K1099" s="490">
        <v>169749.11</v>
      </c>
      <c r="L1099" s="490">
        <v>117737.54</v>
      </c>
      <c r="M1099" s="490">
        <v>206040.69</v>
      </c>
      <c r="N1099" s="490">
        <v>144135.64000000001</v>
      </c>
      <c r="O1099" s="490">
        <v>252237.37</v>
      </c>
      <c r="P1099" s="490">
        <v>170840.6</v>
      </c>
      <c r="Q1099" s="490">
        <v>298971.06</v>
      </c>
      <c r="R1099" s="490">
        <v>188158.25</v>
      </c>
      <c r="S1099" s="490">
        <v>329276.93</v>
      </c>
      <c r="T1099" s="490">
        <v>204176.58</v>
      </c>
      <c r="U1099" s="490">
        <v>357309.01</v>
      </c>
    </row>
    <row r="1100" spans="1:21" ht="15">
      <c r="A1100" s="489">
        <v>6</v>
      </c>
      <c r="B1100" s="489" t="s">
        <v>452</v>
      </c>
      <c r="C1100" s="489" t="s">
        <v>453</v>
      </c>
      <c r="D1100" s="489" t="s">
        <v>454</v>
      </c>
      <c r="E1100" s="489" t="s">
        <v>455</v>
      </c>
      <c r="F1100" s="489">
        <v>3</v>
      </c>
      <c r="G1100" s="489" t="s">
        <v>107</v>
      </c>
      <c r="H1100" s="490">
        <v>64549.16</v>
      </c>
      <c r="I1100" s="490">
        <v>112961.04</v>
      </c>
      <c r="J1100" s="490">
        <v>87948.61</v>
      </c>
      <c r="K1100" s="490">
        <v>153910.07</v>
      </c>
      <c r="L1100" s="490">
        <v>111202.74</v>
      </c>
      <c r="M1100" s="490">
        <v>194604.79999999999</v>
      </c>
      <c r="N1100" s="490">
        <v>146419.42000000001</v>
      </c>
      <c r="O1100" s="490">
        <v>256233.98</v>
      </c>
      <c r="P1100" s="490">
        <v>181380.38</v>
      </c>
      <c r="Q1100" s="490">
        <v>317415.65999999997</v>
      </c>
      <c r="R1100" s="490">
        <v>204322.38</v>
      </c>
      <c r="S1100" s="490">
        <v>357564.15999999997</v>
      </c>
      <c r="T1100" s="490">
        <v>226972.12</v>
      </c>
      <c r="U1100" s="490">
        <v>397201.22</v>
      </c>
    </row>
    <row r="1101" spans="1:21" ht="15">
      <c r="A1101" s="489">
        <v>6</v>
      </c>
      <c r="B1101" s="489" t="s">
        <v>452</v>
      </c>
      <c r="C1101" s="489" t="s">
        <v>453</v>
      </c>
      <c r="D1101" s="489" t="s">
        <v>454</v>
      </c>
      <c r="E1101" s="489" t="s">
        <v>455</v>
      </c>
      <c r="F1101" s="489">
        <v>4</v>
      </c>
      <c r="G1101" s="489" t="s">
        <v>104</v>
      </c>
      <c r="H1101" s="490">
        <v>71632.95</v>
      </c>
      <c r="I1101" s="490">
        <v>114612.72</v>
      </c>
      <c r="J1101" s="490">
        <v>100286.13</v>
      </c>
      <c r="K1101" s="490">
        <v>160457.81</v>
      </c>
      <c r="L1101" s="490">
        <v>128939.31</v>
      </c>
      <c r="M1101" s="490">
        <v>206302.9</v>
      </c>
      <c r="N1101" s="490">
        <v>171919.08</v>
      </c>
      <c r="O1101" s="490">
        <v>275070.53000000003</v>
      </c>
      <c r="P1101" s="490">
        <v>214898.85</v>
      </c>
      <c r="Q1101" s="490">
        <v>343838.17</v>
      </c>
      <c r="R1101" s="490">
        <v>243552.03</v>
      </c>
      <c r="S1101" s="490">
        <v>389683.25</v>
      </c>
      <c r="T1101" s="490">
        <v>272205.21000000002</v>
      </c>
      <c r="U1101" s="490">
        <v>435528.34</v>
      </c>
    </row>
    <row r="1102" spans="1:21" ht="15">
      <c r="A1102" s="489">
        <v>6</v>
      </c>
      <c r="B1102" s="489" t="s">
        <v>452</v>
      </c>
      <c r="C1102" s="489" t="s">
        <v>453</v>
      </c>
      <c r="D1102" s="489" t="s">
        <v>454</v>
      </c>
      <c r="E1102" s="489" t="s">
        <v>456</v>
      </c>
      <c r="F1102" s="489">
        <v>1</v>
      </c>
      <c r="G1102" s="489" t="s">
        <v>87</v>
      </c>
      <c r="H1102" s="490">
        <v>83714.31</v>
      </c>
      <c r="I1102" s="490">
        <v>146500.04999999999</v>
      </c>
      <c r="J1102" s="490">
        <v>108607.99</v>
      </c>
      <c r="K1102" s="490">
        <v>190063.98</v>
      </c>
      <c r="L1102" s="490">
        <v>130119.27</v>
      </c>
      <c r="M1102" s="490">
        <v>227708.73</v>
      </c>
      <c r="N1102" s="490">
        <v>155451.22</v>
      </c>
      <c r="O1102" s="490">
        <v>272039.64</v>
      </c>
      <c r="P1102" s="490">
        <v>182956.22</v>
      </c>
      <c r="Q1102" s="490">
        <v>320173.39</v>
      </c>
      <c r="R1102" s="490">
        <v>200550.5</v>
      </c>
      <c r="S1102" s="490">
        <v>350963.38</v>
      </c>
      <c r="T1102" s="490">
        <v>217296.69</v>
      </c>
      <c r="U1102" s="490">
        <v>380269.21</v>
      </c>
    </row>
    <row r="1103" spans="1:21" ht="15">
      <c r="A1103" s="489">
        <v>6</v>
      </c>
      <c r="B1103" s="489" t="s">
        <v>452</v>
      </c>
      <c r="C1103" s="489" t="s">
        <v>453</v>
      </c>
      <c r="D1103" s="489" t="s">
        <v>454</v>
      </c>
      <c r="E1103" s="489" t="s">
        <v>456</v>
      </c>
      <c r="F1103" s="489">
        <v>2</v>
      </c>
      <c r="G1103" s="489" t="s">
        <v>106</v>
      </c>
      <c r="H1103" s="490">
        <v>72404.070000000007</v>
      </c>
      <c r="I1103" s="490">
        <v>126707.13</v>
      </c>
      <c r="J1103" s="490">
        <v>95116.14</v>
      </c>
      <c r="K1103" s="490">
        <v>166453.25</v>
      </c>
      <c r="L1103" s="490">
        <v>115785.98</v>
      </c>
      <c r="M1103" s="490">
        <v>202625.46</v>
      </c>
      <c r="N1103" s="490">
        <v>142366.89000000001</v>
      </c>
      <c r="O1103" s="490">
        <v>249142.05</v>
      </c>
      <c r="P1103" s="490">
        <v>169055.77</v>
      </c>
      <c r="Q1103" s="490">
        <v>295847.59999999998</v>
      </c>
      <c r="R1103" s="490">
        <v>186385.89</v>
      </c>
      <c r="S1103" s="490">
        <v>326175.31</v>
      </c>
      <c r="T1103" s="490">
        <v>202491.04</v>
      </c>
      <c r="U1103" s="490">
        <v>354359.32</v>
      </c>
    </row>
    <row r="1104" spans="1:21" ht="15">
      <c r="A1104" s="489">
        <v>6</v>
      </c>
      <c r="B1104" s="489" t="s">
        <v>452</v>
      </c>
      <c r="C1104" s="489" t="s">
        <v>453</v>
      </c>
      <c r="D1104" s="489" t="s">
        <v>454</v>
      </c>
      <c r="E1104" s="489" t="s">
        <v>456</v>
      </c>
      <c r="F1104" s="489">
        <v>3</v>
      </c>
      <c r="G1104" s="489" t="s">
        <v>107</v>
      </c>
      <c r="H1104" s="490">
        <v>62316.75</v>
      </c>
      <c r="I1104" s="490">
        <v>109054.32</v>
      </c>
      <c r="J1104" s="490">
        <v>84616.63</v>
      </c>
      <c r="K1104" s="490">
        <v>148079.1</v>
      </c>
      <c r="L1104" s="490">
        <v>106758.79</v>
      </c>
      <c r="M1104" s="490">
        <v>186827.89</v>
      </c>
      <c r="N1104" s="490">
        <v>140336.15</v>
      </c>
      <c r="O1104" s="490">
        <v>245588.26</v>
      </c>
      <c r="P1104" s="490">
        <v>173635.96</v>
      </c>
      <c r="Q1104" s="490">
        <v>303862.92</v>
      </c>
      <c r="R1104" s="490">
        <v>195439.33</v>
      </c>
      <c r="S1104" s="490">
        <v>342018.84</v>
      </c>
      <c r="T1104" s="490">
        <v>216925.52</v>
      </c>
      <c r="U1104" s="490">
        <v>379619.65</v>
      </c>
    </row>
    <row r="1105" spans="1:21" ht="15">
      <c r="A1105" s="489">
        <v>6</v>
      </c>
      <c r="B1105" s="489" t="s">
        <v>452</v>
      </c>
      <c r="C1105" s="489" t="s">
        <v>453</v>
      </c>
      <c r="D1105" s="489" t="s">
        <v>454</v>
      </c>
      <c r="E1105" s="489" t="s">
        <v>456</v>
      </c>
      <c r="F1105" s="489">
        <v>4</v>
      </c>
      <c r="G1105" s="489" t="s">
        <v>104</v>
      </c>
      <c r="H1105" s="490">
        <v>71088.850000000006</v>
      </c>
      <c r="I1105" s="490">
        <v>113742.16</v>
      </c>
      <c r="J1105" s="490">
        <v>99524.39</v>
      </c>
      <c r="K1105" s="490">
        <v>159239.01999999999</v>
      </c>
      <c r="L1105" s="490">
        <v>127959.93</v>
      </c>
      <c r="M1105" s="490">
        <v>204735.89</v>
      </c>
      <c r="N1105" s="490">
        <v>170613.24</v>
      </c>
      <c r="O1105" s="490">
        <v>272981.18</v>
      </c>
      <c r="P1105" s="490">
        <v>213266.54</v>
      </c>
      <c r="Q1105" s="490">
        <v>341226.48</v>
      </c>
      <c r="R1105" s="490">
        <v>241702.08</v>
      </c>
      <c r="S1105" s="490">
        <v>386723.34</v>
      </c>
      <c r="T1105" s="490">
        <v>270137.62</v>
      </c>
      <c r="U1105" s="490">
        <v>432220.2</v>
      </c>
    </row>
    <row r="1106" spans="1:21" ht="15">
      <c r="A1106" s="489">
        <v>6</v>
      </c>
      <c r="B1106" s="489" t="s">
        <v>452</v>
      </c>
      <c r="C1106" s="489" t="s">
        <v>453</v>
      </c>
      <c r="D1106" s="489" t="s">
        <v>454</v>
      </c>
      <c r="E1106" s="489" t="s">
        <v>457</v>
      </c>
      <c r="F1106" s="489">
        <v>1</v>
      </c>
      <c r="G1106" s="489" t="s">
        <v>87</v>
      </c>
      <c r="H1106" s="490">
        <v>83950.34</v>
      </c>
      <c r="I1106" s="490">
        <v>146913.1</v>
      </c>
      <c r="J1106" s="490">
        <v>108735.22</v>
      </c>
      <c r="K1106" s="490">
        <v>190286.63</v>
      </c>
      <c r="L1106" s="490">
        <v>130143.78</v>
      </c>
      <c r="M1106" s="490">
        <v>227751.62</v>
      </c>
      <c r="N1106" s="490">
        <v>155285.59</v>
      </c>
      <c r="O1106" s="490">
        <v>271749.77</v>
      </c>
      <c r="P1106" s="490">
        <v>182618.91</v>
      </c>
      <c r="Q1106" s="490">
        <v>319583.09000000003</v>
      </c>
      <c r="R1106" s="490">
        <v>200101.39</v>
      </c>
      <c r="S1106" s="490">
        <v>350177.43</v>
      </c>
      <c r="T1106" s="490">
        <v>216657.19</v>
      </c>
      <c r="U1106" s="490">
        <v>379150.08000000002</v>
      </c>
    </row>
    <row r="1107" spans="1:21" ht="15">
      <c r="A1107" s="489">
        <v>6</v>
      </c>
      <c r="B1107" s="489" t="s">
        <v>452</v>
      </c>
      <c r="C1107" s="489" t="s">
        <v>453</v>
      </c>
      <c r="D1107" s="489" t="s">
        <v>454</v>
      </c>
      <c r="E1107" s="489" t="s">
        <v>457</v>
      </c>
      <c r="F1107" s="489">
        <v>2</v>
      </c>
      <c r="G1107" s="489" t="s">
        <v>106</v>
      </c>
      <c r="H1107" s="490">
        <v>73402.720000000001</v>
      </c>
      <c r="I1107" s="490">
        <v>128454.76</v>
      </c>
      <c r="J1107" s="490">
        <v>96152.94</v>
      </c>
      <c r="K1107" s="490">
        <v>168267.64</v>
      </c>
      <c r="L1107" s="490">
        <v>116776.78</v>
      </c>
      <c r="M1107" s="490">
        <v>204359.36</v>
      </c>
      <c r="N1107" s="490">
        <v>143083.34</v>
      </c>
      <c r="O1107" s="490">
        <v>250395.85</v>
      </c>
      <c r="P1107" s="490">
        <v>169655.56</v>
      </c>
      <c r="Q1107" s="490">
        <v>296897.23</v>
      </c>
      <c r="R1107" s="490">
        <v>186891.7</v>
      </c>
      <c r="S1107" s="490">
        <v>327060.46999999997</v>
      </c>
      <c r="T1107" s="490">
        <v>202849.67</v>
      </c>
      <c r="U1107" s="490">
        <v>354986.92</v>
      </c>
    </row>
    <row r="1108" spans="1:21" ht="15">
      <c r="A1108" s="489">
        <v>6</v>
      </c>
      <c r="B1108" s="489" t="s">
        <v>452</v>
      </c>
      <c r="C1108" s="489" t="s">
        <v>453</v>
      </c>
      <c r="D1108" s="489" t="s">
        <v>454</v>
      </c>
      <c r="E1108" s="489" t="s">
        <v>457</v>
      </c>
      <c r="F1108" s="489">
        <v>3</v>
      </c>
      <c r="G1108" s="489" t="s">
        <v>107</v>
      </c>
      <c r="H1108" s="490">
        <v>63790.31</v>
      </c>
      <c r="I1108" s="490">
        <v>111633.04</v>
      </c>
      <c r="J1108" s="490">
        <v>86856.7</v>
      </c>
      <c r="K1108" s="490">
        <v>151999.23000000001</v>
      </c>
      <c r="L1108" s="490">
        <v>109776.01</v>
      </c>
      <c r="M1108" s="490">
        <v>192108.01</v>
      </c>
      <c r="N1108" s="490">
        <v>144494.53</v>
      </c>
      <c r="O1108" s="490">
        <v>252865.44</v>
      </c>
      <c r="P1108" s="490">
        <v>178954.23</v>
      </c>
      <c r="Q1108" s="490">
        <v>313169.89</v>
      </c>
      <c r="R1108" s="490">
        <v>201557.59</v>
      </c>
      <c r="S1108" s="490">
        <v>352725.78</v>
      </c>
      <c r="T1108" s="490">
        <v>223865.14</v>
      </c>
      <c r="U1108" s="490">
        <v>391763.99</v>
      </c>
    </row>
    <row r="1109" spans="1:21" ht="15">
      <c r="A1109" s="489">
        <v>6</v>
      </c>
      <c r="B1109" s="489" t="s">
        <v>452</v>
      </c>
      <c r="C1109" s="489" t="s">
        <v>453</v>
      </c>
      <c r="D1109" s="489" t="s">
        <v>454</v>
      </c>
      <c r="E1109" s="489" t="s">
        <v>457</v>
      </c>
      <c r="F1109" s="489">
        <v>4</v>
      </c>
      <c r="G1109" s="489" t="s">
        <v>104</v>
      </c>
      <c r="H1109" s="490">
        <v>71176.850000000006</v>
      </c>
      <c r="I1109" s="490">
        <v>113882.97</v>
      </c>
      <c r="J1109" s="490">
        <v>99647.6</v>
      </c>
      <c r="K1109" s="490">
        <v>159436.16</v>
      </c>
      <c r="L1109" s="490">
        <v>128118.34</v>
      </c>
      <c r="M1109" s="490">
        <v>204989.34</v>
      </c>
      <c r="N1109" s="490">
        <v>170824.45</v>
      </c>
      <c r="O1109" s="490">
        <v>273319.12</v>
      </c>
      <c r="P1109" s="490">
        <v>213530.56</v>
      </c>
      <c r="Q1109" s="490">
        <v>341648.91</v>
      </c>
      <c r="R1109" s="490">
        <v>242001.3</v>
      </c>
      <c r="S1109" s="490">
        <v>387202.09</v>
      </c>
      <c r="T1109" s="490">
        <v>270472.05</v>
      </c>
      <c r="U1109" s="490">
        <v>432755.28</v>
      </c>
    </row>
    <row r="1110" spans="1:21" ht="15">
      <c r="A1110" s="489">
        <v>6</v>
      </c>
      <c r="B1110" s="489" t="s">
        <v>452</v>
      </c>
      <c r="C1110" s="489" t="s">
        <v>453</v>
      </c>
      <c r="D1110" s="489" t="s">
        <v>454</v>
      </c>
      <c r="E1110" s="489" t="s">
        <v>458</v>
      </c>
      <c r="F1110" s="489">
        <v>1</v>
      </c>
      <c r="G1110" s="489" t="s">
        <v>87</v>
      </c>
      <c r="H1110" s="490">
        <v>89938.57</v>
      </c>
      <c r="I1110" s="490">
        <v>157392.5</v>
      </c>
      <c r="J1110" s="490">
        <v>116608.18</v>
      </c>
      <c r="K1110" s="490">
        <v>204064.32</v>
      </c>
      <c r="L1110" s="490">
        <v>139650.46</v>
      </c>
      <c r="M1110" s="490">
        <v>244388.3</v>
      </c>
      <c r="N1110" s="490">
        <v>166756.35</v>
      </c>
      <c r="O1110" s="490">
        <v>291823.61</v>
      </c>
      <c r="P1110" s="490">
        <v>196202.03</v>
      </c>
      <c r="Q1110" s="490">
        <v>343353.55</v>
      </c>
      <c r="R1110" s="490">
        <v>215036.89</v>
      </c>
      <c r="S1110" s="490">
        <v>376314.55</v>
      </c>
      <c r="T1110" s="490">
        <v>232928.69</v>
      </c>
      <c r="U1110" s="490">
        <v>407625.21</v>
      </c>
    </row>
    <row r="1111" spans="1:21" ht="15">
      <c r="A1111" s="489">
        <v>6</v>
      </c>
      <c r="B1111" s="489" t="s">
        <v>452</v>
      </c>
      <c r="C1111" s="489" t="s">
        <v>453</v>
      </c>
      <c r="D1111" s="489" t="s">
        <v>454</v>
      </c>
      <c r="E1111" s="489" t="s">
        <v>458</v>
      </c>
      <c r="F1111" s="489">
        <v>2</v>
      </c>
      <c r="G1111" s="489" t="s">
        <v>106</v>
      </c>
      <c r="H1111" s="490">
        <v>78120.06</v>
      </c>
      <c r="I1111" s="490">
        <v>136710.10999999999</v>
      </c>
      <c r="J1111" s="490">
        <v>102509.97</v>
      </c>
      <c r="K1111" s="490">
        <v>179392.44</v>
      </c>
      <c r="L1111" s="490">
        <v>124672.97</v>
      </c>
      <c r="M1111" s="490">
        <v>218177.7</v>
      </c>
      <c r="N1111" s="490">
        <v>153083.95000000001</v>
      </c>
      <c r="O1111" s="490">
        <v>267896.92</v>
      </c>
      <c r="P1111" s="490">
        <v>181676.84</v>
      </c>
      <c r="Q1111" s="490">
        <v>317934.46000000002</v>
      </c>
      <c r="R1111" s="490">
        <v>200235.67</v>
      </c>
      <c r="S1111" s="490">
        <v>350412.42</v>
      </c>
      <c r="T1111" s="490">
        <v>217457.61</v>
      </c>
      <c r="U1111" s="490">
        <v>380550.83</v>
      </c>
    </row>
    <row r="1112" spans="1:21" ht="15">
      <c r="A1112" s="489">
        <v>6</v>
      </c>
      <c r="B1112" s="489" t="s">
        <v>452</v>
      </c>
      <c r="C1112" s="489" t="s">
        <v>453</v>
      </c>
      <c r="D1112" s="489" t="s">
        <v>454</v>
      </c>
      <c r="E1112" s="489" t="s">
        <v>458</v>
      </c>
      <c r="F1112" s="489">
        <v>3</v>
      </c>
      <c r="G1112" s="489" t="s">
        <v>107</v>
      </c>
      <c r="H1112" s="490">
        <v>67493.490000000005</v>
      </c>
      <c r="I1112" s="490">
        <v>118113.61</v>
      </c>
      <c r="J1112" s="490">
        <v>91746.01</v>
      </c>
      <c r="K1112" s="490">
        <v>160555.51</v>
      </c>
      <c r="L1112" s="490">
        <v>115833.72</v>
      </c>
      <c r="M1112" s="490">
        <v>202709</v>
      </c>
      <c r="N1112" s="490">
        <v>152345.76</v>
      </c>
      <c r="O1112" s="490">
        <v>266605.08</v>
      </c>
      <c r="P1112" s="490">
        <v>188567.78</v>
      </c>
      <c r="Q1112" s="490">
        <v>329993.62</v>
      </c>
      <c r="R1112" s="490">
        <v>212301.48</v>
      </c>
      <c r="S1112" s="490">
        <v>371527.59</v>
      </c>
      <c r="T1112" s="490">
        <v>235703.73</v>
      </c>
      <c r="U1112" s="490">
        <v>412481.52</v>
      </c>
    </row>
    <row r="1113" spans="1:21" ht="15">
      <c r="A1113" s="489">
        <v>6</v>
      </c>
      <c r="B1113" s="489" t="s">
        <v>452</v>
      </c>
      <c r="C1113" s="489" t="s">
        <v>453</v>
      </c>
      <c r="D1113" s="489" t="s">
        <v>454</v>
      </c>
      <c r="E1113" s="489" t="s">
        <v>458</v>
      </c>
      <c r="F1113" s="489">
        <v>4</v>
      </c>
      <c r="G1113" s="489" t="s">
        <v>104</v>
      </c>
      <c r="H1113" s="490">
        <v>76327.320000000007</v>
      </c>
      <c r="I1113" s="490">
        <v>122123.71</v>
      </c>
      <c r="J1113" s="490">
        <v>106858.25</v>
      </c>
      <c r="K1113" s="490">
        <v>170973.2</v>
      </c>
      <c r="L1113" s="490">
        <v>137389.18</v>
      </c>
      <c r="M1113" s="490">
        <v>219822.68</v>
      </c>
      <c r="N1113" s="490">
        <v>183185.57</v>
      </c>
      <c r="O1113" s="490">
        <v>293096.90999999997</v>
      </c>
      <c r="P1113" s="490">
        <v>228981.96</v>
      </c>
      <c r="Q1113" s="490">
        <v>366371.14</v>
      </c>
      <c r="R1113" s="490">
        <v>259512.89</v>
      </c>
      <c r="S1113" s="490">
        <v>415220.62</v>
      </c>
      <c r="T1113" s="490">
        <v>290043.81</v>
      </c>
      <c r="U1113" s="490">
        <v>464070.11</v>
      </c>
    </row>
    <row r="1114" spans="1:21" ht="15">
      <c r="A1114" s="489">
        <v>6</v>
      </c>
      <c r="B1114" s="489" t="s">
        <v>452</v>
      </c>
      <c r="C1114" s="489" t="s">
        <v>453</v>
      </c>
      <c r="D1114" s="489" t="s">
        <v>454</v>
      </c>
      <c r="E1114" s="489" t="s">
        <v>459</v>
      </c>
      <c r="F1114" s="489">
        <v>1</v>
      </c>
      <c r="G1114" s="489" t="s">
        <v>87</v>
      </c>
      <c r="H1114" s="490">
        <v>82886.740000000005</v>
      </c>
      <c r="I1114" s="490">
        <v>145051.79</v>
      </c>
      <c r="J1114" s="490">
        <v>107387.72</v>
      </c>
      <c r="K1114" s="490">
        <v>187928.51</v>
      </c>
      <c r="L1114" s="490">
        <v>128552.53</v>
      </c>
      <c r="M1114" s="490">
        <v>224966.93</v>
      </c>
      <c r="N1114" s="490">
        <v>153419.79999999999</v>
      </c>
      <c r="O1114" s="490">
        <v>268484.65999999997</v>
      </c>
      <c r="P1114" s="490">
        <v>180448.75</v>
      </c>
      <c r="Q1114" s="490">
        <v>315785.32</v>
      </c>
      <c r="R1114" s="490">
        <v>197736.89</v>
      </c>
      <c r="S1114" s="490">
        <v>346039.57</v>
      </c>
      <c r="T1114" s="490">
        <v>214122.91</v>
      </c>
      <c r="U1114" s="490">
        <v>374715.1</v>
      </c>
    </row>
    <row r="1115" spans="1:21" ht="15">
      <c r="A1115" s="489">
        <v>6</v>
      </c>
      <c r="B1115" s="489" t="s">
        <v>452</v>
      </c>
      <c r="C1115" s="489" t="s">
        <v>453</v>
      </c>
      <c r="D1115" s="489" t="s">
        <v>454</v>
      </c>
      <c r="E1115" s="489" t="s">
        <v>459</v>
      </c>
      <c r="F1115" s="489">
        <v>2</v>
      </c>
      <c r="G1115" s="489" t="s">
        <v>106</v>
      </c>
      <c r="H1115" s="490">
        <v>72339.09</v>
      </c>
      <c r="I1115" s="490">
        <v>126593.41</v>
      </c>
      <c r="J1115" s="490">
        <v>94805.440000000002</v>
      </c>
      <c r="K1115" s="490">
        <v>165909.51</v>
      </c>
      <c r="L1115" s="490">
        <v>115185.53</v>
      </c>
      <c r="M1115" s="490">
        <v>201574.67</v>
      </c>
      <c r="N1115" s="490">
        <v>141217.56</v>
      </c>
      <c r="O1115" s="490">
        <v>247130.73</v>
      </c>
      <c r="P1115" s="490">
        <v>167485.41</v>
      </c>
      <c r="Q1115" s="490">
        <v>293099.46999999997</v>
      </c>
      <c r="R1115" s="490">
        <v>184527.2</v>
      </c>
      <c r="S1115" s="490">
        <v>322922.61</v>
      </c>
      <c r="T1115" s="490">
        <v>200315.39</v>
      </c>
      <c r="U1115" s="490">
        <v>350551.94</v>
      </c>
    </row>
    <row r="1116" spans="1:21" ht="15">
      <c r="A1116" s="489">
        <v>6</v>
      </c>
      <c r="B1116" s="489" t="s">
        <v>452</v>
      </c>
      <c r="C1116" s="489" t="s">
        <v>453</v>
      </c>
      <c r="D1116" s="489" t="s">
        <v>454</v>
      </c>
      <c r="E1116" s="489" t="s">
        <v>459</v>
      </c>
      <c r="F1116" s="489">
        <v>3</v>
      </c>
      <c r="G1116" s="489" t="s">
        <v>107</v>
      </c>
      <c r="H1116" s="490">
        <v>62763.79</v>
      </c>
      <c r="I1116" s="490">
        <v>109836.64</v>
      </c>
      <c r="J1116" s="490">
        <v>85419.58</v>
      </c>
      <c r="K1116" s="490">
        <v>149484.26</v>
      </c>
      <c r="L1116" s="490">
        <v>107928.28</v>
      </c>
      <c r="M1116" s="490">
        <v>188874.48</v>
      </c>
      <c r="N1116" s="490">
        <v>142030.89000000001</v>
      </c>
      <c r="O1116" s="490">
        <v>248554.06</v>
      </c>
      <c r="P1116" s="490">
        <v>175874.67</v>
      </c>
      <c r="Q1116" s="490">
        <v>307780.68</v>
      </c>
      <c r="R1116" s="490">
        <v>198067.43</v>
      </c>
      <c r="S1116" s="490">
        <v>346618</v>
      </c>
      <c r="T1116" s="490">
        <v>219964.37</v>
      </c>
      <c r="U1116" s="490">
        <v>384937.65</v>
      </c>
    </row>
    <row r="1117" spans="1:21" ht="15">
      <c r="A1117" s="489">
        <v>6</v>
      </c>
      <c r="B1117" s="489" t="s">
        <v>452</v>
      </c>
      <c r="C1117" s="489" t="s">
        <v>453</v>
      </c>
      <c r="D1117" s="489" t="s">
        <v>454</v>
      </c>
      <c r="E1117" s="489" t="s">
        <v>459</v>
      </c>
      <c r="F1117" s="489">
        <v>4</v>
      </c>
      <c r="G1117" s="489" t="s">
        <v>104</v>
      </c>
      <c r="H1117" s="490">
        <v>70294</v>
      </c>
      <c r="I1117" s="490">
        <v>112470.39999999999</v>
      </c>
      <c r="J1117" s="490">
        <v>98411.6</v>
      </c>
      <c r="K1117" s="490">
        <v>157458.56</v>
      </c>
      <c r="L1117" s="490">
        <v>126529.2</v>
      </c>
      <c r="M1117" s="490">
        <v>202446.72</v>
      </c>
      <c r="N1117" s="490">
        <v>168705.6</v>
      </c>
      <c r="O1117" s="490">
        <v>269928.96000000002</v>
      </c>
      <c r="P1117" s="490">
        <v>210881.99</v>
      </c>
      <c r="Q1117" s="490">
        <v>337411.2</v>
      </c>
      <c r="R1117" s="490">
        <v>238999.59</v>
      </c>
      <c r="S1117" s="490">
        <v>382399.36</v>
      </c>
      <c r="T1117" s="490">
        <v>267117.19</v>
      </c>
      <c r="U1117" s="490">
        <v>427387.52</v>
      </c>
    </row>
    <row r="1118" spans="1:21" ht="15">
      <c r="A1118" s="489">
        <v>6</v>
      </c>
      <c r="B1118" s="489" t="s">
        <v>452</v>
      </c>
      <c r="C1118" s="489" t="s">
        <v>453</v>
      </c>
      <c r="D1118" s="489" t="s">
        <v>454</v>
      </c>
      <c r="E1118" s="489" t="s">
        <v>460</v>
      </c>
      <c r="F1118" s="489">
        <v>1</v>
      </c>
      <c r="G1118" s="489" t="s">
        <v>87</v>
      </c>
      <c r="H1118" s="490">
        <v>90391.7</v>
      </c>
      <c r="I1118" s="490">
        <v>158185.47</v>
      </c>
      <c r="J1118" s="490">
        <v>117239.52</v>
      </c>
      <c r="K1118" s="490">
        <v>205169.17</v>
      </c>
      <c r="L1118" s="490">
        <v>140437.91</v>
      </c>
      <c r="M1118" s="490">
        <v>245766.35</v>
      </c>
      <c r="N1118" s="490">
        <v>167744.45000000001</v>
      </c>
      <c r="O1118" s="490">
        <v>293552.78999999998</v>
      </c>
      <c r="P1118" s="490">
        <v>197399.55</v>
      </c>
      <c r="Q1118" s="490">
        <v>345449.2</v>
      </c>
      <c r="R1118" s="490">
        <v>216368.84</v>
      </c>
      <c r="S1118" s="490">
        <v>378645.46</v>
      </c>
      <c r="T1118" s="490">
        <v>234408.99</v>
      </c>
      <c r="U1118" s="490">
        <v>410215.74</v>
      </c>
    </row>
    <row r="1119" spans="1:21" ht="15">
      <c r="A1119" s="489">
        <v>6</v>
      </c>
      <c r="B1119" s="489" t="s">
        <v>452</v>
      </c>
      <c r="C1119" s="489" t="s">
        <v>453</v>
      </c>
      <c r="D1119" s="489" t="s">
        <v>454</v>
      </c>
      <c r="E1119" s="489" t="s">
        <v>460</v>
      </c>
      <c r="F1119" s="489">
        <v>2</v>
      </c>
      <c r="G1119" s="489" t="s">
        <v>106</v>
      </c>
      <c r="H1119" s="490">
        <v>78318.990000000005</v>
      </c>
      <c r="I1119" s="490">
        <v>137058.23999999999</v>
      </c>
      <c r="J1119" s="490">
        <v>102838.12</v>
      </c>
      <c r="K1119" s="490">
        <v>179966.71</v>
      </c>
      <c r="L1119" s="490">
        <v>125138.33</v>
      </c>
      <c r="M1119" s="490">
        <v>218992.08</v>
      </c>
      <c r="N1119" s="490">
        <v>153778.03</v>
      </c>
      <c r="O1119" s="490">
        <v>269111.55</v>
      </c>
      <c r="P1119" s="490">
        <v>182561.98</v>
      </c>
      <c r="Q1119" s="490">
        <v>319483.46999999997</v>
      </c>
      <c r="R1119" s="490">
        <v>201249.31</v>
      </c>
      <c r="S1119" s="490">
        <v>352186.3</v>
      </c>
      <c r="T1119" s="490">
        <v>218605.21</v>
      </c>
      <c r="U1119" s="490">
        <v>382559.12</v>
      </c>
    </row>
    <row r="1120" spans="1:21" ht="15">
      <c r="A1120" s="489">
        <v>6</v>
      </c>
      <c r="B1120" s="489" t="s">
        <v>452</v>
      </c>
      <c r="C1120" s="489" t="s">
        <v>453</v>
      </c>
      <c r="D1120" s="489" t="s">
        <v>454</v>
      </c>
      <c r="E1120" s="489" t="s">
        <v>460</v>
      </c>
      <c r="F1120" s="489">
        <v>3</v>
      </c>
      <c r="G1120" s="489" t="s">
        <v>107</v>
      </c>
      <c r="H1120" s="490">
        <v>67515.570000000007</v>
      </c>
      <c r="I1120" s="490">
        <v>118152.24</v>
      </c>
      <c r="J1120" s="490">
        <v>91717.88</v>
      </c>
      <c r="K1120" s="490">
        <v>160506.29</v>
      </c>
      <c r="L1120" s="490">
        <v>115751.84</v>
      </c>
      <c r="M1120" s="490">
        <v>202565.73</v>
      </c>
      <c r="N1120" s="490">
        <v>152191.45000000001</v>
      </c>
      <c r="O1120" s="490">
        <v>266335.03999999998</v>
      </c>
      <c r="P1120" s="490">
        <v>188334.8</v>
      </c>
      <c r="Q1120" s="490">
        <v>329585.90000000002</v>
      </c>
      <c r="R1120" s="490">
        <v>212007.14</v>
      </c>
      <c r="S1120" s="490">
        <v>371012.5</v>
      </c>
      <c r="T1120" s="490">
        <v>235340.91</v>
      </c>
      <c r="U1120" s="490">
        <v>411846.59</v>
      </c>
    </row>
    <row r="1121" spans="1:21" ht="15">
      <c r="A1121" s="489">
        <v>6</v>
      </c>
      <c r="B1121" s="489" t="s">
        <v>452</v>
      </c>
      <c r="C1121" s="489" t="s">
        <v>453</v>
      </c>
      <c r="D1121" s="489" t="s">
        <v>454</v>
      </c>
      <c r="E1121" s="489" t="s">
        <v>460</v>
      </c>
      <c r="F1121" s="489">
        <v>4</v>
      </c>
      <c r="G1121" s="489" t="s">
        <v>104</v>
      </c>
      <c r="H1121" s="490">
        <v>76739.41</v>
      </c>
      <c r="I1121" s="490">
        <v>122783.06</v>
      </c>
      <c r="J1121" s="490">
        <v>107435.18</v>
      </c>
      <c r="K1121" s="490">
        <v>171896.29</v>
      </c>
      <c r="L1121" s="490">
        <v>138130.94</v>
      </c>
      <c r="M1121" s="490">
        <v>221009.51</v>
      </c>
      <c r="N1121" s="490">
        <v>184174.59</v>
      </c>
      <c r="O1121" s="490">
        <v>294679.34999999998</v>
      </c>
      <c r="P1121" s="490">
        <v>230218.23999999999</v>
      </c>
      <c r="Q1121" s="490">
        <v>368349.18</v>
      </c>
      <c r="R1121" s="490">
        <v>260914</v>
      </c>
      <c r="S1121" s="490">
        <v>417462.41</v>
      </c>
      <c r="T1121" s="490">
        <v>291609.77</v>
      </c>
      <c r="U1121" s="490">
        <v>466575.63</v>
      </c>
    </row>
    <row r="1122" spans="1:21" ht="15">
      <c r="A1122" s="489">
        <v>6</v>
      </c>
      <c r="B1122" s="489" t="s">
        <v>452</v>
      </c>
      <c r="C1122" s="489" t="s">
        <v>461</v>
      </c>
      <c r="D1122" s="489" t="s">
        <v>462</v>
      </c>
      <c r="E1122" s="489" t="s">
        <v>277</v>
      </c>
      <c r="F1122" s="489">
        <v>1</v>
      </c>
      <c r="G1122" s="489" t="s">
        <v>87</v>
      </c>
      <c r="H1122" s="490">
        <v>87850.71</v>
      </c>
      <c r="I1122" s="490">
        <v>153738.74</v>
      </c>
      <c r="J1122" s="490">
        <v>113934.39</v>
      </c>
      <c r="K1122" s="490">
        <v>199385.18</v>
      </c>
      <c r="L1122" s="490">
        <v>136472.04</v>
      </c>
      <c r="M1122" s="490">
        <v>238826.07</v>
      </c>
      <c r="N1122" s="490">
        <v>162997.18</v>
      </c>
      <c r="O1122" s="490">
        <v>285245.06</v>
      </c>
      <c r="P1122" s="490">
        <v>191805.51</v>
      </c>
      <c r="Q1122" s="490">
        <v>335659.63</v>
      </c>
      <c r="R1122" s="490">
        <v>210233.05</v>
      </c>
      <c r="S1122" s="490">
        <v>367907.83</v>
      </c>
      <c r="T1122" s="490">
        <v>227753.56</v>
      </c>
      <c r="U1122" s="490">
        <v>398568.72</v>
      </c>
    </row>
    <row r="1123" spans="1:21" ht="15">
      <c r="A1123" s="489">
        <v>6</v>
      </c>
      <c r="B1123" s="489" t="s">
        <v>452</v>
      </c>
      <c r="C1123" s="489" t="s">
        <v>461</v>
      </c>
      <c r="D1123" s="489" t="s">
        <v>462</v>
      </c>
      <c r="E1123" s="489" t="s">
        <v>277</v>
      </c>
      <c r="F1123" s="489">
        <v>2</v>
      </c>
      <c r="G1123" s="489" t="s">
        <v>106</v>
      </c>
      <c r="H1123" s="490">
        <v>76159.25</v>
      </c>
      <c r="I1123" s="490">
        <v>133278.69</v>
      </c>
      <c r="J1123" s="490">
        <v>99987.76</v>
      </c>
      <c r="K1123" s="490">
        <v>174978.58</v>
      </c>
      <c r="L1123" s="490">
        <v>121655.6</v>
      </c>
      <c r="M1123" s="490">
        <v>212897.3</v>
      </c>
      <c r="N1123" s="490">
        <v>149471.79999999999</v>
      </c>
      <c r="O1123" s="490">
        <v>261575.65</v>
      </c>
      <c r="P1123" s="490">
        <v>177436.5</v>
      </c>
      <c r="Q1123" s="490">
        <v>310513.87</v>
      </c>
      <c r="R1123" s="490">
        <v>195590.98</v>
      </c>
      <c r="S1123" s="490">
        <v>342284.21</v>
      </c>
      <c r="T1123" s="490">
        <v>212448.84</v>
      </c>
      <c r="U1123" s="490">
        <v>371785.46</v>
      </c>
    </row>
    <row r="1124" spans="1:21" ht="15">
      <c r="A1124" s="489">
        <v>6</v>
      </c>
      <c r="B1124" s="489" t="s">
        <v>452</v>
      </c>
      <c r="C1124" s="489" t="s">
        <v>461</v>
      </c>
      <c r="D1124" s="489" t="s">
        <v>462</v>
      </c>
      <c r="E1124" s="489" t="s">
        <v>277</v>
      </c>
      <c r="F1124" s="489">
        <v>3</v>
      </c>
      <c r="G1124" s="489" t="s">
        <v>107</v>
      </c>
      <c r="H1124" s="490">
        <v>65686.05</v>
      </c>
      <c r="I1124" s="490">
        <v>114950.59</v>
      </c>
      <c r="J1124" s="490">
        <v>89245.1</v>
      </c>
      <c r="K1124" s="490">
        <v>156178.93</v>
      </c>
      <c r="L1124" s="490">
        <v>112641.12</v>
      </c>
      <c r="M1124" s="490">
        <v>197121.96</v>
      </c>
      <c r="N1124" s="490">
        <v>148111.54</v>
      </c>
      <c r="O1124" s="490">
        <v>259195.19</v>
      </c>
      <c r="P1124" s="490">
        <v>183295.05</v>
      </c>
      <c r="Q1124" s="490">
        <v>320766.34000000003</v>
      </c>
      <c r="R1124" s="490">
        <v>206340.87</v>
      </c>
      <c r="S1124" s="490">
        <v>361096.52</v>
      </c>
      <c r="T1124" s="490">
        <v>229058.8</v>
      </c>
      <c r="U1124" s="490">
        <v>400852.89</v>
      </c>
    </row>
    <row r="1125" spans="1:21" ht="15">
      <c r="A1125" s="489">
        <v>6</v>
      </c>
      <c r="B1125" s="489" t="s">
        <v>452</v>
      </c>
      <c r="C1125" s="489" t="s">
        <v>461</v>
      </c>
      <c r="D1125" s="489" t="s">
        <v>462</v>
      </c>
      <c r="E1125" s="489" t="s">
        <v>277</v>
      </c>
      <c r="F1125" s="489">
        <v>4</v>
      </c>
      <c r="G1125" s="489" t="s">
        <v>104</v>
      </c>
      <c r="H1125" s="490">
        <v>74576.27</v>
      </c>
      <c r="I1125" s="490">
        <v>119322.04</v>
      </c>
      <c r="J1125" s="490">
        <v>104406.78</v>
      </c>
      <c r="K1125" s="490">
        <v>167050.85999999999</v>
      </c>
      <c r="L1125" s="490">
        <v>134237.29</v>
      </c>
      <c r="M1125" s="490">
        <v>214779.67</v>
      </c>
      <c r="N1125" s="490">
        <v>178983.06</v>
      </c>
      <c r="O1125" s="490">
        <v>286372.90000000002</v>
      </c>
      <c r="P1125" s="490">
        <v>223728.82</v>
      </c>
      <c r="Q1125" s="490">
        <v>357966.12</v>
      </c>
      <c r="R1125" s="490">
        <v>253559.33</v>
      </c>
      <c r="S1125" s="490">
        <v>405694.94</v>
      </c>
      <c r="T1125" s="490">
        <v>283389.84000000003</v>
      </c>
      <c r="U1125" s="490">
        <v>453423.76</v>
      </c>
    </row>
    <row r="1126" spans="1:21" ht="15">
      <c r="A1126" s="489">
        <v>6</v>
      </c>
      <c r="B1126" s="489" t="s">
        <v>452</v>
      </c>
      <c r="C1126" s="489" t="s">
        <v>461</v>
      </c>
      <c r="D1126" s="489" t="s">
        <v>462</v>
      </c>
      <c r="E1126" s="489" t="s">
        <v>463</v>
      </c>
      <c r="F1126" s="489">
        <v>1</v>
      </c>
      <c r="G1126" s="489" t="s">
        <v>87</v>
      </c>
      <c r="H1126" s="490">
        <v>86570.01</v>
      </c>
      <c r="I1126" s="490">
        <v>151497.51999999999</v>
      </c>
      <c r="J1126" s="490">
        <v>112082.77</v>
      </c>
      <c r="K1126" s="490">
        <v>196144.85</v>
      </c>
      <c r="L1126" s="490">
        <v>134117.82999999999</v>
      </c>
      <c r="M1126" s="490">
        <v>234706.21</v>
      </c>
      <c r="N1126" s="490">
        <v>159977.65</v>
      </c>
      <c r="O1126" s="490">
        <v>279960.89</v>
      </c>
      <c r="P1126" s="490">
        <v>188100.51</v>
      </c>
      <c r="Q1126" s="490">
        <v>329175.90000000002</v>
      </c>
      <c r="R1126" s="490">
        <v>206087.48</v>
      </c>
      <c r="S1126" s="490">
        <v>360653.09</v>
      </c>
      <c r="T1126" s="490">
        <v>223099.46</v>
      </c>
      <c r="U1126" s="490">
        <v>390424.06</v>
      </c>
    </row>
    <row r="1127" spans="1:21" ht="15">
      <c r="A1127" s="489">
        <v>6</v>
      </c>
      <c r="B1127" s="489" t="s">
        <v>452</v>
      </c>
      <c r="C1127" s="489" t="s">
        <v>461</v>
      </c>
      <c r="D1127" s="489" t="s">
        <v>462</v>
      </c>
      <c r="E1127" s="489" t="s">
        <v>463</v>
      </c>
      <c r="F1127" s="489">
        <v>2</v>
      </c>
      <c r="G1127" s="489" t="s">
        <v>106</v>
      </c>
      <c r="H1127" s="490">
        <v>75895.34</v>
      </c>
      <c r="I1127" s="490">
        <v>132816.85</v>
      </c>
      <c r="J1127" s="490">
        <v>99348.9</v>
      </c>
      <c r="K1127" s="490">
        <v>173860.57</v>
      </c>
      <c r="L1127" s="490">
        <v>120589.78</v>
      </c>
      <c r="M1127" s="490">
        <v>211032.12</v>
      </c>
      <c r="N1127" s="490">
        <v>147628.39000000001</v>
      </c>
      <c r="O1127" s="490">
        <v>258349.69</v>
      </c>
      <c r="P1127" s="490">
        <v>174980.99</v>
      </c>
      <c r="Q1127" s="490">
        <v>306216.71999999997</v>
      </c>
      <c r="R1127" s="490">
        <v>192718.64</v>
      </c>
      <c r="S1127" s="490">
        <v>337257.62</v>
      </c>
      <c r="T1127" s="490">
        <v>209125.59</v>
      </c>
      <c r="U1127" s="490">
        <v>365969.78</v>
      </c>
    </row>
    <row r="1128" spans="1:21" ht="15">
      <c r="A1128" s="489">
        <v>6</v>
      </c>
      <c r="B1128" s="489" t="s">
        <v>452</v>
      </c>
      <c r="C1128" s="489" t="s">
        <v>461</v>
      </c>
      <c r="D1128" s="489" t="s">
        <v>462</v>
      </c>
      <c r="E1128" s="489" t="s">
        <v>463</v>
      </c>
      <c r="F1128" s="489">
        <v>3</v>
      </c>
      <c r="G1128" s="489" t="s">
        <v>107</v>
      </c>
      <c r="H1128" s="490">
        <v>66111.02</v>
      </c>
      <c r="I1128" s="490">
        <v>115694.28</v>
      </c>
      <c r="J1128" s="490">
        <v>90076.17</v>
      </c>
      <c r="K1128" s="490">
        <v>157633.29999999999</v>
      </c>
      <c r="L1128" s="490">
        <v>113892.47</v>
      </c>
      <c r="M1128" s="490">
        <v>199311.83</v>
      </c>
      <c r="N1128" s="490">
        <v>149960.57999999999</v>
      </c>
      <c r="O1128" s="490">
        <v>262431.02</v>
      </c>
      <c r="P1128" s="490">
        <v>185766.74</v>
      </c>
      <c r="Q1128" s="490">
        <v>325091.8</v>
      </c>
      <c r="R1128" s="490">
        <v>209263.29</v>
      </c>
      <c r="S1128" s="490">
        <v>366210.76</v>
      </c>
      <c r="T1128" s="490">
        <v>232460.47</v>
      </c>
      <c r="U1128" s="490">
        <v>406805.82</v>
      </c>
    </row>
    <row r="1129" spans="1:21" ht="15">
      <c r="A1129" s="489">
        <v>6</v>
      </c>
      <c r="B1129" s="489" t="s">
        <v>452</v>
      </c>
      <c r="C1129" s="489" t="s">
        <v>461</v>
      </c>
      <c r="D1129" s="489" t="s">
        <v>462</v>
      </c>
      <c r="E1129" s="489" t="s">
        <v>463</v>
      </c>
      <c r="F1129" s="489">
        <v>4</v>
      </c>
      <c r="G1129" s="489" t="s">
        <v>104</v>
      </c>
      <c r="H1129" s="490">
        <v>73369.33</v>
      </c>
      <c r="I1129" s="490">
        <v>117390.93</v>
      </c>
      <c r="J1129" s="490">
        <v>102717.06</v>
      </c>
      <c r="K1129" s="490">
        <v>164347.29999999999</v>
      </c>
      <c r="L1129" s="490">
        <v>132064.79</v>
      </c>
      <c r="M1129" s="490">
        <v>211303.67</v>
      </c>
      <c r="N1129" s="490">
        <v>176086.39</v>
      </c>
      <c r="O1129" s="490">
        <v>281738.23</v>
      </c>
      <c r="P1129" s="490">
        <v>220107.99</v>
      </c>
      <c r="Q1129" s="490">
        <v>352172.79</v>
      </c>
      <c r="R1129" s="490">
        <v>249455.72</v>
      </c>
      <c r="S1129" s="490">
        <v>399129.16</v>
      </c>
      <c r="T1129" s="490">
        <v>278803.45</v>
      </c>
      <c r="U1129" s="490">
        <v>446085.53</v>
      </c>
    </row>
    <row r="1130" spans="1:21" ht="15">
      <c r="A1130" s="489">
        <v>6</v>
      </c>
      <c r="B1130" s="489" t="s">
        <v>452</v>
      </c>
      <c r="C1130" s="489" t="s">
        <v>461</v>
      </c>
      <c r="D1130" s="489" t="s">
        <v>462</v>
      </c>
      <c r="E1130" s="489" t="s">
        <v>400</v>
      </c>
      <c r="F1130" s="489">
        <v>1</v>
      </c>
      <c r="G1130" s="489" t="s">
        <v>87</v>
      </c>
      <c r="H1130" s="490">
        <v>88008.06</v>
      </c>
      <c r="I1130" s="490">
        <v>154014.1</v>
      </c>
      <c r="J1130" s="490">
        <v>114019.2</v>
      </c>
      <c r="K1130" s="490">
        <v>199533.61</v>
      </c>
      <c r="L1130" s="490">
        <v>136488.37</v>
      </c>
      <c r="M1130" s="490">
        <v>238854.65</v>
      </c>
      <c r="N1130" s="490">
        <v>162886.75</v>
      </c>
      <c r="O1130" s="490">
        <v>285051.81</v>
      </c>
      <c r="P1130" s="490">
        <v>191580.62</v>
      </c>
      <c r="Q1130" s="490">
        <v>335266.09000000003</v>
      </c>
      <c r="R1130" s="490">
        <v>209933.63</v>
      </c>
      <c r="S1130" s="490">
        <v>367383.85</v>
      </c>
      <c r="T1130" s="490">
        <v>227327.21</v>
      </c>
      <c r="U1130" s="490">
        <v>397822.62</v>
      </c>
    </row>
    <row r="1131" spans="1:21" ht="15">
      <c r="A1131" s="489">
        <v>6</v>
      </c>
      <c r="B1131" s="489" t="s">
        <v>452</v>
      </c>
      <c r="C1131" s="489" t="s">
        <v>461</v>
      </c>
      <c r="D1131" s="489" t="s">
        <v>462</v>
      </c>
      <c r="E1131" s="489" t="s">
        <v>400</v>
      </c>
      <c r="F1131" s="489">
        <v>2</v>
      </c>
      <c r="G1131" s="489" t="s">
        <v>106</v>
      </c>
      <c r="H1131" s="490">
        <v>76825.02</v>
      </c>
      <c r="I1131" s="490">
        <v>134443.78</v>
      </c>
      <c r="J1131" s="490">
        <v>100678.95</v>
      </c>
      <c r="K1131" s="490">
        <v>176188.17</v>
      </c>
      <c r="L1131" s="490">
        <v>122316.13</v>
      </c>
      <c r="M1131" s="490">
        <v>214053.22</v>
      </c>
      <c r="N1131" s="490">
        <v>149949.43</v>
      </c>
      <c r="O1131" s="490">
        <v>262411.5</v>
      </c>
      <c r="P1131" s="490">
        <v>177836.35</v>
      </c>
      <c r="Q1131" s="490">
        <v>311213.62</v>
      </c>
      <c r="R1131" s="490">
        <v>195928.18</v>
      </c>
      <c r="S1131" s="490">
        <v>342874.31</v>
      </c>
      <c r="T1131" s="490">
        <v>212687.92</v>
      </c>
      <c r="U1131" s="490">
        <v>372203.85</v>
      </c>
    </row>
    <row r="1132" spans="1:21" ht="15">
      <c r="A1132" s="489">
        <v>6</v>
      </c>
      <c r="B1132" s="489" t="s">
        <v>452</v>
      </c>
      <c r="C1132" s="489" t="s">
        <v>461</v>
      </c>
      <c r="D1132" s="489" t="s">
        <v>462</v>
      </c>
      <c r="E1132" s="489" t="s">
        <v>400</v>
      </c>
      <c r="F1132" s="489">
        <v>3</v>
      </c>
      <c r="G1132" s="489" t="s">
        <v>107</v>
      </c>
      <c r="H1132" s="490">
        <v>66668.42</v>
      </c>
      <c r="I1132" s="490">
        <v>116669.73</v>
      </c>
      <c r="J1132" s="490">
        <v>90738.48</v>
      </c>
      <c r="K1132" s="490">
        <v>158792.34</v>
      </c>
      <c r="L1132" s="490">
        <v>114652.59</v>
      </c>
      <c r="M1132" s="490">
        <v>200642.04</v>
      </c>
      <c r="N1132" s="490">
        <v>150883.79</v>
      </c>
      <c r="O1132" s="490">
        <v>264046.63</v>
      </c>
      <c r="P1132" s="490">
        <v>186840.56</v>
      </c>
      <c r="Q1132" s="490">
        <v>326970.96999999997</v>
      </c>
      <c r="R1132" s="490">
        <v>210419.69</v>
      </c>
      <c r="S1132" s="490">
        <v>368234.47</v>
      </c>
      <c r="T1132" s="490">
        <v>233685.2</v>
      </c>
      <c r="U1132" s="490">
        <v>408949.1</v>
      </c>
    </row>
    <row r="1133" spans="1:21" ht="15">
      <c r="A1133" s="489">
        <v>6</v>
      </c>
      <c r="B1133" s="489" t="s">
        <v>452</v>
      </c>
      <c r="C1133" s="489" t="s">
        <v>461</v>
      </c>
      <c r="D1133" s="489" t="s">
        <v>462</v>
      </c>
      <c r="E1133" s="489" t="s">
        <v>400</v>
      </c>
      <c r="F1133" s="489">
        <v>4</v>
      </c>
      <c r="G1133" s="489" t="s">
        <v>104</v>
      </c>
      <c r="H1133" s="490">
        <v>74634.94</v>
      </c>
      <c r="I1133" s="490">
        <v>119415.91</v>
      </c>
      <c r="J1133" s="490">
        <v>104488.92</v>
      </c>
      <c r="K1133" s="490">
        <v>167182.28</v>
      </c>
      <c r="L1133" s="490">
        <v>134342.9</v>
      </c>
      <c r="M1133" s="490">
        <v>214948.64</v>
      </c>
      <c r="N1133" s="490">
        <v>179123.86</v>
      </c>
      <c r="O1133" s="490">
        <v>286598.19</v>
      </c>
      <c r="P1133" s="490">
        <v>223904.83</v>
      </c>
      <c r="Q1133" s="490">
        <v>358247.73</v>
      </c>
      <c r="R1133" s="490">
        <v>253758.81</v>
      </c>
      <c r="S1133" s="490">
        <v>406014.1</v>
      </c>
      <c r="T1133" s="490">
        <v>283612.78000000003</v>
      </c>
      <c r="U1133" s="490">
        <v>453780.46</v>
      </c>
    </row>
    <row r="1134" spans="1:21" ht="15">
      <c r="A1134" s="489">
        <v>6</v>
      </c>
      <c r="B1134" s="489" t="s">
        <v>452</v>
      </c>
      <c r="C1134" s="489" t="s">
        <v>461</v>
      </c>
      <c r="D1134" s="489" t="s">
        <v>462</v>
      </c>
      <c r="E1134" s="489" t="s">
        <v>464</v>
      </c>
      <c r="F1134" s="489">
        <v>1</v>
      </c>
      <c r="G1134" s="489" t="s">
        <v>87</v>
      </c>
      <c r="H1134" s="490">
        <v>86609.35</v>
      </c>
      <c r="I1134" s="490">
        <v>151566.35999999999</v>
      </c>
      <c r="J1134" s="490">
        <v>112103.98</v>
      </c>
      <c r="K1134" s="490">
        <v>196181.96</v>
      </c>
      <c r="L1134" s="490">
        <v>134121.92000000001</v>
      </c>
      <c r="M1134" s="490">
        <v>234713.36</v>
      </c>
      <c r="N1134" s="490">
        <v>159950.04999999999</v>
      </c>
      <c r="O1134" s="490">
        <v>279912.58</v>
      </c>
      <c r="P1134" s="490">
        <v>188044.3</v>
      </c>
      <c r="Q1134" s="490">
        <v>329077.52</v>
      </c>
      <c r="R1134" s="490">
        <v>206012.63</v>
      </c>
      <c r="S1134" s="490">
        <v>360522.1</v>
      </c>
      <c r="T1134" s="490">
        <v>222992.88</v>
      </c>
      <c r="U1134" s="490">
        <v>390237.54</v>
      </c>
    </row>
    <row r="1135" spans="1:21" ht="15">
      <c r="A1135" s="489">
        <v>6</v>
      </c>
      <c r="B1135" s="489" t="s">
        <v>452</v>
      </c>
      <c r="C1135" s="489" t="s">
        <v>461</v>
      </c>
      <c r="D1135" s="489" t="s">
        <v>462</v>
      </c>
      <c r="E1135" s="489" t="s">
        <v>464</v>
      </c>
      <c r="F1135" s="489">
        <v>2</v>
      </c>
      <c r="G1135" s="489" t="s">
        <v>106</v>
      </c>
      <c r="H1135" s="490">
        <v>76061.78</v>
      </c>
      <c r="I1135" s="490">
        <v>133108.12</v>
      </c>
      <c r="J1135" s="490">
        <v>99521.7</v>
      </c>
      <c r="K1135" s="490">
        <v>174162.97</v>
      </c>
      <c r="L1135" s="490">
        <v>120754.91</v>
      </c>
      <c r="M1135" s="490">
        <v>211321.1</v>
      </c>
      <c r="N1135" s="490">
        <v>147747.79999999999</v>
      </c>
      <c r="O1135" s="490">
        <v>258558.65</v>
      </c>
      <c r="P1135" s="490">
        <v>175080.95</v>
      </c>
      <c r="Q1135" s="490">
        <v>306391.65999999997</v>
      </c>
      <c r="R1135" s="490">
        <v>192802.94</v>
      </c>
      <c r="S1135" s="490">
        <v>337405.14</v>
      </c>
      <c r="T1135" s="490">
        <v>209185.36</v>
      </c>
      <c r="U1135" s="490">
        <v>366074.38</v>
      </c>
    </row>
    <row r="1136" spans="1:21" ht="15">
      <c r="A1136" s="489">
        <v>6</v>
      </c>
      <c r="B1136" s="489" t="s">
        <v>452</v>
      </c>
      <c r="C1136" s="489" t="s">
        <v>461</v>
      </c>
      <c r="D1136" s="489" t="s">
        <v>462</v>
      </c>
      <c r="E1136" s="489" t="s">
        <v>464</v>
      </c>
      <c r="F1136" s="489">
        <v>3</v>
      </c>
      <c r="G1136" s="489" t="s">
        <v>107</v>
      </c>
      <c r="H1136" s="490">
        <v>66356.61</v>
      </c>
      <c r="I1136" s="490">
        <v>116124.07</v>
      </c>
      <c r="J1136" s="490">
        <v>90449.52</v>
      </c>
      <c r="K1136" s="490">
        <v>158286.66</v>
      </c>
      <c r="L1136" s="490">
        <v>114395.34</v>
      </c>
      <c r="M1136" s="490">
        <v>200191.85</v>
      </c>
      <c r="N1136" s="490">
        <v>150653.65</v>
      </c>
      <c r="O1136" s="490">
        <v>263643.88</v>
      </c>
      <c r="P1136" s="490">
        <v>186653.12</v>
      </c>
      <c r="Q1136" s="490">
        <v>326642.96000000002</v>
      </c>
      <c r="R1136" s="490">
        <v>210283</v>
      </c>
      <c r="S1136" s="490">
        <v>367995.25</v>
      </c>
      <c r="T1136" s="490">
        <v>233617.07</v>
      </c>
      <c r="U1136" s="490">
        <v>408829.87</v>
      </c>
    </row>
    <row r="1137" spans="1:21" ht="15">
      <c r="A1137" s="489">
        <v>6</v>
      </c>
      <c r="B1137" s="489" t="s">
        <v>452</v>
      </c>
      <c r="C1137" s="489" t="s">
        <v>461</v>
      </c>
      <c r="D1137" s="489" t="s">
        <v>462</v>
      </c>
      <c r="E1137" s="489" t="s">
        <v>464</v>
      </c>
      <c r="F1137" s="489">
        <v>4</v>
      </c>
      <c r="G1137" s="489" t="s">
        <v>104</v>
      </c>
      <c r="H1137" s="490">
        <v>73384</v>
      </c>
      <c r="I1137" s="490">
        <v>117414.39999999999</v>
      </c>
      <c r="J1137" s="490">
        <v>102737.60000000001</v>
      </c>
      <c r="K1137" s="490">
        <v>164380.16</v>
      </c>
      <c r="L1137" s="490">
        <v>132091.20000000001</v>
      </c>
      <c r="M1137" s="490">
        <v>211345.92000000001</v>
      </c>
      <c r="N1137" s="490">
        <v>176121.59</v>
      </c>
      <c r="O1137" s="490">
        <v>281794.55</v>
      </c>
      <c r="P1137" s="490">
        <v>220151.99</v>
      </c>
      <c r="Q1137" s="490">
        <v>352243.19</v>
      </c>
      <c r="R1137" s="490">
        <v>249505.59</v>
      </c>
      <c r="S1137" s="490">
        <v>399208.95</v>
      </c>
      <c r="T1137" s="490">
        <v>278859.19</v>
      </c>
      <c r="U1137" s="490">
        <v>446174.71</v>
      </c>
    </row>
    <row r="1138" spans="1:21" ht="15">
      <c r="A1138" s="489">
        <v>6</v>
      </c>
      <c r="B1138" s="489" t="s">
        <v>452</v>
      </c>
      <c r="C1138" s="489" t="s">
        <v>461</v>
      </c>
      <c r="D1138" s="489" t="s">
        <v>462</v>
      </c>
      <c r="E1138" s="489" t="s">
        <v>465</v>
      </c>
      <c r="F1138" s="489">
        <v>1</v>
      </c>
      <c r="G1138" s="489" t="s">
        <v>87</v>
      </c>
      <c r="H1138" s="490">
        <v>84856.59</v>
      </c>
      <c r="I1138" s="490">
        <v>148499.04</v>
      </c>
      <c r="J1138" s="490">
        <v>109997.9</v>
      </c>
      <c r="K1138" s="490">
        <v>192496.33</v>
      </c>
      <c r="L1138" s="490">
        <v>131718.70000000001</v>
      </c>
      <c r="M1138" s="490">
        <v>230507.73</v>
      </c>
      <c r="N1138" s="490">
        <v>157261.79999999999</v>
      </c>
      <c r="O1138" s="490">
        <v>275208.14</v>
      </c>
      <c r="P1138" s="490">
        <v>185013.94</v>
      </c>
      <c r="Q1138" s="490">
        <v>323774.40000000002</v>
      </c>
      <c r="R1138" s="490">
        <v>202765.3</v>
      </c>
      <c r="S1138" s="490">
        <v>354839.27</v>
      </c>
      <c r="T1138" s="490">
        <v>219617.8</v>
      </c>
      <c r="U1138" s="490">
        <v>384331.16</v>
      </c>
    </row>
    <row r="1139" spans="1:21" ht="15">
      <c r="A1139" s="489">
        <v>6</v>
      </c>
      <c r="B1139" s="489" t="s">
        <v>452</v>
      </c>
      <c r="C1139" s="489" t="s">
        <v>461</v>
      </c>
      <c r="D1139" s="489" t="s">
        <v>462</v>
      </c>
      <c r="E1139" s="489" t="s">
        <v>465</v>
      </c>
      <c r="F1139" s="489">
        <v>2</v>
      </c>
      <c r="G1139" s="489" t="s">
        <v>106</v>
      </c>
      <c r="H1139" s="490">
        <v>73800.58</v>
      </c>
      <c r="I1139" s="490">
        <v>129151.02</v>
      </c>
      <c r="J1139" s="490">
        <v>96809.25</v>
      </c>
      <c r="K1139" s="490">
        <v>169416.18</v>
      </c>
      <c r="L1139" s="490">
        <v>117707.5</v>
      </c>
      <c r="M1139" s="490">
        <v>205988.13</v>
      </c>
      <c r="N1139" s="490">
        <v>144471.49</v>
      </c>
      <c r="O1139" s="490">
        <v>252825.11</v>
      </c>
      <c r="P1139" s="490">
        <v>171425.86</v>
      </c>
      <c r="Q1139" s="490">
        <v>299995.25</v>
      </c>
      <c r="R1139" s="490">
        <v>188919</v>
      </c>
      <c r="S1139" s="490">
        <v>330608.24</v>
      </c>
      <c r="T1139" s="490">
        <v>205144.86</v>
      </c>
      <c r="U1139" s="490">
        <v>359003.51</v>
      </c>
    </row>
    <row r="1140" spans="1:21" ht="15">
      <c r="A1140" s="489">
        <v>6</v>
      </c>
      <c r="B1140" s="489" t="s">
        <v>452</v>
      </c>
      <c r="C1140" s="489" t="s">
        <v>461</v>
      </c>
      <c r="D1140" s="489" t="s">
        <v>462</v>
      </c>
      <c r="E1140" s="489" t="s">
        <v>465</v>
      </c>
      <c r="F1140" s="489">
        <v>3</v>
      </c>
      <c r="G1140" s="489" t="s">
        <v>107</v>
      </c>
      <c r="H1140" s="490">
        <v>63834.46</v>
      </c>
      <c r="I1140" s="490">
        <v>111710.3</v>
      </c>
      <c r="J1140" s="490">
        <v>86800.45</v>
      </c>
      <c r="K1140" s="490">
        <v>151900.79</v>
      </c>
      <c r="L1140" s="490">
        <v>109612.27</v>
      </c>
      <c r="M1140" s="490">
        <v>191821.47</v>
      </c>
      <c r="N1140" s="490">
        <v>144185.92000000001</v>
      </c>
      <c r="O1140" s="490">
        <v>252325.37</v>
      </c>
      <c r="P1140" s="490">
        <v>178488.27</v>
      </c>
      <c r="Q1140" s="490">
        <v>312354.48</v>
      </c>
      <c r="R1140" s="490">
        <v>200968.92</v>
      </c>
      <c r="S1140" s="490">
        <v>351695.61</v>
      </c>
      <c r="T1140" s="490">
        <v>223139.5</v>
      </c>
      <c r="U1140" s="490">
        <v>390494.13</v>
      </c>
    </row>
    <row r="1141" spans="1:21" ht="15">
      <c r="A1141" s="489">
        <v>6</v>
      </c>
      <c r="B1141" s="489" t="s">
        <v>452</v>
      </c>
      <c r="C1141" s="489" t="s">
        <v>461</v>
      </c>
      <c r="D1141" s="489" t="s">
        <v>462</v>
      </c>
      <c r="E1141" s="489" t="s">
        <v>465</v>
      </c>
      <c r="F1141" s="489">
        <v>4</v>
      </c>
      <c r="G1141" s="489" t="s">
        <v>104</v>
      </c>
      <c r="H1141" s="490">
        <v>72001.039999999994</v>
      </c>
      <c r="I1141" s="490">
        <v>115201.67</v>
      </c>
      <c r="J1141" s="490">
        <v>100801.46</v>
      </c>
      <c r="K1141" s="490">
        <v>161282.34</v>
      </c>
      <c r="L1141" s="490">
        <v>129601.88</v>
      </c>
      <c r="M1141" s="490">
        <v>207363</v>
      </c>
      <c r="N1141" s="490">
        <v>172802.5</v>
      </c>
      <c r="O1141" s="490">
        <v>276484.01</v>
      </c>
      <c r="P1141" s="490">
        <v>216003.13</v>
      </c>
      <c r="Q1141" s="490">
        <v>345605.01</v>
      </c>
      <c r="R1141" s="490">
        <v>244803.54</v>
      </c>
      <c r="S1141" s="490">
        <v>391685.68</v>
      </c>
      <c r="T1141" s="490">
        <v>273603.96000000002</v>
      </c>
      <c r="U1141" s="490">
        <v>437766.34</v>
      </c>
    </row>
    <row r="1142" spans="1:21" ht="15">
      <c r="A1142" s="489">
        <v>6</v>
      </c>
      <c r="B1142" s="489" t="s">
        <v>452</v>
      </c>
      <c r="C1142" s="489" t="s">
        <v>461</v>
      </c>
      <c r="D1142" s="489" t="s">
        <v>462</v>
      </c>
      <c r="E1142" s="489" t="s">
        <v>466</v>
      </c>
      <c r="F1142" s="489">
        <v>1</v>
      </c>
      <c r="G1142" s="489" t="s">
        <v>87</v>
      </c>
      <c r="H1142" s="490">
        <v>88539.86</v>
      </c>
      <c r="I1142" s="490">
        <v>154944.76</v>
      </c>
      <c r="J1142" s="490">
        <v>114692.96</v>
      </c>
      <c r="K1142" s="490">
        <v>200712.68</v>
      </c>
      <c r="L1142" s="490">
        <v>137284</v>
      </c>
      <c r="M1142" s="490">
        <v>240247.01</v>
      </c>
      <c r="N1142" s="490">
        <v>163819.65</v>
      </c>
      <c r="O1142" s="490">
        <v>286684.38</v>
      </c>
      <c r="P1142" s="490">
        <v>192665.7</v>
      </c>
      <c r="Q1142" s="490">
        <v>337164.98</v>
      </c>
      <c r="R1142" s="490">
        <v>211115.88</v>
      </c>
      <c r="S1142" s="490">
        <v>369452.79999999999</v>
      </c>
      <c r="T1142" s="490">
        <v>228594.36</v>
      </c>
      <c r="U1142" s="490">
        <v>400040.13</v>
      </c>
    </row>
    <row r="1143" spans="1:21" ht="15">
      <c r="A1143" s="489">
        <v>6</v>
      </c>
      <c r="B1143" s="489" t="s">
        <v>452</v>
      </c>
      <c r="C1143" s="489" t="s">
        <v>461</v>
      </c>
      <c r="D1143" s="489" t="s">
        <v>462</v>
      </c>
      <c r="E1143" s="489" t="s">
        <v>466</v>
      </c>
      <c r="F1143" s="489">
        <v>2</v>
      </c>
      <c r="G1143" s="489" t="s">
        <v>106</v>
      </c>
      <c r="H1143" s="490">
        <v>77356.83</v>
      </c>
      <c r="I1143" s="490">
        <v>135374.45000000001</v>
      </c>
      <c r="J1143" s="490">
        <v>101352.71</v>
      </c>
      <c r="K1143" s="490">
        <v>177367.24</v>
      </c>
      <c r="L1143" s="490">
        <v>123111.76</v>
      </c>
      <c r="M1143" s="490">
        <v>215445.58</v>
      </c>
      <c r="N1143" s="490">
        <v>150882.32999999999</v>
      </c>
      <c r="O1143" s="490">
        <v>264044.07</v>
      </c>
      <c r="P1143" s="490">
        <v>178921.44</v>
      </c>
      <c r="Q1143" s="490">
        <v>313112.51</v>
      </c>
      <c r="R1143" s="490">
        <v>197110.43</v>
      </c>
      <c r="S1143" s="490">
        <v>344943.25</v>
      </c>
      <c r="T1143" s="490">
        <v>213955.06</v>
      </c>
      <c r="U1143" s="490">
        <v>374421.36</v>
      </c>
    </row>
    <row r="1144" spans="1:21" ht="15">
      <c r="A1144" s="489">
        <v>6</v>
      </c>
      <c r="B1144" s="489" t="s">
        <v>452</v>
      </c>
      <c r="C1144" s="489" t="s">
        <v>461</v>
      </c>
      <c r="D1144" s="489" t="s">
        <v>462</v>
      </c>
      <c r="E1144" s="489" t="s">
        <v>466</v>
      </c>
      <c r="F1144" s="489">
        <v>3</v>
      </c>
      <c r="G1144" s="489" t="s">
        <v>107</v>
      </c>
      <c r="H1144" s="490">
        <v>67181.679999999993</v>
      </c>
      <c r="I1144" s="490">
        <v>117567.94</v>
      </c>
      <c r="J1144" s="490">
        <v>91457.05</v>
      </c>
      <c r="K1144" s="490">
        <v>160049.82999999999</v>
      </c>
      <c r="L1144" s="490">
        <v>115576.47</v>
      </c>
      <c r="M1144" s="490">
        <v>202258.81</v>
      </c>
      <c r="N1144" s="490">
        <v>152115.62</v>
      </c>
      <c r="O1144" s="490">
        <v>266202.33</v>
      </c>
      <c r="P1144" s="490">
        <v>188380.34</v>
      </c>
      <c r="Q1144" s="490">
        <v>329665.59999999998</v>
      </c>
      <c r="R1144" s="490">
        <v>212164.79</v>
      </c>
      <c r="S1144" s="490">
        <v>371288.37</v>
      </c>
      <c r="T1144" s="490">
        <v>235635.6</v>
      </c>
      <c r="U1144" s="490">
        <v>412362.29</v>
      </c>
    </row>
    <row r="1145" spans="1:21" ht="15">
      <c r="A1145" s="489">
        <v>6</v>
      </c>
      <c r="B1145" s="489" t="s">
        <v>452</v>
      </c>
      <c r="C1145" s="489" t="s">
        <v>461</v>
      </c>
      <c r="D1145" s="489" t="s">
        <v>462</v>
      </c>
      <c r="E1145" s="489" t="s">
        <v>466</v>
      </c>
      <c r="F1145" s="489">
        <v>4</v>
      </c>
      <c r="G1145" s="489" t="s">
        <v>104</v>
      </c>
      <c r="H1145" s="490">
        <v>75076.37</v>
      </c>
      <c r="I1145" s="490">
        <v>120122.2</v>
      </c>
      <c r="J1145" s="490">
        <v>105106.92</v>
      </c>
      <c r="K1145" s="490">
        <v>168171.08</v>
      </c>
      <c r="L1145" s="490">
        <v>135137.47</v>
      </c>
      <c r="M1145" s="490">
        <v>216219.96</v>
      </c>
      <c r="N1145" s="490">
        <v>180183.3</v>
      </c>
      <c r="O1145" s="490">
        <v>288293.28000000003</v>
      </c>
      <c r="P1145" s="490">
        <v>225229.12</v>
      </c>
      <c r="Q1145" s="490">
        <v>360366.6</v>
      </c>
      <c r="R1145" s="490">
        <v>255259.67</v>
      </c>
      <c r="S1145" s="490">
        <v>408415.48</v>
      </c>
      <c r="T1145" s="490">
        <v>285290.21999999997</v>
      </c>
      <c r="U1145" s="490">
        <v>456464.36</v>
      </c>
    </row>
    <row r="1146" spans="1:21" ht="15">
      <c r="A1146" s="489">
        <v>6</v>
      </c>
      <c r="B1146" s="489" t="s">
        <v>452</v>
      </c>
      <c r="C1146" s="489" t="s">
        <v>461</v>
      </c>
      <c r="D1146" s="489" t="s">
        <v>462</v>
      </c>
      <c r="E1146" s="489" t="s">
        <v>467</v>
      </c>
      <c r="F1146" s="489">
        <v>1</v>
      </c>
      <c r="G1146" s="489" t="s">
        <v>87</v>
      </c>
      <c r="H1146" s="490">
        <v>89977.91</v>
      </c>
      <c r="I1146" s="490">
        <v>157461.35</v>
      </c>
      <c r="J1146" s="490">
        <v>116629.39</v>
      </c>
      <c r="K1146" s="490">
        <v>204101.43</v>
      </c>
      <c r="L1146" s="490">
        <v>139654.54</v>
      </c>
      <c r="M1146" s="490">
        <v>244395.45</v>
      </c>
      <c r="N1146" s="490">
        <v>166728.74</v>
      </c>
      <c r="O1146" s="490">
        <v>291775.3</v>
      </c>
      <c r="P1146" s="490">
        <v>196145.81</v>
      </c>
      <c r="Q1146" s="490">
        <v>343255.17</v>
      </c>
      <c r="R1146" s="490">
        <v>214962.03</v>
      </c>
      <c r="S1146" s="490">
        <v>376183.56</v>
      </c>
      <c r="T1146" s="490">
        <v>232822.11</v>
      </c>
      <c r="U1146" s="490">
        <v>407438.68</v>
      </c>
    </row>
    <row r="1147" spans="1:21" ht="15">
      <c r="A1147" s="489">
        <v>6</v>
      </c>
      <c r="B1147" s="489" t="s">
        <v>452</v>
      </c>
      <c r="C1147" s="489" t="s">
        <v>461</v>
      </c>
      <c r="D1147" s="489" t="s">
        <v>462</v>
      </c>
      <c r="E1147" s="489" t="s">
        <v>467</v>
      </c>
      <c r="F1147" s="489">
        <v>2</v>
      </c>
      <c r="G1147" s="489" t="s">
        <v>106</v>
      </c>
      <c r="H1147" s="490">
        <v>78286.5</v>
      </c>
      <c r="I1147" s="490">
        <v>137001.38</v>
      </c>
      <c r="J1147" s="490">
        <v>102682.76</v>
      </c>
      <c r="K1147" s="490">
        <v>179694.84</v>
      </c>
      <c r="L1147" s="490">
        <v>124838.1</v>
      </c>
      <c r="M1147" s="490">
        <v>218466.68</v>
      </c>
      <c r="N1147" s="490">
        <v>153203.35999999999</v>
      </c>
      <c r="O1147" s="490">
        <v>268105.89</v>
      </c>
      <c r="P1147" s="490">
        <v>181776.8</v>
      </c>
      <c r="Q1147" s="490">
        <v>318109.40000000002</v>
      </c>
      <c r="R1147" s="490">
        <v>200319.97</v>
      </c>
      <c r="S1147" s="490">
        <v>350559.94</v>
      </c>
      <c r="T1147" s="490">
        <v>217517.39</v>
      </c>
      <c r="U1147" s="490">
        <v>380655.43</v>
      </c>
    </row>
    <row r="1148" spans="1:21" ht="15">
      <c r="A1148" s="489">
        <v>6</v>
      </c>
      <c r="B1148" s="489" t="s">
        <v>452</v>
      </c>
      <c r="C1148" s="489" t="s">
        <v>461</v>
      </c>
      <c r="D1148" s="489" t="s">
        <v>462</v>
      </c>
      <c r="E1148" s="489" t="s">
        <v>467</v>
      </c>
      <c r="F1148" s="489">
        <v>3</v>
      </c>
      <c r="G1148" s="489" t="s">
        <v>107</v>
      </c>
      <c r="H1148" s="490">
        <v>67739.09</v>
      </c>
      <c r="I1148" s="490">
        <v>118543.4</v>
      </c>
      <c r="J1148" s="490">
        <v>92119.35</v>
      </c>
      <c r="K1148" s="490">
        <v>161208.87</v>
      </c>
      <c r="L1148" s="490">
        <v>116336.58</v>
      </c>
      <c r="M1148" s="490">
        <v>203589.02</v>
      </c>
      <c r="N1148" s="490">
        <v>153038.82</v>
      </c>
      <c r="O1148" s="490">
        <v>267817.94</v>
      </c>
      <c r="P1148" s="490">
        <v>189454.16</v>
      </c>
      <c r="Q1148" s="490">
        <v>331544.78000000003</v>
      </c>
      <c r="R1148" s="490">
        <v>213321.19</v>
      </c>
      <c r="S1148" s="490">
        <v>373312.08</v>
      </c>
      <c r="T1148" s="490">
        <v>236860.33</v>
      </c>
      <c r="U1148" s="490">
        <v>414505.58</v>
      </c>
    </row>
    <row r="1149" spans="1:21" ht="15">
      <c r="A1149" s="489">
        <v>6</v>
      </c>
      <c r="B1149" s="489" t="s">
        <v>452</v>
      </c>
      <c r="C1149" s="489" t="s">
        <v>461</v>
      </c>
      <c r="D1149" s="489" t="s">
        <v>462</v>
      </c>
      <c r="E1149" s="489" t="s">
        <v>467</v>
      </c>
      <c r="F1149" s="489">
        <v>4</v>
      </c>
      <c r="G1149" s="489" t="s">
        <v>104</v>
      </c>
      <c r="H1149" s="490">
        <v>76341.990000000005</v>
      </c>
      <c r="I1149" s="490">
        <v>122147.18</v>
      </c>
      <c r="J1149" s="490">
        <v>106878.78</v>
      </c>
      <c r="K1149" s="490">
        <v>171006.05</v>
      </c>
      <c r="L1149" s="490">
        <v>137415.57999999999</v>
      </c>
      <c r="M1149" s="490">
        <v>219864.93</v>
      </c>
      <c r="N1149" s="490">
        <v>183220.77</v>
      </c>
      <c r="O1149" s="490">
        <v>293153.24</v>
      </c>
      <c r="P1149" s="490">
        <v>229025.96</v>
      </c>
      <c r="Q1149" s="490">
        <v>366441.54</v>
      </c>
      <c r="R1149" s="490">
        <v>259562.76</v>
      </c>
      <c r="S1149" s="490">
        <v>415300.42</v>
      </c>
      <c r="T1149" s="490">
        <v>290099.55</v>
      </c>
      <c r="U1149" s="490">
        <v>464159.29</v>
      </c>
    </row>
    <row r="1150" spans="1:21" ht="15">
      <c r="A1150" s="489">
        <v>6</v>
      </c>
      <c r="B1150" s="489" t="s">
        <v>452</v>
      </c>
      <c r="C1150" s="489" t="s">
        <v>468</v>
      </c>
      <c r="D1150" s="489" t="s">
        <v>469</v>
      </c>
      <c r="E1150" s="489" t="s">
        <v>470</v>
      </c>
      <c r="F1150" s="489">
        <v>1</v>
      </c>
      <c r="G1150" s="489" t="s">
        <v>87</v>
      </c>
      <c r="H1150" s="490">
        <v>88086.74</v>
      </c>
      <c r="I1150" s="490">
        <v>154151.79</v>
      </c>
      <c r="J1150" s="490">
        <v>114061.62</v>
      </c>
      <c r="K1150" s="490">
        <v>199607.83</v>
      </c>
      <c r="L1150" s="490">
        <v>136496.54999999999</v>
      </c>
      <c r="M1150" s="490">
        <v>238868.96</v>
      </c>
      <c r="N1150" s="490">
        <v>162831.54</v>
      </c>
      <c r="O1150" s="490">
        <v>284955.2</v>
      </c>
      <c r="P1150" s="490">
        <v>191468.19</v>
      </c>
      <c r="Q1150" s="490">
        <v>335069.33</v>
      </c>
      <c r="R1150" s="490">
        <v>209783.93</v>
      </c>
      <c r="S1150" s="490">
        <v>367121.88</v>
      </c>
      <c r="T1150" s="490">
        <v>227114.05</v>
      </c>
      <c r="U1150" s="490">
        <v>397449.59</v>
      </c>
    </row>
    <row r="1151" spans="1:21" ht="15">
      <c r="A1151" s="489">
        <v>6</v>
      </c>
      <c r="B1151" s="489" t="s">
        <v>452</v>
      </c>
      <c r="C1151" s="489" t="s">
        <v>468</v>
      </c>
      <c r="D1151" s="489" t="s">
        <v>469</v>
      </c>
      <c r="E1151" s="489" t="s">
        <v>470</v>
      </c>
      <c r="F1151" s="489">
        <v>2</v>
      </c>
      <c r="G1151" s="489" t="s">
        <v>106</v>
      </c>
      <c r="H1151" s="490">
        <v>77157.899999999994</v>
      </c>
      <c r="I1151" s="490">
        <v>135026.32999999999</v>
      </c>
      <c r="J1151" s="490">
        <v>101024.56</v>
      </c>
      <c r="K1151" s="490">
        <v>176792.97</v>
      </c>
      <c r="L1151" s="490">
        <v>122646.39999999999</v>
      </c>
      <c r="M1151" s="490">
        <v>214631.2</v>
      </c>
      <c r="N1151" s="490">
        <v>150188.25</v>
      </c>
      <c r="O1151" s="490">
        <v>262829.44</v>
      </c>
      <c r="P1151" s="490">
        <v>178036.29</v>
      </c>
      <c r="Q1151" s="490">
        <v>311563.51</v>
      </c>
      <c r="R1151" s="490">
        <v>196096.78</v>
      </c>
      <c r="S1151" s="490">
        <v>343169.37</v>
      </c>
      <c r="T1151" s="490">
        <v>212807.47</v>
      </c>
      <c r="U1151" s="490">
        <v>372413.07</v>
      </c>
    </row>
    <row r="1152" spans="1:21" ht="15">
      <c r="A1152" s="489">
        <v>6</v>
      </c>
      <c r="B1152" s="489" t="s">
        <v>452</v>
      </c>
      <c r="C1152" s="489" t="s">
        <v>468</v>
      </c>
      <c r="D1152" s="489" t="s">
        <v>469</v>
      </c>
      <c r="E1152" s="489" t="s">
        <v>470</v>
      </c>
      <c r="F1152" s="489">
        <v>3</v>
      </c>
      <c r="G1152" s="489" t="s">
        <v>107</v>
      </c>
      <c r="H1152" s="490">
        <v>67159.61</v>
      </c>
      <c r="I1152" s="490">
        <v>117529.31</v>
      </c>
      <c r="J1152" s="490">
        <v>91485.17</v>
      </c>
      <c r="K1152" s="490">
        <v>160099.04999999999</v>
      </c>
      <c r="L1152" s="490">
        <v>115658.34</v>
      </c>
      <c r="M1152" s="490">
        <v>202402.09</v>
      </c>
      <c r="N1152" s="490">
        <v>152269.92000000001</v>
      </c>
      <c r="O1152" s="490">
        <v>266472.37</v>
      </c>
      <c r="P1152" s="490">
        <v>188613.32</v>
      </c>
      <c r="Q1152" s="490">
        <v>330073.31</v>
      </c>
      <c r="R1152" s="490">
        <v>212459.12</v>
      </c>
      <c r="S1152" s="490">
        <v>371803.46</v>
      </c>
      <c r="T1152" s="490">
        <v>235998.42</v>
      </c>
      <c r="U1152" s="490">
        <v>412997.23</v>
      </c>
    </row>
    <row r="1153" spans="1:21" ht="15">
      <c r="A1153" s="489">
        <v>6</v>
      </c>
      <c r="B1153" s="489" t="s">
        <v>452</v>
      </c>
      <c r="C1153" s="489" t="s">
        <v>468</v>
      </c>
      <c r="D1153" s="489" t="s">
        <v>469</v>
      </c>
      <c r="E1153" s="489" t="s">
        <v>470</v>
      </c>
      <c r="F1153" s="489">
        <v>4</v>
      </c>
      <c r="G1153" s="489" t="s">
        <v>104</v>
      </c>
      <c r="H1153" s="490">
        <v>74664.28</v>
      </c>
      <c r="I1153" s="490">
        <v>119462.85</v>
      </c>
      <c r="J1153" s="490">
        <v>104529.99</v>
      </c>
      <c r="K1153" s="490">
        <v>167247.99</v>
      </c>
      <c r="L1153" s="490">
        <v>134395.71</v>
      </c>
      <c r="M1153" s="490">
        <v>215033.13</v>
      </c>
      <c r="N1153" s="490">
        <v>179194.27</v>
      </c>
      <c r="O1153" s="490">
        <v>286710.84000000003</v>
      </c>
      <c r="P1153" s="490">
        <v>223992.84</v>
      </c>
      <c r="Q1153" s="490">
        <v>358388.55</v>
      </c>
      <c r="R1153" s="490">
        <v>253858.56</v>
      </c>
      <c r="S1153" s="490">
        <v>406173.7</v>
      </c>
      <c r="T1153" s="490">
        <v>283724.27</v>
      </c>
      <c r="U1153" s="490">
        <v>453958.84</v>
      </c>
    </row>
    <row r="1154" spans="1:21" ht="15">
      <c r="A1154" s="489">
        <v>6</v>
      </c>
      <c r="B1154" s="489" t="s">
        <v>452</v>
      </c>
      <c r="C1154" s="489" t="s">
        <v>468</v>
      </c>
      <c r="D1154" s="489" t="s">
        <v>469</v>
      </c>
      <c r="E1154" s="489" t="s">
        <v>471</v>
      </c>
      <c r="F1154" s="489">
        <v>1</v>
      </c>
      <c r="G1154" s="489" t="s">
        <v>87</v>
      </c>
      <c r="H1154" s="490">
        <v>89446.11</v>
      </c>
      <c r="I1154" s="490">
        <v>156530.70000000001</v>
      </c>
      <c r="J1154" s="490">
        <v>115955.64</v>
      </c>
      <c r="K1154" s="490">
        <v>202922.37</v>
      </c>
      <c r="L1154" s="490">
        <v>138858.92000000001</v>
      </c>
      <c r="M1154" s="490">
        <v>243003.1</v>
      </c>
      <c r="N1154" s="490">
        <v>165795.85</v>
      </c>
      <c r="O1154" s="490">
        <v>290142.74</v>
      </c>
      <c r="P1154" s="490">
        <v>195060.73</v>
      </c>
      <c r="Q1154" s="490">
        <v>341356.29</v>
      </c>
      <c r="R1154" s="490">
        <v>213779.79</v>
      </c>
      <c r="S1154" s="490">
        <v>374114.63</v>
      </c>
      <c r="T1154" s="490">
        <v>231554.97</v>
      </c>
      <c r="U1154" s="490">
        <v>405221.19</v>
      </c>
    </row>
    <row r="1155" spans="1:21" ht="15">
      <c r="A1155" s="489">
        <v>6</v>
      </c>
      <c r="B1155" s="489" t="s">
        <v>452</v>
      </c>
      <c r="C1155" s="489" t="s">
        <v>468</v>
      </c>
      <c r="D1155" s="489" t="s">
        <v>469</v>
      </c>
      <c r="E1155" s="489" t="s">
        <v>471</v>
      </c>
      <c r="F1155" s="489">
        <v>2</v>
      </c>
      <c r="G1155" s="489" t="s">
        <v>106</v>
      </c>
      <c r="H1155" s="490">
        <v>77754.69</v>
      </c>
      <c r="I1155" s="490">
        <v>136070.71</v>
      </c>
      <c r="J1155" s="490">
        <v>102009.01</v>
      </c>
      <c r="K1155" s="490">
        <v>178515.77</v>
      </c>
      <c r="L1155" s="490">
        <v>124042.48</v>
      </c>
      <c r="M1155" s="490">
        <v>217074.34</v>
      </c>
      <c r="N1155" s="490">
        <v>152270.47</v>
      </c>
      <c r="O1155" s="490">
        <v>266473.33</v>
      </c>
      <c r="P1155" s="490">
        <v>180691.73</v>
      </c>
      <c r="Q1155" s="490">
        <v>316210.52</v>
      </c>
      <c r="R1155" s="490">
        <v>199137.72</v>
      </c>
      <c r="S1155" s="490">
        <v>348491.01</v>
      </c>
      <c r="T1155" s="490">
        <v>216250.25</v>
      </c>
      <c r="U1155" s="490">
        <v>378437.94</v>
      </c>
    </row>
    <row r="1156" spans="1:21" ht="15">
      <c r="A1156" s="489">
        <v>6</v>
      </c>
      <c r="B1156" s="489" t="s">
        <v>452</v>
      </c>
      <c r="C1156" s="489" t="s">
        <v>468</v>
      </c>
      <c r="D1156" s="489" t="s">
        <v>469</v>
      </c>
      <c r="E1156" s="489" t="s">
        <v>471</v>
      </c>
      <c r="F1156" s="489">
        <v>3</v>
      </c>
      <c r="G1156" s="489" t="s">
        <v>107</v>
      </c>
      <c r="H1156" s="490">
        <v>67225.83</v>
      </c>
      <c r="I1156" s="490">
        <v>117645.2</v>
      </c>
      <c r="J1156" s="490">
        <v>91400.79</v>
      </c>
      <c r="K1156" s="490">
        <v>159951.38</v>
      </c>
      <c r="L1156" s="490">
        <v>115412.72</v>
      </c>
      <c r="M1156" s="490">
        <v>201972.26</v>
      </c>
      <c r="N1156" s="490">
        <v>151807</v>
      </c>
      <c r="O1156" s="490">
        <v>265662.25</v>
      </c>
      <c r="P1156" s="490">
        <v>187914.38</v>
      </c>
      <c r="Q1156" s="490">
        <v>328850.17</v>
      </c>
      <c r="R1156" s="490">
        <v>211576.11</v>
      </c>
      <c r="S1156" s="490">
        <v>370258.19</v>
      </c>
      <c r="T1156" s="490">
        <v>234909.95</v>
      </c>
      <c r="U1156" s="490">
        <v>411092.41</v>
      </c>
    </row>
    <row r="1157" spans="1:21" ht="15">
      <c r="A1157" s="489">
        <v>6</v>
      </c>
      <c r="B1157" s="489" t="s">
        <v>452</v>
      </c>
      <c r="C1157" s="489" t="s">
        <v>468</v>
      </c>
      <c r="D1157" s="489" t="s">
        <v>469</v>
      </c>
      <c r="E1157" s="489" t="s">
        <v>471</v>
      </c>
      <c r="F1157" s="489">
        <v>4</v>
      </c>
      <c r="G1157" s="489" t="s">
        <v>104</v>
      </c>
      <c r="H1157" s="490">
        <v>75900.56</v>
      </c>
      <c r="I1157" s="490">
        <v>121440.9</v>
      </c>
      <c r="J1157" s="490">
        <v>106260.78</v>
      </c>
      <c r="K1157" s="490">
        <v>170017.25</v>
      </c>
      <c r="L1157" s="490">
        <v>136621.01</v>
      </c>
      <c r="M1157" s="490">
        <v>218593.61</v>
      </c>
      <c r="N1157" s="490">
        <v>182161.34</v>
      </c>
      <c r="O1157" s="490">
        <v>291458.15000000002</v>
      </c>
      <c r="P1157" s="490">
        <v>227701.68</v>
      </c>
      <c r="Q1157" s="490">
        <v>364322.69</v>
      </c>
      <c r="R1157" s="490">
        <v>258061.9</v>
      </c>
      <c r="S1157" s="490">
        <v>412899.05</v>
      </c>
      <c r="T1157" s="490">
        <v>288422.12</v>
      </c>
      <c r="U1157" s="490">
        <v>461475.41</v>
      </c>
    </row>
    <row r="1158" spans="1:21" ht="15">
      <c r="A1158" s="489">
        <v>6</v>
      </c>
      <c r="B1158" s="489" t="s">
        <v>452</v>
      </c>
      <c r="C1158" s="489" t="s">
        <v>468</v>
      </c>
      <c r="D1158" s="489" t="s">
        <v>469</v>
      </c>
      <c r="E1158" s="489" t="s">
        <v>472</v>
      </c>
      <c r="F1158" s="489">
        <v>1</v>
      </c>
      <c r="G1158" s="489" t="s">
        <v>87</v>
      </c>
      <c r="H1158" s="490">
        <v>90549.05</v>
      </c>
      <c r="I1158" s="490">
        <v>158460.85</v>
      </c>
      <c r="J1158" s="490">
        <v>117324.35</v>
      </c>
      <c r="K1158" s="490">
        <v>205317.61</v>
      </c>
      <c r="L1158" s="490">
        <v>140454.26</v>
      </c>
      <c r="M1158" s="490">
        <v>245794.95</v>
      </c>
      <c r="N1158" s="490">
        <v>167634.03</v>
      </c>
      <c r="O1158" s="490">
        <v>293359.56</v>
      </c>
      <c r="P1158" s="490">
        <v>197174.67</v>
      </c>
      <c r="Q1158" s="490">
        <v>345055.68</v>
      </c>
      <c r="R1158" s="490">
        <v>216069.44</v>
      </c>
      <c r="S1158" s="490">
        <v>378121.51</v>
      </c>
      <c r="T1158" s="490">
        <v>233982.67</v>
      </c>
      <c r="U1158" s="490">
        <v>409469.67</v>
      </c>
    </row>
    <row r="1159" spans="1:21" ht="15">
      <c r="A1159" s="489">
        <v>6</v>
      </c>
      <c r="B1159" s="489" t="s">
        <v>452</v>
      </c>
      <c r="C1159" s="489" t="s">
        <v>468</v>
      </c>
      <c r="D1159" s="489" t="s">
        <v>469</v>
      </c>
      <c r="E1159" s="489" t="s">
        <v>472</v>
      </c>
      <c r="F1159" s="489">
        <v>2</v>
      </c>
      <c r="G1159" s="489" t="s">
        <v>106</v>
      </c>
      <c r="H1159" s="490">
        <v>78984.759999999995</v>
      </c>
      <c r="I1159" s="490">
        <v>138223.32999999999</v>
      </c>
      <c r="J1159" s="490">
        <v>103529.32</v>
      </c>
      <c r="K1159" s="490">
        <v>181176.31</v>
      </c>
      <c r="L1159" s="490">
        <v>125798.87</v>
      </c>
      <c r="M1159" s="490">
        <v>220148.02</v>
      </c>
      <c r="N1159" s="490">
        <v>154255.67000000001</v>
      </c>
      <c r="O1159" s="490">
        <v>269947.42</v>
      </c>
      <c r="P1159" s="490">
        <v>182961.85</v>
      </c>
      <c r="Q1159" s="490">
        <v>320183.24</v>
      </c>
      <c r="R1159" s="490">
        <v>201586.52</v>
      </c>
      <c r="S1159" s="490">
        <v>352776.41</v>
      </c>
      <c r="T1159" s="490">
        <v>218844.3</v>
      </c>
      <c r="U1159" s="490">
        <v>382977.53</v>
      </c>
    </row>
    <row r="1160" spans="1:21" ht="15">
      <c r="A1160" s="489">
        <v>6</v>
      </c>
      <c r="B1160" s="489" t="s">
        <v>452</v>
      </c>
      <c r="C1160" s="489" t="s">
        <v>468</v>
      </c>
      <c r="D1160" s="489" t="s">
        <v>469</v>
      </c>
      <c r="E1160" s="489" t="s">
        <v>472</v>
      </c>
      <c r="F1160" s="489">
        <v>3</v>
      </c>
      <c r="G1160" s="489" t="s">
        <v>107</v>
      </c>
      <c r="H1160" s="490">
        <v>68497.94</v>
      </c>
      <c r="I1160" s="490">
        <v>119871.4</v>
      </c>
      <c r="J1160" s="490">
        <v>93211.26</v>
      </c>
      <c r="K1160" s="490">
        <v>163119.71</v>
      </c>
      <c r="L1160" s="490">
        <v>117763.32</v>
      </c>
      <c r="M1160" s="490">
        <v>206085.82</v>
      </c>
      <c r="N1160" s="490">
        <v>154963.71</v>
      </c>
      <c r="O1160" s="490">
        <v>271186.5</v>
      </c>
      <c r="P1160" s="490">
        <v>191880.32000000001</v>
      </c>
      <c r="Q1160" s="490">
        <v>335790.56</v>
      </c>
      <c r="R1160" s="490">
        <v>216085.99</v>
      </c>
      <c r="S1160" s="490">
        <v>378150.48</v>
      </c>
      <c r="T1160" s="490">
        <v>239967.33</v>
      </c>
      <c r="U1160" s="490">
        <v>419942.82</v>
      </c>
    </row>
    <row r="1161" spans="1:21" ht="15">
      <c r="A1161" s="489">
        <v>6</v>
      </c>
      <c r="B1161" s="489" t="s">
        <v>452</v>
      </c>
      <c r="C1161" s="489" t="s">
        <v>468</v>
      </c>
      <c r="D1161" s="489" t="s">
        <v>469</v>
      </c>
      <c r="E1161" s="489" t="s">
        <v>472</v>
      </c>
      <c r="F1161" s="489">
        <v>4</v>
      </c>
      <c r="G1161" s="489" t="s">
        <v>104</v>
      </c>
      <c r="H1161" s="490">
        <v>76798.09</v>
      </c>
      <c r="I1161" s="490">
        <v>122876.94</v>
      </c>
      <c r="J1161" s="490">
        <v>107517.32</v>
      </c>
      <c r="K1161" s="490">
        <v>172027.71</v>
      </c>
      <c r="L1161" s="490">
        <v>138236.54999999999</v>
      </c>
      <c r="M1161" s="490">
        <v>221178.49</v>
      </c>
      <c r="N1161" s="490">
        <v>184315.41</v>
      </c>
      <c r="O1161" s="490">
        <v>294904.65000000002</v>
      </c>
      <c r="P1161" s="490">
        <v>230394.26</v>
      </c>
      <c r="Q1161" s="490">
        <v>368630.82</v>
      </c>
      <c r="R1161" s="490">
        <v>261113.49</v>
      </c>
      <c r="S1161" s="490">
        <v>417781.59</v>
      </c>
      <c r="T1161" s="490">
        <v>291832.73</v>
      </c>
      <c r="U1161" s="490">
        <v>466932.37</v>
      </c>
    </row>
    <row r="1162" spans="1:21" ht="15">
      <c r="A1162" s="489">
        <v>6</v>
      </c>
      <c r="B1162" s="489" t="s">
        <v>452</v>
      </c>
      <c r="C1162" s="489" t="s">
        <v>468</v>
      </c>
      <c r="D1162" s="489" t="s">
        <v>469</v>
      </c>
      <c r="E1162" s="489" t="s">
        <v>473</v>
      </c>
      <c r="F1162" s="489">
        <v>1</v>
      </c>
      <c r="G1162" s="489" t="s">
        <v>87</v>
      </c>
      <c r="H1162" s="490">
        <v>88086.74</v>
      </c>
      <c r="I1162" s="490">
        <v>154151.79</v>
      </c>
      <c r="J1162" s="490">
        <v>114061.62</v>
      </c>
      <c r="K1162" s="490">
        <v>199607.83</v>
      </c>
      <c r="L1162" s="490">
        <v>136496.54999999999</v>
      </c>
      <c r="M1162" s="490">
        <v>238868.96</v>
      </c>
      <c r="N1162" s="490">
        <v>162831.54</v>
      </c>
      <c r="O1162" s="490">
        <v>284955.2</v>
      </c>
      <c r="P1162" s="490">
        <v>191468.19</v>
      </c>
      <c r="Q1162" s="490">
        <v>335069.33</v>
      </c>
      <c r="R1162" s="490">
        <v>209783.93</v>
      </c>
      <c r="S1162" s="490">
        <v>367121.88</v>
      </c>
      <c r="T1162" s="490">
        <v>227114.05</v>
      </c>
      <c r="U1162" s="490">
        <v>397449.59</v>
      </c>
    </row>
    <row r="1163" spans="1:21" ht="15">
      <c r="A1163" s="489">
        <v>6</v>
      </c>
      <c r="B1163" s="489" t="s">
        <v>452</v>
      </c>
      <c r="C1163" s="489" t="s">
        <v>468</v>
      </c>
      <c r="D1163" s="489" t="s">
        <v>469</v>
      </c>
      <c r="E1163" s="489" t="s">
        <v>473</v>
      </c>
      <c r="F1163" s="489">
        <v>2</v>
      </c>
      <c r="G1163" s="489" t="s">
        <v>106</v>
      </c>
      <c r="H1163" s="490">
        <v>77157.899999999994</v>
      </c>
      <c r="I1163" s="490">
        <v>135026.32999999999</v>
      </c>
      <c r="J1163" s="490">
        <v>101024.56</v>
      </c>
      <c r="K1163" s="490">
        <v>176792.97</v>
      </c>
      <c r="L1163" s="490">
        <v>122646.39999999999</v>
      </c>
      <c r="M1163" s="490">
        <v>214631.2</v>
      </c>
      <c r="N1163" s="490">
        <v>150188.25</v>
      </c>
      <c r="O1163" s="490">
        <v>262829.44</v>
      </c>
      <c r="P1163" s="490">
        <v>178036.29</v>
      </c>
      <c r="Q1163" s="490">
        <v>311563.51</v>
      </c>
      <c r="R1163" s="490">
        <v>196096.78</v>
      </c>
      <c r="S1163" s="490">
        <v>343169.37</v>
      </c>
      <c r="T1163" s="490">
        <v>212807.47</v>
      </c>
      <c r="U1163" s="490">
        <v>372413.07</v>
      </c>
    </row>
    <row r="1164" spans="1:21" ht="15">
      <c r="A1164" s="489">
        <v>6</v>
      </c>
      <c r="B1164" s="489" t="s">
        <v>452</v>
      </c>
      <c r="C1164" s="489" t="s">
        <v>468</v>
      </c>
      <c r="D1164" s="489" t="s">
        <v>469</v>
      </c>
      <c r="E1164" s="489" t="s">
        <v>473</v>
      </c>
      <c r="F1164" s="489">
        <v>3</v>
      </c>
      <c r="G1164" s="489" t="s">
        <v>107</v>
      </c>
      <c r="H1164" s="490">
        <v>67159.61</v>
      </c>
      <c r="I1164" s="490">
        <v>117529.31</v>
      </c>
      <c r="J1164" s="490">
        <v>91485.17</v>
      </c>
      <c r="K1164" s="490">
        <v>160099.04999999999</v>
      </c>
      <c r="L1164" s="490">
        <v>115658.34</v>
      </c>
      <c r="M1164" s="490">
        <v>202402.09</v>
      </c>
      <c r="N1164" s="490">
        <v>152269.92000000001</v>
      </c>
      <c r="O1164" s="490">
        <v>266472.37</v>
      </c>
      <c r="P1164" s="490">
        <v>188613.32</v>
      </c>
      <c r="Q1164" s="490">
        <v>330073.31</v>
      </c>
      <c r="R1164" s="490">
        <v>212459.12</v>
      </c>
      <c r="S1164" s="490">
        <v>371803.46</v>
      </c>
      <c r="T1164" s="490">
        <v>235998.42</v>
      </c>
      <c r="U1164" s="490">
        <v>412997.23</v>
      </c>
    </row>
    <row r="1165" spans="1:21" ht="15">
      <c r="A1165" s="489">
        <v>6</v>
      </c>
      <c r="B1165" s="489" t="s">
        <v>452</v>
      </c>
      <c r="C1165" s="489" t="s">
        <v>468</v>
      </c>
      <c r="D1165" s="489" t="s">
        <v>469</v>
      </c>
      <c r="E1165" s="489" t="s">
        <v>473</v>
      </c>
      <c r="F1165" s="489">
        <v>4</v>
      </c>
      <c r="G1165" s="489" t="s">
        <v>104</v>
      </c>
      <c r="H1165" s="490">
        <v>74664.28</v>
      </c>
      <c r="I1165" s="490">
        <v>119462.85</v>
      </c>
      <c r="J1165" s="490">
        <v>104529.99</v>
      </c>
      <c r="K1165" s="490">
        <v>167247.99</v>
      </c>
      <c r="L1165" s="490">
        <v>134395.71</v>
      </c>
      <c r="M1165" s="490">
        <v>215033.13</v>
      </c>
      <c r="N1165" s="490">
        <v>179194.27</v>
      </c>
      <c r="O1165" s="490">
        <v>286710.84000000003</v>
      </c>
      <c r="P1165" s="490">
        <v>223992.84</v>
      </c>
      <c r="Q1165" s="490">
        <v>358388.55</v>
      </c>
      <c r="R1165" s="490">
        <v>253858.56</v>
      </c>
      <c r="S1165" s="490">
        <v>406173.7</v>
      </c>
      <c r="T1165" s="490">
        <v>283724.27</v>
      </c>
      <c r="U1165" s="490">
        <v>453958.84</v>
      </c>
    </row>
    <row r="1166" spans="1:21" ht="15">
      <c r="A1166" s="489">
        <v>6</v>
      </c>
      <c r="B1166" s="489" t="s">
        <v>452</v>
      </c>
      <c r="C1166" s="489" t="s">
        <v>468</v>
      </c>
      <c r="D1166" s="489" t="s">
        <v>469</v>
      </c>
      <c r="E1166" s="489" t="s">
        <v>474</v>
      </c>
      <c r="F1166" s="489">
        <v>1</v>
      </c>
      <c r="G1166" s="489" t="s">
        <v>87</v>
      </c>
      <c r="H1166" s="490">
        <v>87436.92</v>
      </c>
      <c r="I1166" s="490">
        <v>153014.60999999999</v>
      </c>
      <c r="J1166" s="490">
        <v>113324.25</v>
      </c>
      <c r="K1166" s="490">
        <v>198317.43</v>
      </c>
      <c r="L1166" s="490">
        <v>135688.66</v>
      </c>
      <c r="M1166" s="490">
        <v>237455.16</v>
      </c>
      <c r="N1166" s="490">
        <v>161981.46</v>
      </c>
      <c r="O1166" s="490">
        <v>283467.56</v>
      </c>
      <c r="P1166" s="490">
        <v>190551.76</v>
      </c>
      <c r="Q1166" s="490">
        <v>333465.59000000003</v>
      </c>
      <c r="R1166" s="490">
        <v>208826.23999999999</v>
      </c>
      <c r="S1166" s="490">
        <v>365445.91</v>
      </c>
      <c r="T1166" s="490">
        <v>226166.66</v>
      </c>
      <c r="U1166" s="490">
        <v>395791.65</v>
      </c>
    </row>
    <row r="1167" spans="1:21" ht="15">
      <c r="A1167" s="489">
        <v>6</v>
      </c>
      <c r="B1167" s="489" t="s">
        <v>452</v>
      </c>
      <c r="C1167" s="489" t="s">
        <v>468</v>
      </c>
      <c r="D1167" s="489" t="s">
        <v>469</v>
      </c>
      <c r="E1167" s="489" t="s">
        <v>474</v>
      </c>
      <c r="F1167" s="489">
        <v>2</v>
      </c>
      <c r="G1167" s="489" t="s">
        <v>106</v>
      </c>
      <c r="H1167" s="490">
        <v>76126.759999999995</v>
      </c>
      <c r="I1167" s="490">
        <v>133221.82999999999</v>
      </c>
      <c r="J1167" s="490">
        <v>99832.4</v>
      </c>
      <c r="K1167" s="490">
        <v>174706.71</v>
      </c>
      <c r="L1167" s="490">
        <v>121355.37</v>
      </c>
      <c r="M1167" s="490">
        <v>212371.89</v>
      </c>
      <c r="N1167" s="490">
        <v>148897.13</v>
      </c>
      <c r="O1167" s="490">
        <v>260569.98</v>
      </c>
      <c r="P1167" s="490">
        <v>176651.31</v>
      </c>
      <c r="Q1167" s="490">
        <v>309139.78999999998</v>
      </c>
      <c r="R1167" s="490">
        <v>194661.63</v>
      </c>
      <c r="S1167" s="490">
        <v>340657.85</v>
      </c>
      <c r="T1167" s="490">
        <v>211361.01</v>
      </c>
      <c r="U1167" s="490">
        <v>369881.76</v>
      </c>
    </row>
    <row r="1168" spans="1:21" ht="15">
      <c r="A1168" s="489">
        <v>6</v>
      </c>
      <c r="B1168" s="489" t="s">
        <v>452</v>
      </c>
      <c r="C1168" s="489" t="s">
        <v>468</v>
      </c>
      <c r="D1168" s="489" t="s">
        <v>469</v>
      </c>
      <c r="E1168" s="489" t="s">
        <v>474</v>
      </c>
      <c r="F1168" s="489">
        <v>3</v>
      </c>
      <c r="G1168" s="489" t="s">
        <v>107</v>
      </c>
      <c r="H1168" s="490">
        <v>65909.570000000007</v>
      </c>
      <c r="I1168" s="490">
        <v>115341.74</v>
      </c>
      <c r="J1168" s="490">
        <v>89646.57</v>
      </c>
      <c r="K1168" s="490">
        <v>156881.5</v>
      </c>
      <c r="L1168" s="490">
        <v>113225.86</v>
      </c>
      <c r="M1168" s="490">
        <v>198145.25</v>
      </c>
      <c r="N1168" s="490">
        <v>148958.9</v>
      </c>
      <c r="O1168" s="490">
        <v>260678.08</v>
      </c>
      <c r="P1168" s="490">
        <v>184414.4</v>
      </c>
      <c r="Q1168" s="490">
        <v>322725.2</v>
      </c>
      <c r="R1168" s="490">
        <v>207654.91</v>
      </c>
      <c r="S1168" s="490">
        <v>363396.09</v>
      </c>
      <c r="T1168" s="490">
        <v>230578.21</v>
      </c>
      <c r="U1168" s="490">
        <v>403511.88</v>
      </c>
    </row>
    <row r="1169" spans="1:21" ht="15">
      <c r="A1169" s="489">
        <v>6</v>
      </c>
      <c r="B1169" s="489" t="s">
        <v>452</v>
      </c>
      <c r="C1169" s="489" t="s">
        <v>468</v>
      </c>
      <c r="D1169" s="489" t="s">
        <v>469</v>
      </c>
      <c r="E1169" s="489" t="s">
        <v>474</v>
      </c>
      <c r="F1169" s="489">
        <v>4</v>
      </c>
      <c r="G1169" s="489" t="s">
        <v>104</v>
      </c>
      <c r="H1169" s="490">
        <v>74178.850000000006</v>
      </c>
      <c r="I1169" s="490">
        <v>118686.16</v>
      </c>
      <c r="J1169" s="490">
        <v>103850.39</v>
      </c>
      <c r="K1169" s="490">
        <v>166160.62</v>
      </c>
      <c r="L1169" s="490">
        <v>133521.93</v>
      </c>
      <c r="M1169" s="490">
        <v>213635.08</v>
      </c>
      <c r="N1169" s="490">
        <v>178029.23</v>
      </c>
      <c r="O1169" s="490">
        <v>284846.78000000003</v>
      </c>
      <c r="P1169" s="490">
        <v>222536.54</v>
      </c>
      <c r="Q1169" s="490">
        <v>356058.47</v>
      </c>
      <c r="R1169" s="490">
        <v>252208.08</v>
      </c>
      <c r="S1169" s="490">
        <v>403532.94</v>
      </c>
      <c r="T1169" s="490">
        <v>281879.62</v>
      </c>
      <c r="U1169" s="490">
        <v>451007.4</v>
      </c>
    </row>
    <row r="1170" spans="1:21" ht="15">
      <c r="A1170" s="489">
        <v>6</v>
      </c>
      <c r="B1170" s="489" t="s">
        <v>452</v>
      </c>
      <c r="C1170" s="489" t="s">
        <v>468</v>
      </c>
      <c r="D1170" s="489" t="s">
        <v>469</v>
      </c>
      <c r="E1170" s="489" t="s">
        <v>475</v>
      </c>
      <c r="F1170" s="489">
        <v>1</v>
      </c>
      <c r="G1170" s="489" t="s">
        <v>87</v>
      </c>
      <c r="H1170" s="490">
        <v>89446.11</v>
      </c>
      <c r="I1170" s="490">
        <v>156530.70000000001</v>
      </c>
      <c r="J1170" s="490">
        <v>115955.64</v>
      </c>
      <c r="K1170" s="490">
        <v>202922.37</v>
      </c>
      <c r="L1170" s="490">
        <v>138858.92000000001</v>
      </c>
      <c r="M1170" s="490">
        <v>243003.1</v>
      </c>
      <c r="N1170" s="490">
        <v>165795.85</v>
      </c>
      <c r="O1170" s="490">
        <v>290142.74</v>
      </c>
      <c r="P1170" s="490">
        <v>195060.73</v>
      </c>
      <c r="Q1170" s="490">
        <v>341356.29</v>
      </c>
      <c r="R1170" s="490">
        <v>213779.79</v>
      </c>
      <c r="S1170" s="490">
        <v>374114.63</v>
      </c>
      <c r="T1170" s="490">
        <v>231554.97</v>
      </c>
      <c r="U1170" s="490">
        <v>405221.19</v>
      </c>
    </row>
    <row r="1171" spans="1:21" ht="15">
      <c r="A1171" s="489">
        <v>6</v>
      </c>
      <c r="B1171" s="489" t="s">
        <v>452</v>
      </c>
      <c r="C1171" s="489" t="s">
        <v>468</v>
      </c>
      <c r="D1171" s="489" t="s">
        <v>469</v>
      </c>
      <c r="E1171" s="489" t="s">
        <v>475</v>
      </c>
      <c r="F1171" s="489">
        <v>2</v>
      </c>
      <c r="G1171" s="489" t="s">
        <v>106</v>
      </c>
      <c r="H1171" s="490">
        <v>77754.69</v>
      </c>
      <c r="I1171" s="490">
        <v>136070.71</v>
      </c>
      <c r="J1171" s="490">
        <v>102009.01</v>
      </c>
      <c r="K1171" s="490">
        <v>178515.77</v>
      </c>
      <c r="L1171" s="490">
        <v>124042.48</v>
      </c>
      <c r="M1171" s="490">
        <v>217074.34</v>
      </c>
      <c r="N1171" s="490">
        <v>152270.47</v>
      </c>
      <c r="O1171" s="490">
        <v>266473.33</v>
      </c>
      <c r="P1171" s="490">
        <v>180691.73</v>
      </c>
      <c r="Q1171" s="490">
        <v>316210.52</v>
      </c>
      <c r="R1171" s="490">
        <v>199137.72</v>
      </c>
      <c r="S1171" s="490">
        <v>348491.01</v>
      </c>
      <c r="T1171" s="490">
        <v>216250.25</v>
      </c>
      <c r="U1171" s="490">
        <v>378437.94</v>
      </c>
    </row>
    <row r="1172" spans="1:21" ht="15">
      <c r="A1172" s="489">
        <v>6</v>
      </c>
      <c r="B1172" s="489" t="s">
        <v>452</v>
      </c>
      <c r="C1172" s="489" t="s">
        <v>468</v>
      </c>
      <c r="D1172" s="489" t="s">
        <v>469</v>
      </c>
      <c r="E1172" s="489" t="s">
        <v>475</v>
      </c>
      <c r="F1172" s="489">
        <v>3</v>
      </c>
      <c r="G1172" s="489" t="s">
        <v>107</v>
      </c>
      <c r="H1172" s="490">
        <v>67225.83</v>
      </c>
      <c r="I1172" s="490">
        <v>117645.2</v>
      </c>
      <c r="J1172" s="490">
        <v>91400.79</v>
      </c>
      <c r="K1172" s="490">
        <v>159951.38</v>
      </c>
      <c r="L1172" s="490">
        <v>115412.72</v>
      </c>
      <c r="M1172" s="490">
        <v>201972.26</v>
      </c>
      <c r="N1172" s="490">
        <v>151807</v>
      </c>
      <c r="O1172" s="490">
        <v>265662.25</v>
      </c>
      <c r="P1172" s="490">
        <v>187914.38</v>
      </c>
      <c r="Q1172" s="490">
        <v>328850.17</v>
      </c>
      <c r="R1172" s="490">
        <v>211576.11</v>
      </c>
      <c r="S1172" s="490">
        <v>370258.19</v>
      </c>
      <c r="T1172" s="490">
        <v>234909.95</v>
      </c>
      <c r="U1172" s="490">
        <v>411092.41</v>
      </c>
    </row>
    <row r="1173" spans="1:21" ht="15">
      <c r="A1173" s="489">
        <v>6</v>
      </c>
      <c r="B1173" s="489" t="s">
        <v>452</v>
      </c>
      <c r="C1173" s="489" t="s">
        <v>468</v>
      </c>
      <c r="D1173" s="489" t="s">
        <v>469</v>
      </c>
      <c r="E1173" s="489" t="s">
        <v>475</v>
      </c>
      <c r="F1173" s="489">
        <v>4</v>
      </c>
      <c r="G1173" s="489" t="s">
        <v>104</v>
      </c>
      <c r="H1173" s="490">
        <v>75900.56</v>
      </c>
      <c r="I1173" s="490">
        <v>121440.9</v>
      </c>
      <c r="J1173" s="490">
        <v>106260.78</v>
      </c>
      <c r="K1173" s="490">
        <v>170017.25</v>
      </c>
      <c r="L1173" s="490">
        <v>136621.01</v>
      </c>
      <c r="M1173" s="490">
        <v>218593.61</v>
      </c>
      <c r="N1173" s="490">
        <v>182161.34</v>
      </c>
      <c r="O1173" s="490">
        <v>291458.15000000002</v>
      </c>
      <c r="P1173" s="490">
        <v>227701.68</v>
      </c>
      <c r="Q1173" s="490">
        <v>364322.69</v>
      </c>
      <c r="R1173" s="490">
        <v>258061.9</v>
      </c>
      <c r="S1173" s="490">
        <v>412899.05</v>
      </c>
      <c r="T1173" s="490">
        <v>288422.12</v>
      </c>
      <c r="U1173" s="490">
        <v>461475.41</v>
      </c>
    </row>
    <row r="1174" spans="1:21" ht="15">
      <c r="A1174" s="489">
        <v>6</v>
      </c>
      <c r="B1174" s="489" t="s">
        <v>452</v>
      </c>
      <c r="C1174" s="489" t="s">
        <v>468</v>
      </c>
      <c r="D1174" s="489" t="s">
        <v>469</v>
      </c>
      <c r="E1174" s="489" t="s">
        <v>476</v>
      </c>
      <c r="F1174" s="489">
        <v>1</v>
      </c>
      <c r="G1174" s="489" t="s">
        <v>87</v>
      </c>
      <c r="H1174" s="490">
        <v>92065.78</v>
      </c>
      <c r="I1174" s="490">
        <v>161115.12</v>
      </c>
      <c r="J1174" s="490">
        <v>119303.19</v>
      </c>
      <c r="K1174" s="490">
        <v>208780.59</v>
      </c>
      <c r="L1174" s="490">
        <v>142832.97</v>
      </c>
      <c r="M1174" s="490">
        <v>249957.69</v>
      </c>
      <c r="N1174" s="490">
        <v>170487.92</v>
      </c>
      <c r="O1174" s="490">
        <v>298353.86</v>
      </c>
      <c r="P1174" s="490">
        <v>200542.34</v>
      </c>
      <c r="Q1174" s="490">
        <v>350949.1</v>
      </c>
      <c r="R1174" s="490">
        <v>219765.88</v>
      </c>
      <c r="S1174" s="490">
        <v>384590.29</v>
      </c>
      <c r="T1174" s="490">
        <v>237997.25</v>
      </c>
      <c r="U1174" s="490">
        <v>416495.18</v>
      </c>
    </row>
    <row r="1175" spans="1:21" ht="15">
      <c r="A1175" s="489">
        <v>6</v>
      </c>
      <c r="B1175" s="489" t="s">
        <v>452</v>
      </c>
      <c r="C1175" s="489" t="s">
        <v>468</v>
      </c>
      <c r="D1175" s="489" t="s">
        <v>469</v>
      </c>
      <c r="E1175" s="489" t="s">
        <v>476</v>
      </c>
      <c r="F1175" s="489">
        <v>2</v>
      </c>
      <c r="G1175" s="489" t="s">
        <v>106</v>
      </c>
      <c r="H1175" s="490">
        <v>80247.320000000007</v>
      </c>
      <c r="I1175" s="490">
        <v>140432.79999999999</v>
      </c>
      <c r="J1175" s="490">
        <v>105204.97</v>
      </c>
      <c r="K1175" s="490">
        <v>184108.7</v>
      </c>
      <c r="L1175" s="490">
        <v>127855.48</v>
      </c>
      <c r="M1175" s="490">
        <v>223747.09</v>
      </c>
      <c r="N1175" s="490">
        <v>156815.51999999999</v>
      </c>
      <c r="O1175" s="490">
        <v>274427.17</v>
      </c>
      <c r="P1175" s="490">
        <v>186017.15</v>
      </c>
      <c r="Q1175" s="490">
        <v>325530.01</v>
      </c>
      <c r="R1175" s="490">
        <v>204964.66</v>
      </c>
      <c r="S1175" s="490">
        <v>358688.16</v>
      </c>
      <c r="T1175" s="490">
        <v>222526.17</v>
      </c>
      <c r="U1175" s="490">
        <v>389420.79999999999</v>
      </c>
    </row>
    <row r="1176" spans="1:21" ht="15">
      <c r="A1176" s="489">
        <v>6</v>
      </c>
      <c r="B1176" s="489" t="s">
        <v>452</v>
      </c>
      <c r="C1176" s="489" t="s">
        <v>468</v>
      </c>
      <c r="D1176" s="489" t="s">
        <v>469</v>
      </c>
      <c r="E1176" s="489" t="s">
        <v>476</v>
      </c>
      <c r="F1176" s="489">
        <v>3</v>
      </c>
      <c r="G1176" s="489" t="s">
        <v>107</v>
      </c>
      <c r="H1176" s="490">
        <v>69546.53</v>
      </c>
      <c r="I1176" s="490">
        <v>121706.43</v>
      </c>
      <c r="J1176" s="490">
        <v>94620.26</v>
      </c>
      <c r="K1176" s="490">
        <v>165585.46</v>
      </c>
      <c r="L1176" s="490">
        <v>119529.19</v>
      </c>
      <c r="M1176" s="490">
        <v>209176.07</v>
      </c>
      <c r="N1176" s="490">
        <v>157273.04999999999</v>
      </c>
      <c r="O1176" s="490">
        <v>275227.84000000003</v>
      </c>
      <c r="P1176" s="490">
        <v>194726.9</v>
      </c>
      <c r="Q1176" s="490">
        <v>340772.07</v>
      </c>
      <c r="R1176" s="490">
        <v>219281.81</v>
      </c>
      <c r="S1176" s="490">
        <v>383743.17</v>
      </c>
      <c r="T1176" s="490">
        <v>243505.27</v>
      </c>
      <c r="U1176" s="490">
        <v>426134.23</v>
      </c>
    </row>
    <row r="1177" spans="1:21" ht="15">
      <c r="A1177" s="489">
        <v>6</v>
      </c>
      <c r="B1177" s="489" t="s">
        <v>452</v>
      </c>
      <c r="C1177" s="489" t="s">
        <v>468</v>
      </c>
      <c r="D1177" s="489" t="s">
        <v>469</v>
      </c>
      <c r="E1177" s="489" t="s">
        <v>476</v>
      </c>
      <c r="F1177" s="489">
        <v>4</v>
      </c>
      <c r="G1177" s="489" t="s">
        <v>104</v>
      </c>
      <c r="H1177" s="490">
        <v>78093.03</v>
      </c>
      <c r="I1177" s="490">
        <v>124948.86</v>
      </c>
      <c r="J1177" s="490">
        <v>109330.25</v>
      </c>
      <c r="K1177" s="490">
        <v>174928.4</v>
      </c>
      <c r="L1177" s="490">
        <v>140567.46</v>
      </c>
      <c r="M1177" s="490">
        <v>224907.94</v>
      </c>
      <c r="N1177" s="490">
        <v>187423.28</v>
      </c>
      <c r="O1177" s="490">
        <v>299877.26</v>
      </c>
      <c r="P1177" s="490">
        <v>234279.1</v>
      </c>
      <c r="Q1177" s="490">
        <v>374846.57</v>
      </c>
      <c r="R1177" s="490">
        <v>265516.32</v>
      </c>
      <c r="S1177" s="490">
        <v>424826.11</v>
      </c>
      <c r="T1177" s="490">
        <v>296753.53000000003</v>
      </c>
      <c r="U1177" s="490">
        <v>474805.66</v>
      </c>
    </row>
    <row r="1178" spans="1:21" ht="15">
      <c r="A1178" s="489">
        <v>6</v>
      </c>
      <c r="B1178" s="489" t="s">
        <v>452</v>
      </c>
      <c r="C1178" s="489" t="s">
        <v>477</v>
      </c>
      <c r="D1178" s="489" t="s">
        <v>478</v>
      </c>
      <c r="E1178" s="489" t="s">
        <v>479</v>
      </c>
      <c r="F1178" s="489">
        <v>1</v>
      </c>
      <c r="G1178" s="489" t="s">
        <v>87</v>
      </c>
      <c r="H1178" s="490">
        <v>88835.63</v>
      </c>
      <c r="I1178" s="490">
        <v>155462.35999999999</v>
      </c>
      <c r="J1178" s="490">
        <v>115239.48</v>
      </c>
      <c r="K1178" s="490">
        <v>201669.08</v>
      </c>
      <c r="L1178" s="490">
        <v>138055.12</v>
      </c>
      <c r="M1178" s="490">
        <v>241596.46</v>
      </c>
      <c r="N1178" s="490">
        <v>164918.17000000001</v>
      </c>
      <c r="O1178" s="490">
        <v>288606.8</v>
      </c>
      <c r="P1178" s="490">
        <v>194088.1</v>
      </c>
      <c r="Q1178" s="490">
        <v>339654.17</v>
      </c>
      <c r="R1178" s="490">
        <v>212747.24</v>
      </c>
      <c r="S1178" s="490">
        <v>372307.68</v>
      </c>
      <c r="T1178" s="490">
        <v>230501</v>
      </c>
      <c r="U1178" s="490">
        <v>403376.75</v>
      </c>
    </row>
    <row r="1179" spans="1:21" ht="15">
      <c r="A1179" s="489">
        <v>6</v>
      </c>
      <c r="B1179" s="489" t="s">
        <v>452</v>
      </c>
      <c r="C1179" s="489" t="s">
        <v>477</v>
      </c>
      <c r="D1179" s="489" t="s">
        <v>478</v>
      </c>
      <c r="E1179" s="489" t="s">
        <v>479</v>
      </c>
      <c r="F1179" s="489">
        <v>2</v>
      </c>
      <c r="G1179" s="489" t="s">
        <v>106</v>
      </c>
      <c r="H1179" s="490">
        <v>76890</v>
      </c>
      <c r="I1179" s="490">
        <v>134557.49</v>
      </c>
      <c r="J1179" s="490">
        <v>100989.66</v>
      </c>
      <c r="K1179" s="490">
        <v>176731.91</v>
      </c>
      <c r="L1179" s="490">
        <v>122916.59</v>
      </c>
      <c r="M1179" s="490">
        <v>215104.02</v>
      </c>
      <c r="N1179" s="490">
        <v>151098.76</v>
      </c>
      <c r="O1179" s="490">
        <v>264422.84000000003</v>
      </c>
      <c r="P1179" s="490">
        <v>179406.72</v>
      </c>
      <c r="Q1179" s="490">
        <v>313961.76</v>
      </c>
      <c r="R1179" s="490">
        <v>197786.87</v>
      </c>
      <c r="S1179" s="490">
        <v>346127.03</v>
      </c>
      <c r="T1179" s="490">
        <v>214863.57</v>
      </c>
      <c r="U1179" s="490">
        <v>376011.24</v>
      </c>
    </row>
    <row r="1180" spans="1:21" ht="15">
      <c r="A1180" s="489">
        <v>6</v>
      </c>
      <c r="B1180" s="489" t="s">
        <v>452</v>
      </c>
      <c r="C1180" s="489" t="s">
        <v>477</v>
      </c>
      <c r="D1180" s="489" t="s">
        <v>478</v>
      </c>
      <c r="E1180" s="489" t="s">
        <v>479</v>
      </c>
      <c r="F1180" s="489">
        <v>3</v>
      </c>
      <c r="G1180" s="489" t="s">
        <v>107</v>
      </c>
      <c r="H1180" s="490">
        <v>66221.38</v>
      </c>
      <c r="I1180" s="490">
        <v>115887.42</v>
      </c>
      <c r="J1180" s="490">
        <v>89935.54</v>
      </c>
      <c r="K1180" s="490">
        <v>157387.19</v>
      </c>
      <c r="L1180" s="490">
        <v>113483.12</v>
      </c>
      <c r="M1180" s="490">
        <v>198595.45</v>
      </c>
      <c r="N1180" s="490">
        <v>149189.04999999999</v>
      </c>
      <c r="O1180" s="490">
        <v>261080.84</v>
      </c>
      <c r="P1180" s="490">
        <v>184601.85</v>
      </c>
      <c r="Q1180" s="490">
        <v>323053.24</v>
      </c>
      <c r="R1180" s="490">
        <v>207791.61</v>
      </c>
      <c r="S1180" s="490">
        <v>363635.32</v>
      </c>
      <c r="T1180" s="490">
        <v>230646.36</v>
      </c>
      <c r="U1180" s="490">
        <v>403631.13</v>
      </c>
    </row>
    <row r="1181" spans="1:21" ht="15">
      <c r="A1181" s="489">
        <v>6</v>
      </c>
      <c r="B1181" s="489" t="s">
        <v>452</v>
      </c>
      <c r="C1181" s="489" t="s">
        <v>477</v>
      </c>
      <c r="D1181" s="489" t="s">
        <v>478</v>
      </c>
      <c r="E1181" s="489" t="s">
        <v>479</v>
      </c>
      <c r="F1181" s="489">
        <v>4</v>
      </c>
      <c r="G1181" s="489" t="s">
        <v>104</v>
      </c>
      <c r="H1181" s="490">
        <v>75429.8</v>
      </c>
      <c r="I1181" s="490">
        <v>120687.67</v>
      </c>
      <c r="J1181" s="490">
        <v>105601.71</v>
      </c>
      <c r="K1181" s="490">
        <v>168962.74</v>
      </c>
      <c r="L1181" s="490">
        <v>135773.63</v>
      </c>
      <c r="M1181" s="490">
        <v>217237.81</v>
      </c>
      <c r="N1181" s="490">
        <v>181031.51</v>
      </c>
      <c r="O1181" s="490">
        <v>289650.42</v>
      </c>
      <c r="P1181" s="490">
        <v>226289.39</v>
      </c>
      <c r="Q1181" s="490">
        <v>362063.02</v>
      </c>
      <c r="R1181" s="490">
        <v>256461.3</v>
      </c>
      <c r="S1181" s="490">
        <v>410338.09</v>
      </c>
      <c r="T1181" s="490">
        <v>286633.21999999997</v>
      </c>
      <c r="U1181" s="490">
        <v>458613.16</v>
      </c>
    </row>
    <row r="1182" spans="1:21" ht="15">
      <c r="A1182" s="489">
        <v>6</v>
      </c>
      <c r="B1182" s="489" t="s">
        <v>452</v>
      </c>
      <c r="C1182" s="489" t="s">
        <v>477</v>
      </c>
      <c r="D1182" s="489" t="s">
        <v>478</v>
      </c>
      <c r="E1182" s="489" t="s">
        <v>480</v>
      </c>
      <c r="F1182" s="489">
        <v>1</v>
      </c>
      <c r="G1182" s="489" t="s">
        <v>87</v>
      </c>
      <c r="H1182" s="490">
        <v>85920.19</v>
      </c>
      <c r="I1182" s="490">
        <v>150360.34</v>
      </c>
      <c r="J1182" s="490">
        <v>111345.41</v>
      </c>
      <c r="K1182" s="490">
        <v>194854.46</v>
      </c>
      <c r="L1182" s="490">
        <v>133309.95000000001</v>
      </c>
      <c r="M1182" s="490">
        <v>233292.42</v>
      </c>
      <c r="N1182" s="490">
        <v>159127.57999999999</v>
      </c>
      <c r="O1182" s="490">
        <v>278473.26</v>
      </c>
      <c r="P1182" s="490">
        <v>187184.1</v>
      </c>
      <c r="Q1182" s="490">
        <v>327572.17</v>
      </c>
      <c r="R1182" s="490">
        <v>205129.79</v>
      </c>
      <c r="S1182" s="490">
        <v>358977.14</v>
      </c>
      <c r="T1182" s="490">
        <v>222152.08</v>
      </c>
      <c r="U1182" s="490">
        <v>388766.14</v>
      </c>
    </row>
    <row r="1183" spans="1:21" ht="15">
      <c r="A1183" s="489">
        <v>6</v>
      </c>
      <c r="B1183" s="489" t="s">
        <v>452</v>
      </c>
      <c r="C1183" s="489" t="s">
        <v>477</v>
      </c>
      <c r="D1183" s="489" t="s">
        <v>478</v>
      </c>
      <c r="E1183" s="489" t="s">
        <v>480</v>
      </c>
      <c r="F1183" s="489">
        <v>2</v>
      </c>
      <c r="G1183" s="489" t="s">
        <v>106</v>
      </c>
      <c r="H1183" s="490">
        <v>74864.210000000006</v>
      </c>
      <c r="I1183" s="490">
        <v>131012.36</v>
      </c>
      <c r="J1183" s="490">
        <v>98156.75</v>
      </c>
      <c r="K1183" s="490">
        <v>171774.31</v>
      </c>
      <c r="L1183" s="490">
        <v>119298.76</v>
      </c>
      <c r="M1183" s="490">
        <v>208772.82</v>
      </c>
      <c r="N1183" s="490">
        <v>146337.26999999999</v>
      </c>
      <c r="O1183" s="490">
        <v>256090.23</v>
      </c>
      <c r="P1183" s="490">
        <v>173596.01</v>
      </c>
      <c r="Q1183" s="490">
        <v>303793.02</v>
      </c>
      <c r="R1183" s="490">
        <v>191283.49</v>
      </c>
      <c r="S1183" s="490">
        <v>334746.11</v>
      </c>
      <c r="T1183" s="490">
        <v>207679.14</v>
      </c>
      <c r="U1183" s="490">
        <v>363438.49</v>
      </c>
    </row>
    <row r="1184" spans="1:21" ht="15">
      <c r="A1184" s="489">
        <v>6</v>
      </c>
      <c r="B1184" s="489" t="s">
        <v>452</v>
      </c>
      <c r="C1184" s="489" t="s">
        <v>477</v>
      </c>
      <c r="D1184" s="489" t="s">
        <v>478</v>
      </c>
      <c r="E1184" s="489" t="s">
        <v>480</v>
      </c>
      <c r="F1184" s="489">
        <v>3</v>
      </c>
      <c r="G1184" s="489" t="s">
        <v>107</v>
      </c>
      <c r="H1184" s="490">
        <v>64860.98</v>
      </c>
      <c r="I1184" s="490">
        <v>113506.71</v>
      </c>
      <c r="J1184" s="490">
        <v>88237.57</v>
      </c>
      <c r="K1184" s="490">
        <v>154415.76</v>
      </c>
      <c r="L1184" s="490">
        <v>111460</v>
      </c>
      <c r="M1184" s="490">
        <v>195055</v>
      </c>
      <c r="N1184" s="490">
        <v>146649.57</v>
      </c>
      <c r="O1184" s="490">
        <v>256636.74</v>
      </c>
      <c r="P1184" s="490">
        <v>181567.83</v>
      </c>
      <c r="Q1184" s="490">
        <v>317743.7</v>
      </c>
      <c r="R1184" s="490">
        <v>204459.08</v>
      </c>
      <c r="S1184" s="490">
        <v>357803.39</v>
      </c>
      <c r="T1184" s="490">
        <v>227040.27</v>
      </c>
      <c r="U1184" s="490">
        <v>397320.47</v>
      </c>
    </row>
    <row r="1185" spans="1:21" ht="15">
      <c r="A1185" s="489">
        <v>6</v>
      </c>
      <c r="B1185" s="489" t="s">
        <v>452</v>
      </c>
      <c r="C1185" s="489" t="s">
        <v>477</v>
      </c>
      <c r="D1185" s="489" t="s">
        <v>478</v>
      </c>
      <c r="E1185" s="489" t="s">
        <v>480</v>
      </c>
      <c r="F1185" s="489">
        <v>4</v>
      </c>
      <c r="G1185" s="489" t="s">
        <v>104</v>
      </c>
      <c r="H1185" s="490">
        <v>72883.899999999994</v>
      </c>
      <c r="I1185" s="490">
        <v>116614.24</v>
      </c>
      <c r="J1185" s="490">
        <v>102037.46</v>
      </c>
      <c r="K1185" s="490">
        <v>163259.94</v>
      </c>
      <c r="L1185" s="490">
        <v>131191.01999999999</v>
      </c>
      <c r="M1185" s="490">
        <v>209905.63</v>
      </c>
      <c r="N1185" s="490">
        <v>174921.36</v>
      </c>
      <c r="O1185" s="490">
        <v>279874.17</v>
      </c>
      <c r="P1185" s="490">
        <v>218651.7</v>
      </c>
      <c r="Q1185" s="490">
        <v>349842.72</v>
      </c>
      <c r="R1185" s="490">
        <v>247805.25</v>
      </c>
      <c r="S1185" s="490">
        <v>396488.41</v>
      </c>
      <c r="T1185" s="490">
        <v>276958.81</v>
      </c>
      <c r="U1185" s="490">
        <v>443134.11</v>
      </c>
    </row>
    <row r="1186" spans="1:21" ht="15">
      <c r="A1186" s="489">
        <v>6</v>
      </c>
      <c r="B1186" s="489" t="s">
        <v>452</v>
      </c>
      <c r="C1186" s="489" t="s">
        <v>477</v>
      </c>
      <c r="D1186" s="489" t="s">
        <v>478</v>
      </c>
      <c r="E1186" s="489" t="s">
        <v>481</v>
      </c>
      <c r="F1186" s="489">
        <v>1</v>
      </c>
      <c r="G1186" s="489" t="s">
        <v>87</v>
      </c>
      <c r="H1186" s="490">
        <v>85467.07</v>
      </c>
      <c r="I1186" s="490">
        <v>149567.37</v>
      </c>
      <c r="J1186" s="490">
        <v>110714.07</v>
      </c>
      <c r="K1186" s="490">
        <v>193749.61</v>
      </c>
      <c r="L1186" s="490">
        <v>132522.5</v>
      </c>
      <c r="M1186" s="490">
        <v>231914.37</v>
      </c>
      <c r="N1186" s="490">
        <v>158139.48000000001</v>
      </c>
      <c r="O1186" s="490">
        <v>276744.08</v>
      </c>
      <c r="P1186" s="490">
        <v>185986.58</v>
      </c>
      <c r="Q1186" s="490">
        <v>325476.52</v>
      </c>
      <c r="R1186" s="490">
        <v>203797.84</v>
      </c>
      <c r="S1186" s="490">
        <v>356646.22</v>
      </c>
      <c r="T1186" s="490">
        <v>220671.77</v>
      </c>
      <c r="U1186" s="490">
        <v>386175.6</v>
      </c>
    </row>
    <row r="1187" spans="1:21" ht="15">
      <c r="A1187" s="489">
        <v>6</v>
      </c>
      <c r="B1187" s="489" t="s">
        <v>452</v>
      </c>
      <c r="C1187" s="489" t="s">
        <v>477</v>
      </c>
      <c r="D1187" s="489" t="s">
        <v>478</v>
      </c>
      <c r="E1187" s="489" t="s">
        <v>481</v>
      </c>
      <c r="F1187" s="489">
        <v>2</v>
      </c>
      <c r="G1187" s="489" t="s">
        <v>106</v>
      </c>
      <c r="H1187" s="490">
        <v>74665.279999999999</v>
      </c>
      <c r="I1187" s="490">
        <v>130664.23</v>
      </c>
      <c r="J1187" s="490">
        <v>97828.6</v>
      </c>
      <c r="K1187" s="490">
        <v>171200.04</v>
      </c>
      <c r="L1187" s="490">
        <v>118833.39</v>
      </c>
      <c r="M1187" s="490">
        <v>207958.44</v>
      </c>
      <c r="N1187" s="490">
        <v>145643.20000000001</v>
      </c>
      <c r="O1187" s="490">
        <v>254875.6</v>
      </c>
      <c r="P1187" s="490">
        <v>172710.87</v>
      </c>
      <c r="Q1187" s="490">
        <v>302244.02</v>
      </c>
      <c r="R1187" s="490">
        <v>190269.84</v>
      </c>
      <c r="S1187" s="490">
        <v>332972.23</v>
      </c>
      <c r="T1187" s="490">
        <v>206531.54</v>
      </c>
      <c r="U1187" s="490">
        <v>361430.2</v>
      </c>
    </row>
    <row r="1188" spans="1:21" ht="15">
      <c r="A1188" s="489">
        <v>6</v>
      </c>
      <c r="B1188" s="489" t="s">
        <v>452</v>
      </c>
      <c r="C1188" s="489" t="s">
        <v>477</v>
      </c>
      <c r="D1188" s="489" t="s">
        <v>478</v>
      </c>
      <c r="E1188" s="489" t="s">
        <v>481</v>
      </c>
      <c r="F1188" s="489">
        <v>3</v>
      </c>
      <c r="G1188" s="489" t="s">
        <v>107</v>
      </c>
      <c r="H1188" s="490">
        <v>64838.9</v>
      </c>
      <c r="I1188" s="490">
        <v>113468.08</v>
      </c>
      <c r="J1188" s="490">
        <v>88265.7</v>
      </c>
      <c r="K1188" s="490">
        <v>154464.98000000001</v>
      </c>
      <c r="L1188" s="490">
        <v>111541.87</v>
      </c>
      <c r="M1188" s="490">
        <v>195198.27</v>
      </c>
      <c r="N1188" s="490">
        <v>146803.87</v>
      </c>
      <c r="O1188" s="490">
        <v>256906.78</v>
      </c>
      <c r="P1188" s="490">
        <v>181800.8</v>
      </c>
      <c r="Q1188" s="490">
        <v>318151.40999999997</v>
      </c>
      <c r="R1188" s="490">
        <v>204753.42</v>
      </c>
      <c r="S1188" s="490">
        <v>358318.48</v>
      </c>
      <c r="T1188" s="490">
        <v>227403.09</v>
      </c>
      <c r="U1188" s="490">
        <v>397955.41</v>
      </c>
    </row>
    <row r="1189" spans="1:21" ht="15">
      <c r="A1189" s="489">
        <v>6</v>
      </c>
      <c r="B1189" s="489" t="s">
        <v>452</v>
      </c>
      <c r="C1189" s="489" t="s">
        <v>477</v>
      </c>
      <c r="D1189" s="489" t="s">
        <v>478</v>
      </c>
      <c r="E1189" s="489" t="s">
        <v>481</v>
      </c>
      <c r="F1189" s="489">
        <v>4</v>
      </c>
      <c r="G1189" s="489" t="s">
        <v>104</v>
      </c>
      <c r="H1189" s="490">
        <v>72471.81</v>
      </c>
      <c r="I1189" s="490">
        <v>115954.89</v>
      </c>
      <c r="J1189" s="490">
        <v>101460.53</v>
      </c>
      <c r="K1189" s="490">
        <v>162336.85</v>
      </c>
      <c r="L1189" s="490">
        <v>130449.25</v>
      </c>
      <c r="M1189" s="490">
        <v>208718.8</v>
      </c>
      <c r="N1189" s="490">
        <v>173932.33</v>
      </c>
      <c r="O1189" s="490">
        <v>278291.74</v>
      </c>
      <c r="P1189" s="490">
        <v>217415.42</v>
      </c>
      <c r="Q1189" s="490">
        <v>347864.67</v>
      </c>
      <c r="R1189" s="490">
        <v>246404.14</v>
      </c>
      <c r="S1189" s="490">
        <v>394246.63</v>
      </c>
      <c r="T1189" s="490">
        <v>275392.86</v>
      </c>
      <c r="U1189" s="490">
        <v>440628.59</v>
      </c>
    </row>
    <row r="1190" spans="1:21" ht="15">
      <c r="A1190" s="489">
        <v>6</v>
      </c>
      <c r="B1190" s="489" t="s">
        <v>452</v>
      </c>
      <c r="C1190" s="489" t="s">
        <v>477</v>
      </c>
      <c r="D1190" s="489" t="s">
        <v>478</v>
      </c>
      <c r="E1190" s="489" t="s">
        <v>482</v>
      </c>
      <c r="F1190" s="489">
        <v>1</v>
      </c>
      <c r="G1190" s="489" t="s">
        <v>87</v>
      </c>
      <c r="H1190" s="490">
        <v>90470.37</v>
      </c>
      <c r="I1190" s="490">
        <v>158323.16</v>
      </c>
      <c r="J1190" s="490">
        <v>117281.94</v>
      </c>
      <c r="K1190" s="490">
        <v>205243.39</v>
      </c>
      <c r="L1190" s="490">
        <v>140446.07999999999</v>
      </c>
      <c r="M1190" s="490">
        <v>245780.65</v>
      </c>
      <c r="N1190" s="490">
        <v>167689.24</v>
      </c>
      <c r="O1190" s="490">
        <v>293456.17</v>
      </c>
      <c r="P1190" s="490">
        <v>197287.11</v>
      </c>
      <c r="Q1190" s="490">
        <v>345252.44</v>
      </c>
      <c r="R1190" s="490">
        <v>216219.13</v>
      </c>
      <c r="S1190" s="490">
        <v>378383.48</v>
      </c>
      <c r="T1190" s="490">
        <v>234195.83</v>
      </c>
      <c r="U1190" s="490">
        <v>409842.7</v>
      </c>
    </row>
    <row r="1191" spans="1:21" ht="15">
      <c r="A1191" s="489">
        <v>6</v>
      </c>
      <c r="B1191" s="489" t="s">
        <v>452</v>
      </c>
      <c r="C1191" s="489" t="s">
        <v>477</v>
      </c>
      <c r="D1191" s="489" t="s">
        <v>478</v>
      </c>
      <c r="E1191" s="489" t="s">
        <v>482</v>
      </c>
      <c r="F1191" s="489">
        <v>2</v>
      </c>
      <c r="G1191" s="489" t="s">
        <v>106</v>
      </c>
      <c r="H1191" s="490">
        <v>78651.88</v>
      </c>
      <c r="I1191" s="490">
        <v>137640.78</v>
      </c>
      <c r="J1191" s="490">
        <v>103183.72</v>
      </c>
      <c r="K1191" s="490">
        <v>180571.5</v>
      </c>
      <c r="L1191" s="490">
        <v>125468.6</v>
      </c>
      <c r="M1191" s="490">
        <v>219570.05</v>
      </c>
      <c r="N1191" s="490">
        <v>154016.85</v>
      </c>
      <c r="O1191" s="490">
        <v>269529.48</v>
      </c>
      <c r="P1191" s="490">
        <v>182761.91</v>
      </c>
      <c r="Q1191" s="490">
        <v>319833.34999999998</v>
      </c>
      <c r="R1191" s="490">
        <v>201417.91</v>
      </c>
      <c r="S1191" s="490">
        <v>352481.35</v>
      </c>
      <c r="T1191" s="490">
        <v>218724.75</v>
      </c>
      <c r="U1191" s="490">
        <v>382768.32</v>
      </c>
    </row>
    <row r="1192" spans="1:21" ht="15">
      <c r="A1192" s="489">
        <v>6</v>
      </c>
      <c r="B1192" s="489" t="s">
        <v>452</v>
      </c>
      <c r="C1192" s="489" t="s">
        <v>477</v>
      </c>
      <c r="D1192" s="489" t="s">
        <v>478</v>
      </c>
      <c r="E1192" s="489" t="s">
        <v>482</v>
      </c>
      <c r="F1192" s="489">
        <v>3</v>
      </c>
      <c r="G1192" s="489" t="s">
        <v>107</v>
      </c>
      <c r="H1192" s="490">
        <v>68006.75</v>
      </c>
      <c r="I1192" s="490">
        <v>119011.82</v>
      </c>
      <c r="J1192" s="490">
        <v>92464.57</v>
      </c>
      <c r="K1192" s="490">
        <v>161813</v>
      </c>
      <c r="L1192" s="490">
        <v>116757.58</v>
      </c>
      <c r="M1192" s="490">
        <v>204325.77</v>
      </c>
      <c r="N1192" s="490">
        <v>153577.57999999999</v>
      </c>
      <c r="O1192" s="490">
        <v>268760.76</v>
      </c>
      <c r="P1192" s="490">
        <v>190107.56</v>
      </c>
      <c r="Q1192" s="490">
        <v>332688.21999999997</v>
      </c>
      <c r="R1192" s="490">
        <v>214046.56</v>
      </c>
      <c r="S1192" s="490">
        <v>374581.48</v>
      </c>
      <c r="T1192" s="490">
        <v>237654.11</v>
      </c>
      <c r="U1192" s="490">
        <v>415894.7</v>
      </c>
    </row>
    <row r="1193" spans="1:21" ht="15">
      <c r="A1193" s="489">
        <v>6</v>
      </c>
      <c r="B1193" s="489" t="s">
        <v>452</v>
      </c>
      <c r="C1193" s="489" t="s">
        <v>477</v>
      </c>
      <c r="D1193" s="489" t="s">
        <v>478</v>
      </c>
      <c r="E1193" s="489" t="s">
        <v>482</v>
      </c>
      <c r="F1193" s="489">
        <v>4</v>
      </c>
      <c r="G1193" s="489" t="s">
        <v>104</v>
      </c>
      <c r="H1193" s="490">
        <v>76768.75</v>
      </c>
      <c r="I1193" s="490">
        <v>122830</v>
      </c>
      <c r="J1193" s="490">
        <v>107476.25</v>
      </c>
      <c r="K1193" s="490">
        <v>171962</v>
      </c>
      <c r="L1193" s="490">
        <v>138183.75</v>
      </c>
      <c r="M1193" s="490">
        <v>221094</v>
      </c>
      <c r="N1193" s="490">
        <v>184244.99</v>
      </c>
      <c r="O1193" s="490">
        <v>294792</v>
      </c>
      <c r="P1193" s="490">
        <v>230306.24</v>
      </c>
      <c r="Q1193" s="490">
        <v>368489.99</v>
      </c>
      <c r="R1193" s="490">
        <v>261013.74</v>
      </c>
      <c r="S1193" s="490">
        <v>417621.99</v>
      </c>
      <c r="T1193" s="490">
        <v>291721.24</v>
      </c>
      <c r="U1193" s="490">
        <v>466753.99</v>
      </c>
    </row>
    <row r="1194" spans="1:21" ht="15">
      <c r="A1194" s="489">
        <v>6</v>
      </c>
      <c r="B1194" s="489" t="s">
        <v>452</v>
      </c>
      <c r="C1194" s="489" t="s">
        <v>477</v>
      </c>
      <c r="D1194" s="489" t="s">
        <v>478</v>
      </c>
      <c r="E1194" s="489" t="s">
        <v>483</v>
      </c>
      <c r="F1194" s="489">
        <v>1</v>
      </c>
      <c r="G1194" s="489" t="s">
        <v>87</v>
      </c>
      <c r="H1194" s="490">
        <v>86491.33</v>
      </c>
      <c r="I1194" s="490">
        <v>151359.82999999999</v>
      </c>
      <c r="J1194" s="490">
        <v>112040.36</v>
      </c>
      <c r="K1194" s="490">
        <v>196070.63</v>
      </c>
      <c r="L1194" s="490">
        <v>134109.66</v>
      </c>
      <c r="M1194" s="490">
        <v>234691.91</v>
      </c>
      <c r="N1194" s="490">
        <v>160032.85999999999</v>
      </c>
      <c r="O1194" s="490">
        <v>280057.51</v>
      </c>
      <c r="P1194" s="490">
        <v>188212.95</v>
      </c>
      <c r="Q1194" s="490">
        <v>329372.67</v>
      </c>
      <c r="R1194" s="490">
        <v>206237.19</v>
      </c>
      <c r="S1194" s="490">
        <v>360915.08</v>
      </c>
      <c r="T1194" s="490">
        <v>223312.63</v>
      </c>
      <c r="U1194" s="490">
        <v>390797.11</v>
      </c>
    </row>
    <row r="1195" spans="1:21" ht="15">
      <c r="A1195" s="489">
        <v>6</v>
      </c>
      <c r="B1195" s="489" t="s">
        <v>452</v>
      </c>
      <c r="C1195" s="489" t="s">
        <v>477</v>
      </c>
      <c r="D1195" s="489" t="s">
        <v>478</v>
      </c>
      <c r="E1195" s="489" t="s">
        <v>483</v>
      </c>
      <c r="F1195" s="489">
        <v>2</v>
      </c>
      <c r="G1195" s="489" t="s">
        <v>106</v>
      </c>
      <c r="H1195" s="490">
        <v>75562.460000000006</v>
      </c>
      <c r="I1195" s="490">
        <v>132234.31</v>
      </c>
      <c r="J1195" s="490">
        <v>99003.3</v>
      </c>
      <c r="K1195" s="490">
        <v>173255.77</v>
      </c>
      <c r="L1195" s="490">
        <v>120259.51</v>
      </c>
      <c r="M1195" s="490">
        <v>210454.15</v>
      </c>
      <c r="N1195" s="490">
        <v>147389.57</v>
      </c>
      <c r="O1195" s="490">
        <v>257931.75</v>
      </c>
      <c r="P1195" s="490">
        <v>174781.05</v>
      </c>
      <c r="Q1195" s="490">
        <v>305866.84000000003</v>
      </c>
      <c r="R1195" s="490">
        <v>192550.04</v>
      </c>
      <c r="S1195" s="490">
        <v>336962.56</v>
      </c>
      <c r="T1195" s="490">
        <v>209006.05</v>
      </c>
      <c r="U1195" s="490">
        <v>365760.58</v>
      </c>
    </row>
    <row r="1196" spans="1:21" ht="15">
      <c r="A1196" s="489">
        <v>6</v>
      </c>
      <c r="B1196" s="489" t="s">
        <v>452</v>
      </c>
      <c r="C1196" s="489" t="s">
        <v>477</v>
      </c>
      <c r="D1196" s="489" t="s">
        <v>478</v>
      </c>
      <c r="E1196" s="489" t="s">
        <v>483</v>
      </c>
      <c r="F1196" s="489">
        <v>3</v>
      </c>
      <c r="G1196" s="489" t="s">
        <v>107</v>
      </c>
      <c r="H1196" s="490">
        <v>65619.83</v>
      </c>
      <c r="I1196" s="490">
        <v>114834.7</v>
      </c>
      <c r="J1196" s="490">
        <v>89329.48</v>
      </c>
      <c r="K1196" s="490">
        <v>156326.59</v>
      </c>
      <c r="L1196" s="490">
        <v>112886.73</v>
      </c>
      <c r="M1196" s="490">
        <v>197551.78</v>
      </c>
      <c r="N1196" s="490">
        <v>148574.45000000001</v>
      </c>
      <c r="O1196" s="490">
        <v>260005.29</v>
      </c>
      <c r="P1196" s="490">
        <v>183993.98</v>
      </c>
      <c r="Q1196" s="490">
        <v>321989.46999999997</v>
      </c>
      <c r="R1196" s="490">
        <v>207223.87</v>
      </c>
      <c r="S1196" s="490">
        <v>362641.77</v>
      </c>
      <c r="T1196" s="490">
        <v>230147.25</v>
      </c>
      <c r="U1196" s="490">
        <v>402757.7</v>
      </c>
    </row>
    <row r="1197" spans="1:21" ht="15">
      <c r="A1197" s="489">
        <v>6</v>
      </c>
      <c r="B1197" s="489" t="s">
        <v>452</v>
      </c>
      <c r="C1197" s="489" t="s">
        <v>477</v>
      </c>
      <c r="D1197" s="489" t="s">
        <v>478</v>
      </c>
      <c r="E1197" s="489" t="s">
        <v>483</v>
      </c>
      <c r="F1197" s="489">
        <v>4</v>
      </c>
      <c r="G1197" s="489" t="s">
        <v>104</v>
      </c>
      <c r="H1197" s="490">
        <v>73339.990000000005</v>
      </c>
      <c r="I1197" s="490">
        <v>117343.99</v>
      </c>
      <c r="J1197" s="490">
        <v>102675.99</v>
      </c>
      <c r="K1197" s="490">
        <v>164281.59</v>
      </c>
      <c r="L1197" s="490">
        <v>132011.99</v>
      </c>
      <c r="M1197" s="490">
        <v>211219.19</v>
      </c>
      <c r="N1197" s="490">
        <v>176015.99</v>
      </c>
      <c r="O1197" s="490">
        <v>281625.58</v>
      </c>
      <c r="P1197" s="490">
        <v>220019.98</v>
      </c>
      <c r="Q1197" s="490">
        <v>352031.98</v>
      </c>
      <c r="R1197" s="490">
        <v>249355.98</v>
      </c>
      <c r="S1197" s="490">
        <v>398969.57</v>
      </c>
      <c r="T1197" s="490">
        <v>278691.98</v>
      </c>
      <c r="U1197" s="490">
        <v>445907.17</v>
      </c>
    </row>
    <row r="1198" spans="1:21" ht="15">
      <c r="A1198" s="489">
        <v>6</v>
      </c>
      <c r="B1198" s="489" t="s">
        <v>452</v>
      </c>
      <c r="C1198" s="489" t="s">
        <v>484</v>
      </c>
      <c r="D1198" s="489" t="s">
        <v>485</v>
      </c>
      <c r="E1198" s="489" t="s">
        <v>486</v>
      </c>
      <c r="F1198" s="489">
        <v>1</v>
      </c>
      <c r="G1198" s="489" t="s">
        <v>87</v>
      </c>
      <c r="H1198" s="490">
        <v>89977.91</v>
      </c>
      <c r="I1198" s="490">
        <v>157461.35</v>
      </c>
      <c r="J1198" s="490">
        <v>116629.39</v>
      </c>
      <c r="K1198" s="490">
        <v>204101.43</v>
      </c>
      <c r="L1198" s="490">
        <v>139654.54</v>
      </c>
      <c r="M1198" s="490">
        <v>244395.45</v>
      </c>
      <c r="N1198" s="490">
        <v>166728.74</v>
      </c>
      <c r="O1198" s="490">
        <v>291775.3</v>
      </c>
      <c r="P1198" s="490">
        <v>196145.81</v>
      </c>
      <c r="Q1198" s="490">
        <v>343255.17</v>
      </c>
      <c r="R1198" s="490">
        <v>214962.03</v>
      </c>
      <c r="S1198" s="490">
        <v>376183.56</v>
      </c>
      <c r="T1198" s="490">
        <v>232822.11</v>
      </c>
      <c r="U1198" s="490">
        <v>407438.68</v>
      </c>
    </row>
    <row r="1199" spans="1:21" ht="15">
      <c r="A1199" s="489">
        <v>6</v>
      </c>
      <c r="B1199" s="489" t="s">
        <v>452</v>
      </c>
      <c r="C1199" s="489" t="s">
        <v>484</v>
      </c>
      <c r="D1199" s="489" t="s">
        <v>485</v>
      </c>
      <c r="E1199" s="489" t="s">
        <v>486</v>
      </c>
      <c r="F1199" s="489">
        <v>2</v>
      </c>
      <c r="G1199" s="489" t="s">
        <v>106</v>
      </c>
      <c r="H1199" s="490">
        <v>78286.5</v>
      </c>
      <c r="I1199" s="490">
        <v>137001.38</v>
      </c>
      <c r="J1199" s="490">
        <v>102682.76</v>
      </c>
      <c r="K1199" s="490">
        <v>179694.84</v>
      </c>
      <c r="L1199" s="490">
        <v>124838.1</v>
      </c>
      <c r="M1199" s="490">
        <v>218466.68</v>
      </c>
      <c r="N1199" s="490">
        <v>153203.35999999999</v>
      </c>
      <c r="O1199" s="490">
        <v>268105.89</v>
      </c>
      <c r="P1199" s="490">
        <v>181776.8</v>
      </c>
      <c r="Q1199" s="490">
        <v>318109.40000000002</v>
      </c>
      <c r="R1199" s="490">
        <v>200319.97</v>
      </c>
      <c r="S1199" s="490">
        <v>350559.94</v>
      </c>
      <c r="T1199" s="490">
        <v>217517.39</v>
      </c>
      <c r="U1199" s="490">
        <v>380655.43</v>
      </c>
    </row>
    <row r="1200" spans="1:21" ht="15">
      <c r="A1200" s="489">
        <v>6</v>
      </c>
      <c r="B1200" s="489" t="s">
        <v>452</v>
      </c>
      <c r="C1200" s="489" t="s">
        <v>484</v>
      </c>
      <c r="D1200" s="489" t="s">
        <v>485</v>
      </c>
      <c r="E1200" s="489" t="s">
        <v>486</v>
      </c>
      <c r="F1200" s="489">
        <v>3</v>
      </c>
      <c r="G1200" s="489" t="s">
        <v>107</v>
      </c>
      <c r="H1200" s="490">
        <v>67739.09</v>
      </c>
      <c r="I1200" s="490">
        <v>118543.4</v>
      </c>
      <c r="J1200" s="490">
        <v>92119.35</v>
      </c>
      <c r="K1200" s="490">
        <v>161208.87</v>
      </c>
      <c r="L1200" s="490">
        <v>116336.58</v>
      </c>
      <c r="M1200" s="490">
        <v>203589.02</v>
      </c>
      <c r="N1200" s="490">
        <v>153038.82</v>
      </c>
      <c r="O1200" s="490">
        <v>267817.94</v>
      </c>
      <c r="P1200" s="490">
        <v>189454.16</v>
      </c>
      <c r="Q1200" s="490">
        <v>331544.78000000003</v>
      </c>
      <c r="R1200" s="490">
        <v>213321.19</v>
      </c>
      <c r="S1200" s="490">
        <v>373312.08</v>
      </c>
      <c r="T1200" s="490">
        <v>236860.33</v>
      </c>
      <c r="U1200" s="490">
        <v>414505.58</v>
      </c>
    </row>
    <row r="1201" spans="1:21" ht="15">
      <c r="A1201" s="489">
        <v>6</v>
      </c>
      <c r="B1201" s="489" t="s">
        <v>452</v>
      </c>
      <c r="C1201" s="489" t="s">
        <v>484</v>
      </c>
      <c r="D1201" s="489" t="s">
        <v>485</v>
      </c>
      <c r="E1201" s="489" t="s">
        <v>486</v>
      </c>
      <c r="F1201" s="489">
        <v>4</v>
      </c>
      <c r="G1201" s="489" t="s">
        <v>104</v>
      </c>
      <c r="H1201" s="490">
        <v>76341.990000000005</v>
      </c>
      <c r="I1201" s="490">
        <v>122147.18</v>
      </c>
      <c r="J1201" s="490">
        <v>106878.78</v>
      </c>
      <c r="K1201" s="490">
        <v>171006.05</v>
      </c>
      <c r="L1201" s="490">
        <v>137415.57999999999</v>
      </c>
      <c r="M1201" s="490">
        <v>219864.93</v>
      </c>
      <c r="N1201" s="490">
        <v>183220.77</v>
      </c>
      <c r="O1201" s="490">
        <v>293153.24</v>
      </c>
      <c r="P1201" s="490">
        <v>229025.96</v>
      </c>
      <c r="Q1201" s="490">
        <v>366441.54</v>
      </c>
      <c r="R1201" s="490">
        <v>259562.76</v>
      </c>
      <c r="S1201" s="490">
        <v>415300.42</v>
      </c>
      <c r="T1201" s="490">
        <v>290099.55</v>
      </c>
      <c r="U1201" s="490">
        <v>464159.29</v>
      </c>
    </row>
    <row r="1202" spans="1:21" ht="15">
      <c r="A1202" s="489">
        <v>6</v>
      </c>
      <c r="B1202" s="489" t="s">
        <v>452</v>
      </c>
      <c r="C1202" s="489" t="s">
        <v>484</v>
      </c>
      <c r="D1202" s="489" t="s">
        <v>485</v>
      </c>
      <c r="E1202" s="489" t="s">
        <v>487</v>
      </c>
      <c r="F1202" s="489">
        <v>1</v>
      </c>
      <c r="G1202" s="489" t="s">
        <v>87</v>
      </c>
      <c r="H1202" s="490">
        <v>87968.72</v>
      </c>
      <c r="I1202" s="490">
        <v>153945.26</v>
      </c>
      <c r="J1202" s="490">
        <v>113998</v>
      </c>
      <c r="K1202" s="490">
        <v>199496.5</v>
      </c>
      <c r="L1202" s="490">
        <v>136484.29</v>
      </c>
      <c r="M1202" s="490">
        <v>238847.5</v>
      </c>
      <c r="N1202" s="490">
        <v>162914.35999999999</v>
      </c>
      <c r="O1202" s="490">
        <v>285100.12</v>
      </c>
      <c r="P1202" s="490">
        <v>191636.84</v>
      </c>
      <c r="Q1202" s="490">
        <v>335364.46999999997</v>
      </c>
      <c r="R1202" s="490">
        <v>210008.48</v>
      </c>
      <c r="S1202" s="490">
        <v>367514.85</v>
      </c>
      <c r="T1202" s="490">
        <v>227433.8</v>
      </c>
      <c r="U1202" s="490">
        <v>398009.14</v>
      </c>
    </row>
    <row r="1203" spans="1:21" ht="15">
      <c r="A1203" s="489">
        <v>6</v>
      </c>
      <c r="B1203" s="489" t="s">
        <v>452</v>
      </c>
      <c r="C1203" s="489" t="s">
        <v>484</v>
      </c>
      <c r="D1203" s="489" t="s">
        <v>485</v>
      </c>
      <c r="E1203" s="489" t="s">
        <v>487</v>
      </c>
      <c r="F1203" s="489">
        <v>2</v>
      </c>
      <c r="G1203" s="489" t="s">
        <v>106</v>
      </c>
      <c r="H1203" s="490">
        <v>76658.570000000007</v>
      </c>
      <c r="I1203" s="490">
        <v>134152.51</v>
      </c>
      <c r="J1203" s="490">
        <v>100506.16</v>
      </c>
      <c r="K1203" s="490">
        <v>175885.77</v>
      </c>
      <c r="L1203" s="490">
        <v>122150.99</v>
      </c>
      <c r="M1203" s="490">
        <v>213764.24</v>
      </c>
      <c r="N1203" s="490">
        <v>149830.01999999999</v>
      </c>
      <c r="O1203" s="490">
        <v>262202.53999999998</v>
      </c>
      <c r="P1203" s="490">
        <v>177736.39</v>
      </c>
      <c r="Q1203" s="490">
        <v>311038.68</v>
      </c>
      <c r="R1203" s="490">
        <v>195843.88</v>
      </c>
      <c r="S1203" s="490">
        <v>342726.78</v>
      </c>
      <c r="T1203" s="490">
        <v>212628.14</v>
      </c>
      <c r="U1203" s="490">
        <v>372099.25</v>
      </c>
    </row>
    <row r="1204" spans="1:21" ht="15">
      <c r="A1204" s="489">
        <v>6</v>
      </c>
      <c r="B1204" s="489" t="s">
        <v>452</v>
      </c>
      <c r="C1204" s="489" t="s">
        <v>484</v>
      </c>
      <c r="D1204" s="489" t="s">
        <v>485</v>
      </c>
      <c r="E1204" s="489" t="s">
        <v>487</v>
      </c>
      <c r="F1204" s="489">
        <v>3</v>
      </c>
      <c r="G1204" s="489" t="s">
        <v>107</v>
      </c>
      <c r="H1204" s="490">
        <v>66422.83</v>
      </c>
      <c r="I1204" s="490">
        <v>116239.95</v>
      </c>
      <c r="J1204" s="490">
        <v>90365.13</v>
      </c>
      <c r="K1204" s="490">
        <v>158138.99</v>
      </c>
      <c r="L1204" s="490">
        <v>114149.72</v>
      </c>
      <c r="M1204" s="490">
        <v>199762.02</v>
      </c>
      <c r="N1204" s="490">
        <v>150190.73000000001</v>
      </c>
      <c r="O1204" s="490">
        <v>262833.77</v>
      </c>
      <c r="P1204" s="490">
        <v>185954.18</v>
      </c>
      <c r="Q1204" s="490">
        <v>325419.81</v>
      </c>
      <c r="R1204" s="490">
        <v>209399.99</v>
      </c>
      <c r="S1204" s="490">
        <v>366449.98</v>
      </c>
      <c r="T1204" s="490">
        <v>232528.6</v>
      </c>
      <c r="U1204" s="490">
        <v>406925.05</v>
      </c>
    </row>
    <row r="1205" spans="1:21" ht="15">
      <c r="A1205" s="489">
        <v>6</v>
      </c>
      <c r="B1205" s="489" t="s">
        <v>452</v>
      </c>
      <c r="C1205" s="489" t="s">
        <v>484</v>
      </c>
      <c r="D1205" s="489" t="s">
        <v>485</v>
      </c>
      <c r="E1205" s="489" t="s">
        <v>487</v>
      </c>
      <c r="F1205" s="489">
        <v>4</v>
      </c>
      <c r="G1205" s="489" t="s">
        <v>104</v>
      </c>
      <c r="H1205" s="490">
        <v>74620.28</v>
      </c>
      <c r="I1205" s="490">
        <v>119392.44</v>
      </c>
      <c r="J1205" s="490">
        <v>104468.39</v>
      </c>
      <c r="K1205" s="490">
        <v>167149.42000000001</v>
      </c>
      <c r="L1205" s="490">
        <v>134316.5</v>
      </c>
      <c r="M1205" s="490">
        <v>214906.4</v>
      </c>
      <c r="N1205" s="490">
        <v>179088.66</v>
      </c>
      <c r="O1205" s="490">
        <v>286541.86</v>
      </c>
      <c r="P1205" s="490">
        <v>223860.83</v>
      </c>
      <c r="Q1205" s="490">
        <v>358177.33</v>
      </c>
      <c r="R1205" s="490">
        <v>253708.94</v>
      </c>
      <c r="S1205" s="490">
        <v>405934.3</v>
      </c>
      <c r="T1205" s="490">
        <v>283557.05</v>
      </c>
      <c r="U1205" s="490">
        <v>453691.28</v>
      </c>
    </row>
    <row r="1206" spans="1:21" ht="15">
      <c r="A1206" s="489">
        <v>6</v>
      </c>
      <c r="B1206" s="489" t="s">
        <v>452</v>
      </c>
      <c r="C1206" s="489" t="s">
        <v>484</v>
      </c>
      <c r="D1206" s="489" t="s">
        <v>485</v>
      </c>
      <c r="E1206" s="489" t="s">
        <v>488</v>
      </c>
      <c r="F1206" s="489">
        <v>1</v>
      </c>
      <c r="G1206" s="489" t="s">
        <v>87</v>
      </c>
      <c r="H1206" s="490">
        <v>83911</v>
      </c>
      <c r="I1206" s="490">
        <v>146844.25</v>
      </c>
      <c r="J1206" s="490">
        <v>108714.01</v>
      </c>
      <c r="K1206" s="490">
        <v>190249.52</v>
      </c>
      <c r="L1206" s="490">
        <v>130139.7</v>
      </c>
      <c r="M1206" s="490">
        <v>227744.47</v>
      </c>
      <c r="N1206" s="490">
        <v>155313.19</v>
      </c>
      <c r="O1206" s="490">
        <v>271798.08</v>
      </c>
      <c r="P1206" s="490">
        <v>182675.13</v>
      </c>
      <c r="Q1206" s="490">
        <v>319681.46999999997</v>
      </c>
      <c r="R1206" s="490">
        <v>200176.24</v>
      </c>
      <c r="S1206" s="490">
        <v>350308.42</v>
      </c>
      <c r="T1206" s="490">
        <v>216763.77</v>
      </c>
      <c r="U1206" s="490">
        <v>379336.6</v>
      </c>
    </row>
    <row r="1207" spans="1:21" ht="15">
      <c r="A1207" s="489">
        <v>6</v>
      </c>
      <c r="B1207" s="489" t="s">
        <v>452</v>
      </c>
      <c r="C1207" s="489" t="s">
        <v>484</v>
      </c>
      <c r="D1207" s="489" t="s">
        <v>485</v>
      </c>
      <c r="E1207" s="489" t="s">
        <v>488</v>
      </c>
      <c r="F1207" s="489">
        <v>2</v>
      </c>
      <c r="G1207" s="489" t="s">
        <v>106</v>
      </c>
      <c r="H1207" s="490">
        <v>73236.28</v>
      </c>
      <c r="I1207" s="490">
        <v>128163.49</v>
      </c>
      <c r="J1207" s="490">
        <v>95980.14</v>
      </c>
      <c r="K1207" s="490">
        <v>167965.24</v>
      </c>
      <c r="L1207" s="490">
        <v>116611.65</v>
      </c>
      <c r="M1207" s="490">
        <v>204070.38</v>
      </c>
      <c r="N1207" s="490">
        <v>142963.93</v>
      </c>
      <c r="O1207" s="490">
        <v>250186.88</v>
      </c>
      <c r="P1207" s="490">
        <v>169555.6</v>
      </c>
      <c r="Q1207" s="490">
        <v>296722.28999999998</v>
      </c>
      <c r="R1207" s="490">
        <v>186807.4</v>
      </c>
      <c r="S1207" s="490">
        <v>326912.95</v>
      </c>
      <c r="T1207" s="490">
        <v>202789.9</v>
      </c>
      <c r="U1207" s="490">
        <v>354882.32</v>
      </c>
    </row>
    <row r="1208" spans="1:21" ht="15">
      <c r="A1208" s="489">
        <v>6</v>
      </c>
      <c r="B1208" s="489" t="s">
        <v>452</v>
      </c>
      <c r="C1208" s="489" t="s">
        <v>484</v>
      </c>
      <c r="D1208" s="489" t="s">
        <v>485</v>
      </c>
      <c r="E1208" s="489" t="s">
        <v>488</v>
      </c>
      <c r="F1208" s="489">
        <v>3</v>
      </c>
      <c r="G1208" s="489" t="s">
        <v>107</v>
      </c>
      <c r="H1208" s="490">
        <v>63544.72</v>
      </c>
      <c r="I1208" s="490">
        <v>111203.26</v>
      </c>
      <c r="J1208" s="490">
        <v>86483.36</v>
      </c>
      <c r="K1208" s="490">
        <v>151345.87</v>
      </c>
      <c r="L1208" s="490">
        <v>109273.14</v>
      </c>
      <c r="M1208" s="490">
        <v>191227.99</v>
      </c>
      <c r="N1208" s="490">
        <v>143801.47</v>
      </c>
      <c r="O1208" s="490">
        <v>251652.57</v>
      </c>
      <c r="P1208" s="490">
        <v>178067.85</v>
      </c>
      <c r="Q1208" s="490">
        <v>311618.73</v>
      </c>
      <c r="R1208" s="490">
        <v>200537.88</v>
      </c>
      <c r="S1208" s="490">
        <v>350941.29</v>
      </c>
      <c r="T1208" s="490">
        <v>222708.54</v>
      </c>
      <c r="U1208" s="490">
        <v>389739.94</v>
      </c>
    </row>
    <row r="1209" spans="1:21" ht="15">
      <c r="A1209" s="489">
        <v>6</v>
      </c>
      <c r="B1209" s="489" t="s">
        <v>452</v>
      </c>
      <c r="C1209" s="489" t="s">
        <v>484</v>
      </c>
      <c r="D1209" s="489" t="s">
        <v>485</v>
      </c>
      <c r="E1209" s="489" t="s">
        <v>488</v>
      </c>
      <c r="F1209" s="489">
        <v>4</v>
      </c>
      <c r="G1209" s="489" t="s">
        <v>104</v>
      </c>
      <c r="H1209" s="490">
        <v>71162.19</v>
      </c>
      <c r="I1209" s="490">
        <v>113859.5</v>
      </c>
      <c r="J1209" s="490">
        <v>99627.06</v>
      </c>
      <c r="K1209" s="490">
        <v>159403.29999999999</v>
      </c>
      <c r="L1209" s="490">
        <v>128091.94</v>
      </c>
      <c r="M1209" s="490">
        <v>204947.1</v>
      </c>
      <c r="N1209" s="490">
        <v>170789.25</v>
      </c>
      <c r="O1209" s="490">
        <v>273262.8</v>
      </c>
      <c r="P1209" s="490">
        <v>213486.56</v>
      </c>
      <c r="Q1209" s="490">
        <v>341578.5</v>
      </c>
      <c r="R1209" s="490">
        <v>241951.43</v>
      </c>
      <c r="S1209" s="490">
        <v>387122.3</v>
      </c>
      <c r="T1209" s="490">
        <v>270416.31</v>
      </c>
      <c r="U1209" s="490">
        <v>432666.1</v>
      </c>
    </row>
    <row r="1210" spans="1:21" ht="15">
      <c r="A1210" s="489">
        <v>6</v>
      </c>
      <c r="B1210" s="489" t="s">
        <v>452</v>
      </c>
      <c r="C1210" s="489" t="s">
        <v>484</v>
      </c>
      <c r="D1210" s="489" t="s">
        <v>485</v>
      </c>
      <c r="E1210" s="489" t="s">
        <v>489</v>
      </c>
      <c r="F1210" s="489">
        <v>1</v>
      </c>
      <c r="G1210" s="489" t="s">
        <v>87</v>
      </c>
      <c r="H1210" s="490">
        <v>89071.66</v>
      </c>
      <c r="I1210" s="490">
        <v>155875.41</v>
      </c>
      <c r="J1210" s="490">
        <v>115366.71</v>
      </c>
      <c r="K1210" s="490">
        <v>201891.74</v>
      </c>
      <c r="L1210" s="490">
        <v>138079.63</v>
      </c>
      <c r="M1210" s="490">
        <v>241639.35</v>
      </c>
      <c r="N1210" s="490">
        <v>164752.54</v>
      </c>
      <c r="O1210" s="490">
        <v>288316.94</v>
      </c>
      <c r="P1210" s="490">
        <v>193750.78</v>
      </c>
      <c r="Q1210" s="490">
        <v>339063.87</v>
      </c>
      <c r="R1210" s="490">
        <v>212298.13</v>
      </c>
      <c r="S1210" s="490">
        <v>371521.73</v>
      </c>
      <c r="T1210" s="490">
        <v>229861.49</v>
      </c>
      <c r="U1210" s="490">
        <v>402257.62</v>
      </c>
    </row>
    <row r="1211" spans="1:21" ht="15">
      <c r="A1211" s="489">
        <v>6</v>
      </c>
      <c r="B1211" s="489" t="s">
        <v>452</v>
      </c>
      <c r="C1211" s="489" t="s">
        <v>484</v>
      </c>
      <c r="D1211" s="489" t="s">
        <v>485</v>
      </c>
      <c r="E1211" s="489" t="s">
        <v>489</v>
      </c>
      <c r="F1211" s="489">
        <v>2</v>
      </c>
      <c r="G1211" s="489" t="s">
        <v>106</v>
      </c>
      <c r="H1211" s="490">
        <v>77888.639999999999</v>
      </c>
      <c r="I1211" s="490">
        <v>136305.13</v>
      </c>
      <c r="J1211" s="490">
        <v>102026.46</v>
      </c>
      <c r="K1211" s="490">
        <v>178546.31</v>
      </c>
      <c r="L1211" s="490">
        <v>123907.38</v>
      </c>
      <c r="M1211" s="490">
        <v>216837.92</v>
      </c>
      <c r="N1211" s="490">
        <v>151815.22</v>
      </c>
      <c r="O1211" s="490">
        <v>265676.63</v>
      </c>
      <c r="P1211" s="490">
        <v>180006.51</v>
      </c>
      <c r="Q1211" s="490">
        <v>315011.40000000002</v>
      </c>
      <c r="R1211" s="490">
        <v>198292.68</v>
      </c>
      <c r="S1211" s="490">
        <v>347012.18</v>
      </c>
      <c r="T1211" s="490">
        <v>215222.2</v>
      </c>
      <c r="U1211" s="490">
        <v>376638.85</v>
      </c>
    </row>
    <row r="1212" spans="1:21" ht="15">
      <c r="A1212" s="489">
        <v>6</v>
      </c>
      <c r="B1212" s="489" t="s">
        <v>452</v>
      </c>
      <c r="C1212" s="489" t="s">
        <v>484</v>
      </c>
      <c r="D1212" s="489" t="s">
        <v>485</v>
      </c>
      <c r="E1212" s="489" t="s">
        <v>489</v>
      </c>
      <c r="F1212" s="489">
        <v>3</v>
      </c>
      <c r="G1212" s="489" t="s">
        <v>107</v>
      </c>
      <c r="H1212" s="490">
        <v>67694.94</v>
      </c>
      <c r="I1212" s="490">
        <v>118466.15</v>
      </c>
      <c r="J1212" s="490">
        <v>92175.61</v>
      </c>
      <c r="K1212" s="490">
        <v>161307.31</v>
      </c>
      <c r="L1212" s="490">
        <v>116500.33</v>
      </c>
      <c r="M1212" s="490">
        <v>203875.58</v>
      </c>
      <c r="N1212" s="490">
        <v>153347.44</v>
      </c>
      <c r="O1212" s="490">
        <v>268358.02</v>
      </c>
      <c r="P1212" s="490">
        <v>189920.12</v>
      </c>
      <c r="Q1212" s="490">
        <v>332360.21000000002</v>
      </c>
      <c r="R1212" s="490">
        <v>213909.87</v>
      </c>
      <c r="S1212" s="490">
        <v>374342.26</v>
      </c>
      <c r="T1212" s="490">
        <v>237585.98</v>
      </c>
      <c r="U1212" s="490">
        <v>415775.46</v>
      </c>
    </row>
    <row r="1213" spans="1:21" ht="15">
      <c r="A1213" s="489">
        <v>6</v>
      </c>
      <c r="B1213" s="489" t="s">
        <v>452</v>
      </c>
      <c r="C1213" s="489" t="s">
        <v>484</v>
      </c>
      <c r="D1213" s="489" t="s">
        <v>485</v>
      </c>
      <c r="E1213" s="489" t="s">
        <v>489</v>
      </c>
      <c r="F1213" s="489">
        <v>4</v>
      </c>
      <c r="G1213" s="489" t="s">
        <v>104</v>
      </c>
      <c r="H1213" s="490">
        <v>75517.8</v>
      </c>
      <c r="I1213" s="490">
        <v>120828.48</v>
      </c>
      <c r="J1213" s="490">
        <v>105724.92</v>
      </c>
      <c r="K1213" s="490">
        <v>169159.88</v>
      </c>
      <c r="L1213" s="490">
        <v>135932.04</v>
      </c>
      <c r="M1213" s="490">
        <v>217491.27</v>
      </c>
      <c r="N1213" s="490">
        <v>181242.72</v>
      </c>
      <c r="O1213" s="490">
        <v>289988.36</v>
      </c>
      <c r="P1213" s="490">
        <v>226553.41</v>
      </c>
      <c r="Q1213" s="490">
        <v>362485.45</v>
      </c>
      <c r="R1213" s="490">
        <v>256760.53</v>
      </c>
      <c r="S1213" s="490">
        <v>410816.85</v>
      </c>
      <c r="T1213" s="490">
        <v>286967.65000000002</v>
      </c>
      <c r="U1213" s="490">
        <v>459148.24</v>
      </c>
    </row>
    <row r="1214" spans="1:21" ht="15">
      <c r="A1214" s="489">
        <v>6</v>
      </c>
      <c r="B1214" s="489" t="s">
        <v>452</v>
      </c>
      <c r="C1214" s="489" t="s">
        <v>484</v>
      </c>
      <c r="D1214" s="489" t="s">
        <v>485</v>
      </c>
      <c r="E1214" s="489" t="s">
        <v>490</v>
      </c>
      <c r="F1214" s="489">
        <v>1</v>
      </c>
      <c r="G1214" s="489" t="s">
        <v>87</v>
      </c>
      <c r="H1214" s="490">
        <v>87062.47</v>
      </c>
      <c r="I1214" s="490">
        <v>152359.32999999999</v>
      </c>
      <c r="J1214" s="490">
        <v>112735.32</v>
      </c>
      <c r="K1214" s="490">
        <v>197286.82</v>
      </c>
      <c r="L1214" s="490">
        <v>134909.38</v>
      </c>
      <c r="M1214" s="490">
        <v>236091.41</v>
      </c>
      <c r="N1214" s="490">
        <v>160938.16</v>
      </c>
      <c r="O1214" s="490">
        <v>281641.77</v>
      </c>
      <c r="P1214" s="490">
        <v>189241.82</v>
      </c>
      <c r="Q1214" s="490">
        <v>331173.18</v>
      </c>
      <c r="R1214" s="490">
        <v>207344.59</v>
      </c>
      <c r="S1214" s="490">
        <v>362853.03</v>
      </c>
      <c r="T1214" s="490">
        <v>224473.19</v>
      </c>
      <c r="U1214" s="490">
        <v>392828.09</v>
      </c>
    </row>
    <row r="1215" spans="1:21" ht="15">
      <c r="A1215" s="489">
        <v>6</v>
      </c>
      <c r="B1215" s="489" t="s">
        <v>452</v>
      </c>
      <c r="C1215" s="489" t="s">
        <v>484</v>
      </c>
      <c r="D1215" s="489" t="s">
        <v>485</v>
      </c>
      <c r="E1215" s="489" t="s">
        <v>490</v>
      </c>
      <c r="F1215" s="489">
        <v>2</v>
      </c>
      <c r="G1215" s="489" t="s">
        <v>106</v>
      </c>
      <c r="H1215" s="490">
        <v>76260.72</v>
      </c>
      <c r="I1215" s="490">
        <v>133456.25</v>
      </c>
      <c r="J1215" s="490">
        <v>99849.85</v>
      </c>
      <c r="K1215" s="490">
        <v>174737.24</v>
      </c>
      <c r="L1215" s="490">
        <v>121220.28</v>
      </c>
      <c r="M1215" s="490">
        <v>212135.49</v>
      </c>
      <c r="N1215" s="490">
        <v>148441.88</v>
      </c>
      <c r="O1215" s="490">
        <v>259773.29</v>
      </c>
      <c r="P1215" s="490">
        <v>175966.1</v>
      </c>
      <c r="Q1215" s="490">
        <v>307940.68</v>
      </c>
      <c r="R1215" s="490">
        <v>193816.59</v>
      </c>
      <c r="S1215" s="490">
        <v>339179.04</v>
      </c>
      <c r="T1215" s="490">
        <v>210332.96</v>
      </c>
      <c r="U1215" s="490">
        <v>368082.69</v>
      </c>
    </row>
    <row r="1216" spans="1:21" ht="15">
      <c r="A1216" s="489">
        <v>6</v>
      </c>
      <c r="B1216" s="489" t="s">
        <v>452</v>
      </c>
      <c r="C1216" s="489" t="s">
        <v>484</v>
      </c>
      <c r="D1216" s="489" t="s">
        <v>485</v>
      </c>
      <c r="E1216" s="489" t="s">
        <v>490</v>
      </c>
      <c r="F1216" s="489">
        <v>3</v>
      </c>
      <c r="G1216" s="489" t="s">
        <v>107</v>
      </c>
      <c r="H1216" s="490">
        <v>66378.679999999993</v>
      </c>
      <c r="I1216" s="490">
        <v>116162.7</v>
      </c>
      <c r="J1216" s="490">
        <v>90421.39</v>
      </c>
      <c r="K1216" s="490">
        <v>158237.44</v>
      </c>
      <c r="L1216" s="490">
        <v>114313.47</v>
      </c>
      <c r="M1216" s="490">
        <v>200048.58</v>
      </c>
      <c r="N1216" s="490">
        <v>150499.35</v>
      </c>
      <c r="O1216" s="490">
        <v>263373.84999999998</v>
      </c>
      <c r="P1216" s="490">
        <v>186420.14</v>
      </c>
      <c r="Q1216" s="490">
        <v>326235.25</v>
      </c>
      <c r="R1216" s="490">
        <v>209988.67</v>
      </c>
      <c r="S1216" s="490">
        <v>367480.17</v>
      </c>
      <c r="T1216" s="490">
        <v>233254.25</v>
      </c>
      <c r="U1216" s="490">
        <v>408194.94</v>
      </c>
    </row>
    <row r="1217" spans="1:21" ht="15">
      <c r="A1217" s="489">
        <v>6</v>
      </c>
      <c r="B1217" s="489" t="s">
        <v>452</v>
      </c>
      <c r="C1217" s="489" t="s">
        <v>484</v>
      </c>
      <c r="D1217" s="489" t="s">
        <v>485</v>
      </c>
      <c r="E1217" s="489" t="s">
        <v>490</v>
      </c>
      <c r="F1217" s="489">
        <v>4</v>
      </c>
      <c r="G1217" s="489" t="s">
        <v>104</v>
      </c>
      <c r="H1217" s="490">
        <v>73796.09</v>
      </c>
      <c r="I1217" s="490">
        <v>118073.75</v>
      </c>
      <c r="J1217" s="490">
        <v>103314.53</v>
      </c>
      <c r="K1217" s="490">
        <v>165303.25</v>
      </c>
      <c r="L1217" s="490">
        <v>132832.97</v>
      </c>
      <c r="M1217" s="490">
        <v>212532.75</v>
      </c>
      <c r="N1217" s="490">
        <v>177110.62</v>
      </c>
      <c r="O1217" s="490">
        <v>283377</v>
      </c>
      <c r="P1217" s="490">
        <v>221388.28</v>
      </c>
      <c r="Q1217" s="490">
        <v>354221.25</v>
      </c>
      <c r="R1217" s="490">
        <v>250906.72</v>
      </c>
      <c r="S1217" s="490">
        <v>401450.75</v>
      </c>
      <c r="T1217" s="490">
        <v>280425.15000000002</v>
      </c>
      <c r="U1217" s="490">
        <v>448680.25</v>
      </c>
    </row>
    <row r="1218" spans="1:21" ht="15">
      <c r="A1218" s="489">
        <v>6</v>
      </c>
      <c r="B1218" s="489" t="s">
        <v>452</v>
      </c>
      <c r="C1218" s="489" t="s">
        <v>484</v>
      </c>
      <c r="D1218" s="489" t="s">
        <v>485</v>
      </c>
      <c r="E1218" s="489" t="s">
        <v>491</v>
      </c>
      <c r="F1218" s="489">
        <v>1</v>
      </c>
      <c r="G1218" s="489" t="s">
        <v>87</v>
      </c>
      <c r="H1218" s="490">
        <v>87023.13</v>
      </c>
      <c r="I1218" s="490">
        <v>152290.48000000001</v>
      </c>
      <c r="J1218" s="490">
        <v>112714.11</v>
      </c>
      <c r="K1218" s="490">
        <v>197249.7</v>
      </c>
      <c r="L1218" s="490">
        <v>134905.29</v>
      </c>
      <c r="M1218" s="490">
        <v>236084.26</v>
      </c>
      <c r="N1218" s="490">
        <v>160965.76000000001</v>
      </c>
      <c r="O1218" s="490">
        <v>281690.07</v>
      </c>
      <c r="P1218" s="490">
        <v>189298.03</v>
      </c>
      <c r="Q1218" s="490">
        <v>331271.55</v>
      </c>
      <c r="R1218" s="490">
        <v>207419.43</v>
      </c>
      <c r="S1218" s="490">
        <v>362984.01</v>
      </c>
      <c r="T1218" s="490">
        <v>224579.77</v>
      </c>
      <c r="U1218" s="490">
        <v>393014.6</v>
      </c>
    </row>
    <row r="1219" spans="1:21" ht="15">
      <c r="A1219" s="489">
        <v>6</v>
      </c>
      <c r="B1219" s="489" t="s">
        <v>452</v>
      </c>
      <c r="C1219" s="489" t="s">
        <v>484</v>
      </c>
      <c r="D1219" s="489" t="s">
        <v>485</v>
      </c>
      <c r="E1219" s="489" t="s">
        <v>491</v>
      </c>
      <c r="F1219" s="489">
        <v>2</v>
      </c>
      <c r="G1219" s="489" t="s">
        <v>106</v>
      </c>
      <c r="H1219" s="490">
        <v>76094.27</v>
      </c>
      <c r="I1219" s="490">
        <v>133164.98000000001</v>
      </c>
      <c r="J1219" s="490">
        <v>99677.05</v>
      </c>
      <c r="K1219" s="490">
        <v>174434.84</v>
      </c>
      <c r="L1219" s="490">
        <v>121055.14</v>
      </c>
      <c r="M1219" s="490">
        <v>211846.5</v>
      </c>
      <c r="N1219" s="490">
        <v>148322.47</v>
      </c>
      <c r="O1219" s="490">
        <v>259564.31</v>
      </c>
      <c r="P1219" s="490">
        <v>175866.13</v>
      </c>
      <c r="Q1219" s="490">
        <v>307765.73</v>
      </c>
      <c r="R1219" s="490">
        <v>193732.28</v>
      </c>
      <c r="S1219" s="490">
        <v>339031.5</v>
      </c>
      <c r="T1219" s="490">
        <v>210273.18</v>
      </c>
      <c r="U1219" s="490">
        <v>367978.07</v>
      </c>
    </row>
    <row r="1220" spans="1:21" ht="15">
      <c r="A1220" s="489">
        <v>6</v>
      </c>
      <c r="B1220" s="489" t="s">
        <v>452</v>
      </c>
      <c r="C1220" s="489" t="s">
        <v>484</v>
      </c>
      <c r="D1220" s="489" t="s">
        <v>485</v>
      </c>
      <c r="E1220" s="489" t="s">
        <v>491</v>
      </c>
      <c r="F1220" s="489">
        <v>3</v>
      </c>
      <c r="G1220" s="489" t="s">
        <v>107</v>
      </c>
      <c r="H1220" s="490">
        <v>66133.09</v>
      </c>
      <c r="I1220" s="490">
        <v>115732.9</v>
      </c>
      <c r="J1220" s="490">
        <v>90048.04</v>
      </c>
      <c r="K1220" s="490">
        <v>157584.07999999999</v>
      </c>
      <c r="L1220" s="490">
        <v>113810.6</v>
      </c>
      <c r="M1220" s="490">
        <v>199168.55</v>
      </c>
      <c r="N1220" s="490">
        <v>149806.26999999999</v>
      </c>
      <c r="O1220" s="490">
        <v>262160.98</v>
      </c>
      <c r="P1220" s="490">
        <v>185533.76</v>
      </c>
      <c r="Q1220" s="490">
        <v>324684.08</v>
      </c>
      <c r="R1220" s="490">
        <v>208968.95</v>
      </c>
      <c r="S1220" s="490">
        <v>365695.66</v>
      </c>
      <c r="T1220" s="490">
        <v>232097.64</v>
      </c>
      <c r="U1220" s="490">
        <v>406170.87</v>
      </c>
    </row>
    <row r="1221" spans="1:21" ht="15">
      <c r="A1221" s="489">
        <v>6</v>
      </c>
      <c r="B1221" s="489" t="s">
        <v>452</v>
      </c>
      <c r="C1221" s="489" t="s">
        <v>484</v>
      </c>
      <c r="D1221" s="489" t="s">
        <v>485</v>
      </c>
      <c r="E1221" s="489" t="s">
        <v>491</v>
      </c>
      <c r="F1221" s="489">
        <v>4</v>
      </c>
      <c r="G1221" s="489" t="s">
        <v>104</v>
      </c>
      <c r="H1221" s="490">
        <v>73781.42</v>
      </c>
      <c r="I1221" s="490">
        <v>118050.28</v>
      </c>
      <c r="J1221" s="490">
        <v>103293.99</v>
      </c>
      <c r="K1221" s="490">
        <v>165270.39000000001</v>
      </c>
      <c r="L1221" s="490">
        <v>132806.56</v>
      </c>
      <c r="M1221" s="490">
        <v>212490.5</v>
      </c>
      <c r="N1221" s="490">
        <v>177075.41</v>
      </c>
      <c r="O1221" s="490">
        <v>283320.67</v>
      </c>
      <c r="P1221" s="490">
        <v>221344.27</v>
      </c>
      <c r="Q1221" s="490">
        <v>354150.83</v>
      </c>
      <c r="R1221" s="490">
        <v>250856.84</v>
      </c>
      <c r="S1221" s="490">
        <v>401370.94</v>
      </c>
      <c r="T1221" s="490">
        <v>280369.40000000002</v>
      </c>
      <c r="U1221" s="490">
        <v>448591.05</v>
      </c>
    </row>
    <row r="1222" spans="1:21" ht="15">
      <c r="A1222" s="489">
        <v>6</v>
      </c>
      <c r="B1222" s="489" t="s">
        <v>452</v>
      </c>
      <c r="C1222" s="489" t="s">
        <v>484</v>
      </c>
      <c r="D1222" s="489" t="s">
        <v>485</v>
      </c>
      <c r="E1222" s="489" t="s">
        <v>492</v>
      </c>
      <c r="F1222" s="489">
        <v>1</v>
      </c>
      <c r="G1222" s="489" t="s">
        <v>87</v>
      </c>
      <c r="H1222" s="490">
        <v>85959.53</v>
      </c>
      <c r="I1222" s="490">
        <v>150429.18</v>
      </c>
      <c r="J1222" s="490">
        <v>111366.61</v>
      </c>
      <c r="K1222" s="490">
        <v>194891.57</v>
      </c>
      <c r="L1222" s="490">
        <v>133314.04</v>
      </c>
      <c r="M1222" s="490">
        <v>233299.57</v>
      </c>
      <c r="N1222" s="490">
        <v>159099.97</v>
      </c>
      <c r="O1222" s="490">
        <v>278424.95</v>
      </c>
      <c r="P1222" s="490">
        <v>187127.88</v>
      </c>
      <c r="Q1222" s="490">
        <v>327473.78000000003</v>
      </c>
      <c r="R1222" s="490">
        <v>205054.94</v>
      </c>
      <c r="S1222" s="490">
        <v>358846.14</v>
      </c>
      <c r="T1222" s="490">
        <v>222045.5</v>
      </c>
      <c r="U1222" s="490">
        <v>388579.62</v>
      </c>
    </row>
    <row r="1223" spans="1:21" ht="15">
      <c r="A1223" s="489">
        <v>6</v>
      </c>
      <c r="B1223" s="489" t="s">
        <v>452</v>
      </c>
      <c r="C1223" s="489" t="s">
        <v>484</v>
      </c>
      <c r="D1223" s="489" t="s">
        <v>485</v>
      </c>
      <c r="E1223" s="489" t="s">
        <v>492</v>
      </c>
      <c r="F1223" s="489">
        <v>2</v>
      </c>
      <c r="G1223" s="489" t="s">
        <v>106</v>
      </c>
      <c r="H1223" s="490">
        <v>75030.649999999994</v>
      </c>
      <c r="I1223" s="490">
        <v>131303.63</v>
      </c>
      <c r="J1223" s="490">
        <v>98329.55</v>
      </c>
      <c r="K1223" s="490">
        <v>172076.71</v>
      </c>
      <c r="L1223" s="490">
        <v>119463.89</v>
      </c>
      <c r="M1223" s="490">
        <v>209061.8</v>
      </c>
      <c r="N1223" s="490">
        <v>146456.68</v>
      </c>
      <c r="O1223" s="490">
        <v>256299.2</v>
      </c>
      <c r="P1223" s="490">
        <v>173695.98</v>
      </c>
      <c r="Q1223" s="490">
        <v>303967.96000000002</v>
      </c>
      <c r="R1223" s="490">
        <v>191367.79</v>
      </c>
      <c r="S1223" s="490">
        <v>334893.63</v>
      </c>
      <c r="T1223" s="490">
        <v>207738.91</v>
      </c>
      <c r="U1223" s="490">
        <v>363543.09</v>
      </c>
    </row>
    <row r="1224" spans="1:21" ht="15">
      <c r="A1224" s="489">
        <v>6</v>
      </c>
      <c r="B1224" s="489" t="s">
        <v>452</v>
      </c>
      <c r="C1224" s="489" t="s">
        <v>484</v>
      </c>
      <c r="D1224" s="489" t="s">
        <v>485</v>
      </c>
      <c r="E1224" s="489" t="s">
        <v>492</v>
      </c>
      <c r="F1224" s="489">
        <v>3</v>
      </c>
      <c r="G1224" s="489" t="s">
        <v>107</v>
      </c>
      <c r="H1224" s="490">
        <v>65106.57</v>
      </c>
      <c r="I1224" s="490">
        <v>113936.5</v>
      </c>
      <c r="J1224" s="490">
        <v>88610.92</v>
      </c>
      <c r="K1224" s="490">
        <v>155069.10999999999</v>
      </c>
      <c r="L1224" s="490">
        <v>111962.87</v>
      </c>
      <c r="M1224" s="490">
        <v>195935.02</v>
      </c>
      <c r="N1224" s="490">
        <v>147342.63</v>
      </c>
      <c r="O1224" s="490">
        <v>257849.60000000001</v>
      </c>
      <c r="P1224" s="490">
        <v>182454.2</v>
      </c>
      <c r="Q1224" s="490">
        <v>319294.86</v>
      </c>
      <c r="R1224" s="490">
        <v>205478.79</v>
      </c>
      <c r="S1224" s="490">
        <v>359587.88</v>
      </c>
      <c r="T1224" s="490">
        <v>228196.87</v>
      </c>
      <c r="U1224" s="490">
        <v>399344.52</v>
      </c>
    </row>
    <row r="1225" spans="1:21" ht="15">
      <c r="A1225" s="489">
        <v>6</v>
      </c>
      <c r="B1225" s="489" t="s">
        <v>452</v>
      </c>
      <c r="C1225" s="489" t="s">
        <v>484</v>
      </c>
      <c r="D1225" s="489" t="s">
        <v>485</v>
      </c>
      <c r="E1225" s="489" t="s">
        <v>492</v>
      </c>
      <c r="F1225" s="489">
        <v>4</v>
      </c>
      <c r="G1225" s="489" t="s">
        <v>104</v>
      </c>
      <c r="H1225" s="490">
        <v>72898.570000000007</v>
      </c>
      <c r="I1225" s="490">
        <v>116637.71</v>
      </c>
      <c r="J1225" s="490">
        <v>102057.99</v>
      </c>
      <c r="K1225" s="490">
        <v>163292.79</v>
      </c>
      <c r="L1225" s="490">
        <v>131217.42000000001</v>
      </c>
      <c r="M1225" s="490">
        <v>209947.87</v>
      </c>
      <c r="N1225" s="490">
        <v>174956.56</v>
      </c>
      <c r="O1225" s="490">
        <v>279930.5</v>
      </c>
      <c r="P1225" s="490">
        <v>218695.7</v>
      </c>
      <c r="Q1225" s="490">
        <v>349913.12</v>
      </c>
      <c r="R1225" s="490">
        <v>247855.12</v>
      </c>
      <c r="S1225" s="490">
        <v>396568.21</v>
      </c>
      <c r="T1225" s="490">
        <v>277014.55</v>
      </c>
      <c r="U1225" s="490">
        <v>443223.29</v>
      </c>
    </row>
    <row r="1226" spans="1:21" ht="15">
      <c r="A1226" s="489">
        <v>6</v>
      </c>
      <c r="B1226" s="489" t="s">
        <v>452</v>
      </c>
      <c r="C1226" s="489" t="s">
        <v>484</v>
      </c>
      <c r="D1226" s="489" t="s">
        <v>485</v>
      </c>
      <c r="E1226" s="489" t="s">
        <v>493</v>
      </c>
      <c r="F1226" s="489">
        <v>1</v>
      </c>
      <c r="G1226" s="489" t="s">
        <v>87</v>
      </c>
      <c r="H1226" s="490">
        <v>87476.26</v>
      </c>
      <c r="I1226" s="490">
        <v>153083.45000000001</v>
      </c>
      <c r="J1226" s="490">
        <v>113345.45</v>
      </c>
      <c r="K1226" s="490">
        <v>198354.54</v>
      </c>
      <c r="L1226" s="490">
        <v>135692.75</v>
      </c>
      <c r="M1226" s="490">
        <v>237462.31</v>
      </c>
      <c r="N1226" s="490">
        <v>161953.85999999999</v>
      </c>
      <c r="O1226" s="490">
        <v>283419.25</v>
      </c>
      <c r="P1226" s="490">
        <v>190495.54</v>
      </c>
      <c r="Q1226" s="490">
        <v>333367.2</v>
      </c>
      <c r="R1226" s="490">
        <v>208751.38</v>
      </c>
      <c r="S1226" s="490">
        <v>365314.92</v>
      </c>
      <c r="T1226" s="490">
        <v>226060.08</v>
      </c>
      <c r="U1226" s="490">
        <v>395605.13</v>
      </c>
    </row>
    <row r="1227" spans="1:21" ht="15">
      <c r="A1227" s="489">
        <v>6</v>
      </c>
      <c r="B1227" s="489" t="s">
        <v>452</v>
      </c>
      <c r="C1227" s="489" t="s">
        <v>484</v>
      </c>
      <c r="D1227" s="489" t="s">
        <v>485</v>
      </c>
      <c r="E1227" s="489" t="s">
        <v>493</v>
      </c>
      <c r="F1227" s="489">
        <v>2</v>
      </c>
      <c r="G1227" s="489" t="s">
        <v>106</v>
      </c>
      <c r="H1227" s="490">
        <v>76293.2</v>
      </c>
      <c r="I1227" s="490">
        <v>133513.10999999999</v>
      </c>
      <c r="J1227" s="490">
        <v>100005.2</v>
      </c>
      <c r="K1227" s="490">
        <v>175009.11</v>
      </c>
      <c r="L1227" s="490">
        <v>121520.5</v>
      </c>
      <c r="M1227" s="490">
        <v>212660.88</v>
      </c>
      <c r="N1227" s="490">
        <v>149016.54</v>
      </c>
      <c r="O1227" s="490">
        <v>260778.94</v>
      </c>
      <c r="P1227" s="490">
        <v>176751.28</v>
      </c>
      <c r="Q1227" s="490">
        <v>309314.73</v>
      </c>
      <c r="R1227" s="490">
        <v>194745.93</v>
      </c>
      <c r="S1227" s="490">
        <v>340805.38</v>
      </c>
      <c r="T1227" s="490">
        <v>211420.78</v>
      </c>
      <c r="U1227" s="490">
        <v>369986.36</v>
      </c>
    </row>
    <row r="1228" spans="1:21" ht="15">
      <c r="A1228" s="489">
        <v>6</v>
      </c>
      <c r="B1228" s="489" t="s">
        <v>452</v>
      </c>
      <c r="C1228" s="489" t="s">
        <v>484</v>
      </c>
      <c r="D1228" s="489" t="s">
        <v>485</v>
      </c>
      <c r="E1228" s="489" t="s">
        <v>493</v>
      </c>
      <c r="F1228" s="489">
        <v>3</v>
      </c>
      <c r="G1228" s="489" t="s">
        <v>107</v>
      </c>
      <c r="H1228" s="490">
        <v>66155.16</v>
      </c>
      <c r="I1228" s="490">
        <v>115771.53</v>
      </c>
      <c r="J1228" s="490">
        <v>90019.92</v>
      </c>
      <c r="K1228" s="490">
        <v>157534.85</v>
      </c>
      <c r="L1228" s="490">
        <v>113728.73</v>
      </c>
      <c r="M1228" s="490">
        <v>199025.27</v>
      </c>
      <c r="N1228" s="490">
        <v>149651.97</v>
      </c>
      <c r="O1228" s="490">
        <v>261890.94</v>
      </c>
      <c r="P1228" s="490">
        <v>185300.78</v>
      </c>
      <c r="Q1228" s="490">
        <v>324276.36</v>
      </c>
      <c r="R1228" s="490">
        <v>208674.61</v>
      </c>
      <c r="S1228" s="490">
        <v>365180.57</v>
      </c>
      <c r="T1228" s="490">
        <v>231734.82</v>
      </c>
      <c r="U1228" s="490">
        <v>405535.93</v>
      </c>
    </row>
    <row r="1229" spans="1:21" ht="15">
      <c r="A1229" s="489">
        <v>6</v>
      </c>
      <c r="B1229" s="489" t="s">
        <v>452</v>
      </c>
      <c r="C1229" s="489" t="s">
        <v>484</v>
      </c>
      <c r="D1229" s="489" t="s">
        <v>485</v>
      </c>
      <c r="E1229" s="489" t="s">
        <v>493</v>
      </c>
      <c r="F1229" s="489">
        <v>4</v>
      </c>
      <c r="G1229" s="489" t="s">
        <v>104</v>
      </c>
      <c r="H1229" s="490">
        <v>74193.52</v>
      </c>
      <c r="I1229" s="490">
        <v>118709.63</v>
      </c>
      <c r="J1229" s="490">
        <v>103870.92</v>
      </c>
      <c r="K1229" s="490">
        <v>166193.48000000001</v>
      </c>
      <c r="L1229" s="490">
        <v>133548.32999999999</v>
      </c>
      <c r="M1229" s="490">
        <v>213677.33</v>
      </c>
      <c r="N1229" s="490">
        <v>178064.44</v>
      </c>
      <c r="O1229" s="490">
        <v>284903.09999999998</v>
      </c>
      <c r="P1229" s="490">
        <v>222580.55</v>
      </c>
      <c r="Q1229" s="490">
        <v>356128.88</v>
      </c>
      <c r="R1229" s="490">
        <v>252257.95</v>
      </c>
      <c r="S1229" s="490">
        <v>403612.73</v>
      </c>
      <c r="T1229" s="490">
        <v>281935.35999999999</v>
      </c>
      <c r="U1229" s="490">
        <v>451096.58</v>
      </c>
    </row>
    <row r="1230" spans="1:21" ht="15">
      <c r="A1230" s="489">
        <v>6</v>
      </c>
      <c r="B1230" s="489" t="s">
        <v>452</v>
      </c>
      <c r="C1230" s="489" t="s">
        <v>484</v>
      </c>
      <c r="D1230" s="489" t="s">
        <v>485</v>
      </c>
      <c r="E1230" s="489" t="s">
        <v>494</v>
      </c>
      <c r="F1230" s="489">
        <v>1</v>
      </c>
      <c r="G1230" s="489" t="s">
        <v>87</v>
      </c>
      <c r="H1230" s="490">
        <v>85427.73</v>
      </c>
      <c r="I1230" s="490">
        <v>149498.53</v>
      </c>
      <c r="J1230" s="490">
        <v>110692.86</v>
      </c>
      <c r="K1230" s="490">
        <v>193712.51</v>
      </c>
      <c r="L1230" s="490">
        <v>132518.41</v>
      </c>
      <c r="M1230" s="490">
        <v>231907.22</v>
      </c>
      <c r="N1230" s="490">
        <v>158167.07999999999</v>
      </c>
      <c r="O1230" s="490">
        <v>276792.39</v>
      </c>
      <c r="P1230" s="490">
        <v>186042.8</v>
      </c>
      <c r="Q1230" s="490">
        <v>325574.90000000002</v>
      </c>
      <c r="R1230" s="490">
        <v>203872.69</v>
      </c>
      <c r="S1230" s="490">
        <v>356777.21</v>
      </c>
      <c r="T1230" s="490">
        <v>220778.36</v>
      </c>
      <c r="U1230" s="490">
        <v>386362.13</v>
      </c>
    </row>
    <row r="1231" spans="1:21" ht="15">
      <c r="A1231" s="489">
        <v>6</v>
      </c>
      <c r="B1231" s="489" t="s">
        <v>452</v>
      </c>
      <c r="C1231" s="489" t="s">
        <v>484</v>
      </c>
      <c r="D1231" s="489" t="s">
        <v>485</v>
      </c>
      <c r="E1231" s="489" t="s">
        <v>494</v>
      </c>
      <c r="F1231" s="489">
        <v>2</v>
      </c>
      <c r="G1231" s="489" t="s">
        <v>106</v>
      </c>
      <c r="H1231" s="490">
        <v>74498.84</v>
      </c>
      <c r="I1231" s="490">
        <v>130372.96</v>
      </c>
      <c r="J1231" s="490">
        <v>97655.8</v>
      </c>
      <c r="K1231" s="490">
        <v>170897.65</v>
      </c>
      <c r="L1231" s="490">
        <v>118668.26</v>
      </c>
      <c r="M1231" s="490">
        <v>207669.46</v>
      </c>
      <c r="N1231" s="490">
        <v>145523.79</v>
      </c>
      <c r="O1231" s="490">
        <v>254666.64</v>
      </c>
      <c r="P1231" s="490">
        <v>172610.9</v>
      </c>
      <c r="Q1231" s="490">
        <v>302069.08</v>
      </c>
      <c r="R1231" s="490">
        <v>190185.54</v>
      </c>
      <c r="S1231" s="490">
        <v>332824.7</v>
      </c>
      <c r="T1231" s="490">
        <v>206471.77</v>
      </c>
      <c r="U1231" s="490">
        <v>361325.6</v>
      </c>
    </row>
    <row r="1232" spans="1:21" ht="15">
      <c r="A1232" s="489">
        <v>6</v>
      </c>
      <c r="B1232" s="489" t="s">
        <v>452</v>
      </c>
      <c r="C1232" s="489" t="s">
        <v>484</v>
      </c>
      <c r="D1232" s="489" t="s">
        <v>485</v>
      </c>
      <c r="E1232" s="489" t="s">
        <v>494</v>
      </c>
      <c r="F1232" s="489">
        <v>3</v>
      </c>
      <c r="G1232" s="489" t="s">
        <v>107</v>
      </c>
      <c r="H1232" s="490">
        <v>64593.31</v>
      </c>
      <c r="I1232" s="490">
        <v>113038.29</v>
      </c>
      <c r="J1232" s="490">
        <v>87892.36</v>
      </c>
      <c r="K1232" s="490">
        <v>153811.62</v>
      </c>
      <c r="L1232" s="490">
        <v>111039</v>
      </c>
      <c r="M1232" s="490">
        <v>194318.25</v>
      </c>
      <c r="N1232" s="490">
        <v>146110.81</v>
      </c>
      <c r="O1232" s="490">
        <v>255693.92</v>
      </c>
      <c r="P1232" s="490">
        <v>180914.43</v>
      </c>
      <c r="Q1232" s="490">
        <v>316600.25</v>
      </c>
      <c r="R1232" s="490">
        <v>203733.71</v>
      </c>
      <c r="S1232" s="490">
        <v>356533.99</v>
      </c>
      <c r="T1232" s="490">
        <v>226246.49</v>
      </c>
      <c r="U1232" s="490">
        <v>395931.35</v>
      </c>
    </row>
    <row r="1233" spans="1:21" ht="15">
      <c r="A1233" s="489">
        <v>6</v>
      </c>
      <c r="B1233" s="489" t="s">
        <v>452</v>
      </c>
      <c r="C1233" s="489" t="s">
        <v>484</v>
      </c>
      <c r="D1233" s="489" t="s">
        <v>485</v>
      </c>
      <c r="E1233" s="489" t="s">
        <v>494</v>
      </c>
      <c r="F1233" s="489">
        <v>4</v>
      </c>
      <c r="G1233" s="489" t="s">
        <v>104</v>
      </c>
      <c r="H1233" s="490">
        <v>72457.14</v>
      </c>
      <c r="I1233" s="490">
        <v>115931.42</v>
      </c>
      <c r="J1233" s="490">
        <v>101439.99</v>
      </c>
      <c r="K1233" s="490">
        <v>162303.99</v>
      </c>
      <c r="L1233" s="490">
        <v>130422.85</v>
      </c>
      <c r="M1233" s="490">
        <v>208676.56</v>
      </c>
      <c r="N1233" s="490">
        <v>173897.13</v>
      </c>
      <c r="O1233" s="490">
        <v>278235.40999999997</v>
      </c>
      <c r="P1233" s="490">
        <v>217371.41</v>
      </c>
      <c r="Q1233" s="490">
        <v>347794.27</v>
      </c>
      <c r="R1233" s="490">
        <v>246354.27</v>
      </c>
      <c r="S1233" s="490">
        <v>394166.84</v>
      </c>
      <c r="T1233" s="490">
        <v>275337.12</v>
      </c>
      <c r="U1233" s="490">
        <v>440539.41</v>
      </c>
    </row>
    <row r="1234" spans="1:21" ht="15">
      <c r="A1234" s="489">
        <v>6</v>
      </c>
      <c r="B1234" s="489" t="s">
        <v>452</v>
      </c>
      <c r="C1234" s="489" t="s">
        <v>484</v>
      </c>
      <c r="D1234" s="489" t="s">
        <v>485</v>
      </c>
      <c r="E1234" s="489" t="s">
        <v>495</v>
      </c>
      <c r="F1234" s="489">
        <v>1</v>
      </c>
      <c r="G1234" s="489" t="s">
        <v>87</v>
      </c>
      <c r="H1234" s="490">
        <v>87515.6</v>
      </c>
      <c r="I1234" s="490">
        <v>153152.29</v>
      </c>
      <c r="J1234" s="490">
        <v>113366.66</v>
      </c>
      <c r="K1234" s="490">
        <v>198391.65</v>
      </c>
      <c r="L1234" s="490">
        <v>135696.82999999999</v>
      </c>
      <c r="M1234" s="490">
        <v>237469.46</v>
      </c>
      <c r="N1234" s="490">
        <v>161926.25</v>
      </c>
      <c r="O1234" s="490">
        <v>283370.94</v>
      </c>
      <c r="P1234" s="490">
        <v>190439.33</v>
      </c>
      <c r="Q1234" s="490">
        <v>333268.82</v>
      </c>
      <c r="R1234" s="490">
        <v>208676.53</v>
      </c>
      <c r="S1234" s="490">
        <v>365183.93</v>
      </c>
      <c r="T1234" s="490">
        <v>225953.49</v>
      </c>
      <c r="U1234" s="490">
        <v>395418.61</v>
      </c>
    </row>
    <row r="1235" spans="1:21" ht="15">
      <c r="A1235" s="489">
        <v>6</v>
      </c>
      <c r="B1235" s="489" t="s">
        <v>452</v>
      </c>
      <c r="C1235" s="489" t="s">
        <v>484</v>
      </c>
      <c r="D1235" s="489" t="s">
        <v>485</v>
      </c>
      <c r="E1235" s="489" t="s">
        <v>495</v>
      </c>
      <c r="F1235" s="489">
        <v>2</v>
      </c>
      <c r="G1235" s="489" t="s">
        <v>106</v>
      </c>
      <c r="H1235" s="490">
        <v>76459.64</v>
      </c>
      <c r="I1235" s="490">
        <v>133804.38</v>
      </c>
      <c r="J1235" s="490">
        <v>100178</v>
      </c>
      <c r="K1235" s="490">
        <v>175311.5</v>
      </c>
      <c r="L1235" s="490">
        <v>121685.63</v>
      </c>
      <c r="M1235" s="490">
        <v>212949.86</v>
      </c>
      <c r="N1235" s="490">
        <v>149135.95000000001</v>
      </c>
      <c r="O1235" s="490">
        <v>260987.91</v>
      </c>
      <c r="P1235" s="490">
        <v>176851.24</v>
      </c>
      <c r="Q1235" s="490">
        <v>309489.67</v>
      </c>
      <c r="R1235" s="490">
        <v>194830.23</v>
      </c>
      <c r="S1235" s="490">
        <v>340952.9</v>
      </c>
      <c r="T1235" s="490">
        <v>211480.55</v>
      </c>
      <c r="U1235" s="490">
        <v>370090.96</v>
      </c>
    </row>
    <row r="1236" spans="1:21" ht="15">
      <c r="A1236" s="489">
        <v>6</v>
      </c>
      <c r="B1236" s="489" t="s">
        <v>452</v>
      </c>
      <c r="C1236" s="489" t="s">
        <v>484</v>
      </c>
      <c r="D1236" s="489" t="s">
        <v>485</v>
      </c>
      <c r="E1236" s="489" t="s">
        <v>495</v>
      </c>
      <c r="F1236" s="489">
        <v>3</v>
      </c>
      <c r="G1236" s="489" t="s">
        <v>107</v>
      </c>
      <c r="H1236" s="490">
        <v>66400.75</v>
      </c>
      <c r="I1236" s="490">
        <v>116201.32</v>
      </c>
      <c r="J1236" s="490">
        <v>90393.26</v>
      </c>
      <c r="K1236" s="490">
        <v>158188.21</v>
      </c>
      <c r="L1236" s="490">
        <v>114231.6</v>
      </c>
      <c r="M1236" s="490">
        <v>199905.29</v>
      </c>
      <c r="N1236" s="490">
        <v>150345.03</v>
      </c>
      <c r="O1236" s="490">
        <v>263103.81</v>
      </c>
      <c r="P1236" s="490">
        <v>186187.16</v>
      </c>
      <c r="Q1236" s="490">
        <v>325827.52</v>
      </c>
      <c r="R1236" s="490">
        <v>209694.32</v>
      </c>
      <c r="S1236" s="490">
        <v>366965.06</v>
      </c>
      <c r="T1236" s="490">
        <v>232891.42</v>
      </c>
      <c r="U1236" s="490">
        <v>407559.98</v>
      </c>
    </row>
    <row r="1237" spans="1:21" ht="15">
      <c r="A1237" s="489">
        <v>6</v>
      </c>
      <c r="B1237" s="489" t="s">
        <v>452</v>
      </c>
      <c r="C1237" s="489" t="s">
        <v>484</v>
      </c>
      <c r="D1237" s="489" t="s">
        <v>485</v>
      </c>
      <c r="E1237" s="489" t="s">
        <v>495</v>
      </c>
      <c r="F1237" s="489">
        <v>4</v>
      </c>
      <c r="G1237" s="489" t="s">
        <v>104</v>
      </c>
      <c r="H1237" s="490">
        <v>74208.179999999993</v>
      </c>
      <c r="I1237" s="490">
        <v>118733.09</v>
      </c>
      <c r="J1237" s="490">
        <v>103891.46</v>
      </c>
      <c r="K1237" s="490">
        <v>166226.32999999999</v>
      </c>
      <c r="L1237" s="490">
        <v>133574.73000000001</v>
      </c>
      <c r="M1237" s="490">
        <v>213719.57</v>
      </c>
      <c r="N1237" s="490">
        <v>178099.64</v>
      </c>
      <c r="O1237" s="490">
        <v>284959.43</v>
      </c>
      <c r="P1237" s="490">
        <v>222624.55</v>
      </c>
      <c r="Q1237" s="490">
        <v>356199.28</v>
      </c>
      <c r="R1237" s="490">
        <v>252307.82</v>
      </c>
      <c r="S1237" s="490">
        <v>403692.52</v>
      </c>
      <c r="T1237" s="490">
        <v>281991.09000000003</v>
      </c>
      <c r="U1237" s="490">
        <v>451185.76</v>
      </c>
    </row>
    <row r="1238" spans="1:21" ht="15">
      <c r="A1238" s="489">
        <v>6</v>
      </c>
      <c r="B1238" s="489" t="s">
        <v>452</v>
      </c>
      <c r="C1238" s="489" t="s">
        <v>484</v>
      </c>
      <c r="D1238" s="489" t="s">
        <v>485</v>
      </c>
      <c r="E1238" s="489" t="s">
        <v>496</v>
      </c>
      <c r="F1238" s="489">
        <v>1</v>
      </c>
      <c r="G1238" s="489" t="s">
        <v>87</v>
      </c>
      <c r="H1238" s="490">
        <v>80463.759999999995</v>
      </c>
      <c r="I1238" s="490">
        <v>140811.57999999999</v>
      </c>
      <c r="J1238" s="490">
        <v>104146.19</v>
      </c>
      <c r="K1238" s="490">
        <v>182255.84</v>
      </c>
      <c r="L1238" s="490">
        <v>124598.9</v>
      </c>
      <c r="M1238" s="490">
        <v>218048.08</v>
      </c>
      <c r="N1238" s="490">
        <v>148589.71</v>
      </c>
      <c r="O1238" s="490">
        <v>260031.99</v>
      </c>
      <c r="P1238" s="490">
        <v>174686.05</v>
      </c>
      <c r="Q1238" s="490">
        <v>305700.59000000003</v>
      </c>
      <c r="R1238" s="490">
        <v>191376.54</v>
      </c>
      <c r="S1238" s="490">
        <v>334908.95</v>
      </c>
      <c r="T1238" s="490">
        <v>207147.71</v>
      </c>
      <c r="U1238" s="490">
        <v>362508.5</v>
      </c>
    </row>
    <row r="1239" spans="1:21" ht="15">
      <c r="A1239" s="489">
        <v>6</v>
      </c>
      <c r="B1239" s="489" t="s">
        <v>452</v>
      </c>
      <c r="C1239" s="489" t="s">
        <v>484</v>
      </c>
      <c r="D1239" s="489" t="s">
        <v>485</v>
      </c>
      <c r="E1239" s="489" t="s">
        <v>496</v>
      </c>
      <c r="F1239" s="489">
        <v>2</v>
      </c>
      <c r="G1239" s="489" t="s">
        <v>106</v>
      </c>
      <c r="H1239" s="490">
        <v>70678.67</v>
      </c>
      <c r="I1239" s="490">
        <v>123687.67999999999</v>
      </c>
      <c r="J1239" s="490">
        <v>92473.47</v>
      </c>
      <c r="K1239" s="490">
        <v>161828.57999999999</v>
      </c>
      <c r="L1239" s="490">
        <v>112198.19</v>
      </c>
      <c r="M1239" s="490">
        <v>196346.83</v>
      </c>
      <c r="N1239" s="490">
        <v>137269.54999999999</v>
      </c>
      <c r="O1239" s="490">
        <v>240221.71</v>
      </c>
      <c r="P1239" s="490">
        <v>162659.81</v>
      </c>
      <c r="Q1239" s="490">
        <v>284654.68</v>
      </c>
      <c r="R1239" s="490">
        <v>179121.77</v>
      </c>
      <c r="S1239" s="490">
        <v>313463.09000000003</v>
      </c>
      <c r="T1239" s="490">
        <v>194338.33</v>
      </c>
      <c r="U1239" s="490">
        <v>340092.08</v>
      </c>
    </row>
    <row r="1240" spans="1:21" ht="15">
      <c r="A1240" s="489">
        <v>6</v>
      </c>
      <c r="B1240" s="489" t="s">
        <v>452</v>
      </c>
      <c r="C1240" s="489" t="s">
        <v>484</v>
      </c>
      <c r="D1240" s="489" t="s">
        <v>485</v>
      </c>
      <c r="E1240" s="489" t="s">
        <v>496</v>
      </c>
      <c r="F1240" s="489">
        <v>3</v>
      </c>
      <c r="G1240" s="489" t="s">
        <v>107</v>
      </c>
      <c r="H1240" s="490">
        <v>61671.05</v>
      </c>
      <c r="I1240" s="490">
        <v>107924.35</v>
      </c>
      <c r="J1240" s="490">
        <v>84066.83</v>
      </c>
      <c r="K1240" s="490">
        <v>147116.96</v>
      </c>
      <c r="L1240" s="490">
        <v>106326.16</v>
      </c>
      <c r="M1240" s="490">
        <v>186070.77</v>
      </c>
      <c r="N1240" s="490">
        <v>140030.16</v>
      </c>
      <c r="O1240" s="490">
        <v>245052.79</v>
      </c>
      <c r="P1240" s="490">
        <v>173494.05</v>
      </c>
      <c r="Q1240" s="490">
        <v>303614.59000000003</v>
      </c>
      <c r="R1240" s="490">
        <v>195460.27</v>
      </c>
      <c r="S1240" s="490">
        <v>342055.47</v>
      </c>
      <c r="T1240" s="490">
        <v>217152.06</v>
      </c>
      <c r="U1240" s="490">
        <v>380016.11</v>
      </c>
    </row>
    <row r="1241" spans="1:21" ht="15">
      <c r="A1241" s="489">
        <v>6</v>
      </c>
      <c r="B1241" s="489" t="s">
        <v>452</v>
      </c>
      <c r="C1241" s="489" t="s">
        <v>484</v>
      </c>
      <c r="D1241" s="489" t="s">
        <v>485</v>
      </c>
      <c r="E1241" s="489" t="s">
        <v>496</v>
      </c>
      <c r="F1241" s="489">
        <v>4</v>
      </c>
      <c r="G1241" s="489" t="s">
        <v>104</v>
      </c>
      <c r="H1241" s="490">
        <v>68174.86</v>
      </c>
      <c r="I1241" s="490">
        <v>109079.78</v>
      </c>
      <c r="J1241" s="490">
        <v>95444.81</v>
      </c>
      <c r="K1241" s="490">
        <v>152711.69</v>
      </c>
      <c r="L1241" s="490">
        <v>122714.75</v>
      </c>
      <c r="M1241" s="490">
        <v>196343.6</v>
      </c>
      <c r="N1241" s="490">
        <v>163619.67000000001</v>
      </c>
      <c r="O1241" s="490">
        <v>261791.47</v>
      </c>
      <c r="P1241" s="490">
        <v>204524.58</v>
      </c>
      <c r="Q1241" s="490">
        <v>327239.34000000003</v>
      </c>
      <c r="R1241" s="490">
        <v>231794.53</v>
      </c>
      <c r="S1241" s="490">
        <v>370871.25</v>
      </c>
      <c r="T1241" s="490">
        <v>259064.47</v>
      </c>
      <c r="U1241" s="490">
        <v>414503.16</v>
      </c>
    </row>
    <row r="1242" spans="1:21" ht="15">
      <c r="A1242" s="489">
        <v>6</v>
      </c>
      <c r="B1242" s="489" t="s">
        <v>452</v>
      </c>
      <c r="C1242" s="489" t="s">
        <v>484</v>
      </c>
      <c r="D1242" s="489" t="s">
        <v>485</v>
      </c>
      <c r="E1242" s="489" t="s">
        <v>497</v>
      </c>
      <c r="F1242" s="489">
        <v>1</v>
      </c>
      <c r="G1242" s="489" t="s">
        <v>87</v>
      </c>
      <c r="H1242" s="490">
        <v>84324.79</v>
      </c>
      <c r="I1242" s="490">
        <v>147568.38</v>
      </c>
      <c r="J1242" s="490">
        <v>109324.15</v>
      </c>
      <c r="K1242" s="490">
        <v>191317.26</v>
      </c>
      <c r="L1242" s="490">
        <v>130923.07</v>
      </c>
      <c r="M1242" s="490">
        <v>229115.37</v>
      </c>
      <c r="N1242" s="490">
        <v>156328.9</v>
      </c>
      <c r="O1242" s="490">
        <v>273575.58</v>
      </c>
      <c r="P1242" s="490">
        <v>183928.86</v>
      </c>
      <c r="Q1242" s="490">
        <v>321875.51</v>
      </c>
      <c r="R1242" s="490">
        <v>201583.04</v>
      </c>
      <c r="S1242" s="490">
        <v>352770.33</v>
      </c>
      <c r="T1242" s="490">
        <v>218350.66</v>
      </c>
      <c r="U1242" s="490">
        <v>382113.65</v>
      </c>
    </row>
    <row r="1243" spans="1:21" ht="15">
      <c r="A1243" s="489">
        <v>6</v>
      </c>
      <c r="B1243" s="489" t="s">
        <v>452</v>
      </c>
      <c r="C1243" s="489" t="s">
        <v>484</v>
      </c>
      <c r="D1243" s="489" t="s">
        <v>485</v>
      </c>
      <c r="E1243" s="489" t="s">
        <v>497</v>
      </c>
      <c r="F1243" s="489">
        <v>2</v>
      </c>
      <c r="G1243" s="489" t="s">
        <v>106</v>
      </c>
      <c r="H1243" s="490">
        <v>73268.77</v>
      </c>
      <c r="I1243" s="490">
        <v>128220.34</v>
      </c>
      <c r="J1243" s="490">
        <v>96135.49</v>
      </c>
      <c r="K1243" s="490">
        <v>168237.11</v>
      </c>
      <c r="L1243" s="490">
        <v>116911.87</v>
      </c>
      <c r="M1243" s="490">
        <v>204595.78</v>
      </c>
      <c r="N1243" s="490">
        <v>143538.6</v>
      </c>
      <c r="O1243" s="490">
        <v>251192.54</v>
      </c>
      <c r="P1243" s="490">
        <v>170340.78</v>
      </c>
      <c r="Q1243" s="490">
        <v>298096.36</v>
      </c>
      <c r="R1243" s="490">
        <v>187736.74</v>
      </c>
      <c r="S1243" s="490">
        <v>328539.3</v>
      </c>
      <c r="T1243" s="490">
        <v>203877.72</v>
      </c>
      <c r="U1243" s="490">
        <v>356786.01</v>
      </c>
    </row>
    <row r="1244" spans="1:21" ht="15">
      <c r="A1244" s="489">
        <v>6</v>
      </c>
      <c r="B1244" s="489" t="s">
        <v>452</v>
      </c>
      <c r="C1244" s="489" t="s">
        <v>484</v>
      </c>
      <c r="D1244" s="489" t="s">
        <v>485</v>
      </c>
      <c r="E1244" s="489" t="s">
        <v>497</v>
      </c>
      <c r="F1244" s="489">
        <v>3</v>
      </c>
      <c r="G1244" s="489" t="s">
        <v>107</v>
      </c>
      <c r="H1244" s="490">
        <v>63321.2</v>
      </c>
      <c r="I1244" s="490">
        <v>110812.1</v>
      </c>
      <c r="J1244" s="490">
        <v>86081.88</v>
      </c>
      <c r="K1244" s="490">
        <v>150643.29</v>
      </c>
      <c r="L1244" s="490">
        <v>108688.4</v>
      </c>
      <c r="M1244" s="490">
        <v>190204.69</v>
      </c>
      <c r="N1244" s="490">
        <v>142954.1</v>
      </c>
      <c r="O1244" s="490">
        <v>250169.67</v>
      </c>
      <c r="P1244" s="490">
        <v>176948.49</v>
      </c>
      <c r="Q1244" s="490">
        <v>309659.84999999998</v>
      </c>
      <c r="R1244" s="490">
        <v>199223.83</v>
      </c>
      <c r="S1244" s="490">
        <v>348641.7</v>
      </c>
      <c r="T1244" s="490">
        <v>221189.11</v>
      </c>
      <c r="U1244" s="490">
        <v>387080.93</v>
      </c>
    </row>
    <row r="1245" spans="1:21" ht="15">
      <c r="A1245" s="489">
        <v>6</v>
      </c>
      <c r="B1245" s="489" t="s">
        <v>452</v>
      </c>
      <c r="C1245" s="489" t="s">
        <v>484</v>
      </c>
      <c r="D1245" s="489" t="s">
        <v>485</v>
      </c>
      <c r="E1245" s="489" t="s">
        <v>497</v>
      </c>
      <c r="F1245" s="489">
        <v>4</v>
      </c>
      <c r="G1245" s="489" t="s">
        <v>104</v>
      </c>
      <c r="H1245" s="490">
        <v>71559.61</v>
      </c>
      <c r="I1245" s="490">
        <v>114495.38</v>
      </c>
      <c r="J1245" s="490">
        <v>100183.46</v>
      </c>
      <c r="K1245" s="490">
        <v>160293.53</v>
      </c>
      <c r="L1245" s="490">
        <v>128807.3</v>
      </c>
      <c r="M1245" s="490">
        <v>206091.68</v>
      </c>
      <c r="N1245" s="490">
        <v>171743.07</v>
      </c>
      <c r="O1245" s="490">
        <v>274788.90999999997</v>
      </c>
      <c r="P1245" s="490">
        <v>214678.83</v>
      </c>
      <c r="Q1245" s="490">
        <v>343486.14</v>
      </c>
      <c r="R1245" s="490">
        <v>243302.68</v>
      </c>
      <c r="S1245" s="490">
        <v>389284.29</v>
      </c>
      <c r="T1245" s="490">
        <v>271926.52</v>
      </c>
      <c r="U1245" s="490">
        <v>435082.44</v>
      </c>
    </row>
    <row r="1246" spans="1:21" ht="15">
      <c r="A1246" s="489">
        <v>6</v>
      </c>
      <c r="B1246" s="489" t="s">
        <v>452</v>
      </c>
      <c r="C1246" s="489" t="s">
        <v>484</v>
      </c>
      <c r="D1246" s="489" t="s">
        <v>485</v>
      </c>
      <c r="E1246" s="489" t="s">
        <v>498</v>
      </c>
      <c r="F1246" s="489">
        <v>1</v>
      </c>
      <c r="G1246" s="489" t="s">
        <v>87</v>
      </c>
      <c r="H1246" s="490">
        <v>84974.6</v>
      </c>
      <c r="I1246" s="490">
        <v>148705.56</v>
      </c>
      <c r="J1246" s="490">
        <v>110061.52</v>
      </c>
      <c r="K1246" s="490">
        <v>192607.65</v>
      </c>
      <c r="L1246" s="490">
        <v>131730.95000000001</v>
      </c>
      <c r="M1246" s="490">
        <v>230529.16</v>
      </c>
      <c r="N1246" s="490">
        <v>157178.97</v>
      </c>
      <c r="O1246" s="490">
        <v>275063.2</v>
      </c>
      <c r="P1246" s="490">
        <v>184845.28</v>
      </c>
      <c r="Q1246" s="490">
        <v>323479.24</v>
      </c>
      <c r="R1246" s="490">
        <v>202540.73</v>
      </c>
      <c r="S1246" s="490">
        <v>354446.29</v>
      </c>
      <c r="T1246" s="490">
        <v>219298.04</v>
      </c>
      <c r="U1246" s="490">
        <v>383771.58</v>
      </c>
    </row>
    <row r="1247" spans="1:21" ht="15">
      <c r="A1247" s="489">
        <v>6</v>
      </c>
      <c r="B1247" s="489" t="s">
        <v>452</v>
      </c>
      <c r="C1247" s="489" t="s">
        <v>484</v>
      </c>
      <c r="D1247" s="489" t="s">
        <v>485</v>
      </c>
      <c r="E1247" s="489" t="s">
        <v>498</v>
      </c>
      <c r="F1247" s="489">
        <v>2</v>
      </c>
      <c r="G1247" s="489" t="s">
        <v>106</v>
      </c>
      <c r="H1247" s="490">
        <v>74299.899999999994</v>
      </c>
      <c r="I1247" s="490">
        <v>130024.83</v>
      </c>
      <c r="J1247" s="490">
        <v>97327.64</v>
      </c>
      <c r="K1247" s="490">
        <v>170323.37</v>
      </c>
      <c r="L1247" s="490">
        <v>118202.9</v>
      </c>
      <c r="M1247" s="490">
        <v>206855.07</v>
      </c>
      <c r="N1247" s="490">
        <v>144829.71</v>
      </c>
      <c r="O1247" s="490">
        <v>253452</v>
      </c>
      <c r="P1247" s="490">
        <v>171725.75</v>
      </c>
      <c r="Q1247" s="490">
        <v>300520.06</v>
      </c>
      <c r="R1247" s="490">
        <v>189171.89</v>
      </c>
      <c r="S1247" s="490">
        <v>331050.81</v>
      </c>
      <c r="T1247" s="490">
        <v>205324.17</v>
      </c>
      <c r="U1247" s="490">
        <v>359317.3</v>
      </c>
    </row>
    <row r="1248" spans="1:21" ht="15">
      <c r="A1248" s="489">
        <v>6</v>
      </c>
      <c r="B1248" s="489" t="s">
        <v>452</v>
      </c>
      <c r="C1248" s="489" t="s">
        <v>484</v>
      </c>
      <c r="D1248" s="489" t="s">
        <v>485</v>
      </c>
      <c r="E1248" s="489" t="s">
        <v>498</v>
      </c>
      <c r="F1248" s="489">
        <v>3</v>
      </c>
      <c r="G1248" s="489" t="s">
        <v>107</v>
      </c>
      <c r="H1248" s="490">
        <v>64571.24</v>
      </c>
      <c r="I1248" s="490">
        <v>112999.66</v>
      </c>
      <c r="J1248" s="490">
        <v>87920.48</v>
      </c>
      <c r="K1248" s="490">
        <v>153860.84</v>
      </c>
      <c r="L1248" s="490">
        <v>111120.87</v>
      </c>
      <c r="M1248" s="490">
        <v>194461.52</v>
      </c>
      <c r="N1248" s="490">
        <v>146265.10999999999</v>
      </c>
      <c r="O1248" s="490">
        <v>255963.95</v>
      </c>
      <c r="P1248" s="490">
        <v>181147.4</v>
      </c>
      <c r="Q1248" s="490">
        <v>317007.95</v>
      </c>
      <c r="R1248" s="490">
        <v>204028.04</v>
      </c>
      <c r="S1248" s="490">
        <v>357049.07</v>
      </c>
      <c r="T1248" s="490">
        <v>226609.3</v>
      </c>
      <c r="U1248" s="490">
        <v>396566.28</v>
      </c>
    </row>
    <row r="1249" spans="1:21" ht="15">
      <c r="A1249" s="489">
        <v>6</v>
      </c>
      <c r="B1249" s="489" t="s">
        <v>452</v>
      </c>
      <c r="C1249" s="489" t="s">
        <v>484</v>
      </c>
      <c r="D1249" s="489" t="s">
        <v>485</v>
      </c>
      <c r="E1249" s="489" t="s">
        <v>498</v>
      </c>
      <c r="F1249" s="489">
        <v>4</v>
      </c>
      <c r="G1249" s="489" t="s">
        <v>104</v>
      </c>
      <c r="H1249" s="490">
        <v>72045.039999999994</v>
      </c>
      <c r="I1249" s="490">
        <v>115272.07</v>
      </c>
      <c r="J1249" s="490">
        <v>100863.06</v>
      </c>
      <c r="K1249" s="490">
        <v>161380.9</v>
      </c>
      <c r="L1249" s="490">
        <v>129681.08</v>
      </c>
      <c r="M1249" s="490">
        <v>207489.73</v>
      </c>
      <c r="N1249" s="490">
        <v>172908.1</v>
      </c>
      <c r="O1249" s="490">
        <v>276652.96999999997</v>
      </c>
      <c r="P1249" s="490">
        <v>216135.13</v>
      </c>
      <c r="Q1249" s="490">
        <v>345816.21</v>
      </c>
      <c r="R1249" s="490">
        <v>244953.15</v>
      </c>
      <c r="S1249" s="490">
        <v>391925.04</v>
      </c>
      <c r="T1249" s="490">
        <v>273771.15999999997</v>
      </c>
      <c r="U1249" s="490">
        <v>438033.87</v>
      </c>
    </row>
    <row r="1250" spans="1:21" ht="15">
      <c r="A1250" s="489">
        <v>6</v>
      </c>
      <c r="B1250" s="489" t="s">
        <v>452</v>
      </c>
      <c r="C1250" s="489" t="s">
        <v>484</v>
      </c>
      <c r="D1250" s="489" t="s">
        <v>485</v>
      </c>
      <c r="E1250" s="489" t="s">
        <v>499</v>
      </c>
      <c r="F1250" s="489">
        <v>1</v>
      </c>
      <c r="G1250" s="489" t="s">
        <v>87</v>
      </c>
      <c r="H1250" s="490">
        <v>87594.28</v>
      </c>
      <c r="I1250" s="490">
        <v>153289.98000000001</v>
      </c>
      <c r="J1250" s="490">
        <v>113409.07</v>
      </c>
      <c r="K1250" s="490">
        <v>198465.88</v>
      </c>
      <c r="L1250" s="490">
        <v>135705.01</v>
      </c>
      <c r="M1250" s="490">
        <v>237483.76</v>
      </c>
      <c r="N1250" s="490">
        <v>161871.04999999999</v>
      </c>
      <c r="O1250" s="490">
        <v>283274.33</v>
      </c>
      <c r="P1250" s="490">
        <v>190326.89</v>
      </c>
      <c r="Q1250" s="490">
        <v>333072.06</v>
      </c>
      <c r="R1250" s="490">
        <v>208526.84</v>
      </c>
      <c r="S1250" s="490">
        <v>364921.96</v>
      </c>
      <c r="T1250" s="490">
        <v>225740.33</v>
      </c>
      <c r="U1250" s="490">
        <v>395045.58</v>
      </c>
    </row>
    <row r="1251" spans="1:21" ht="15">
      <c r="A1251" s="489">
        <v>6</v>
      </c>
      <c r="B1251" s="489" t="s">
        <v>452</v>
      </c>
      <c r="C1251" s="489" t="s">
        <v>484</v>
      </c>
      <c r="D1251" s="489" t="s">
        <v>485</v>
      </c>
      <c r="E1251" s="489" t="s">
        <v>499</v>
      </c>
      <c r="F1251" s="489">
        <v>2</v>
      </c>
      <c r="G1251" s="489" t="s">
        <v>106</v>
      </c>
      <c r="H1251" s="490">
        <v>76792.53</v>
      </c>
      <c r="I1251" s="490">
        <v>134386.93</v>
      </c>
      <c r="J1251" s="490">
        <v>100523.6</v>
      </c>
      <c r="K1251" s="490">
        <v>175916.31</v>
      </c>
      <c r="L1251" s="490">
        <v>122015.9</v>
      </c>
      <c r="M1251" s="490">
        <v>213527.83</v>
      </c>
      <c r="N1251" s="490">
        <v>149374.76999999999</v>
      </c>
      <c r="O1251" s="490">
        <v>261405.85</v>
      </c>
      <c r="P1251" s="490">
        <v>177051.18</v>
      </c>
      <c r="Q1251" s="490">
        <v>309839.56</v>
      </c>
      <c r="R1251" s="490">
        <v>194998.84</v>
      </c>
      <c r="S1251" s="490">
        <v>341247.97</v>
      </c>
      <c r="T1251" s="490">
        <v>211600.1</v>
      </c>
      <c r="U1251" s="490">
        <v>370300.18</v>
      </c>
    </row>
    <row r="1252" spans="1:21" ht="15">
      <c r="A1252" s="489">
        <v>6</v>
      </c>
      <c r="B1252" s="489" t="s">
        <v>452</v>
      </c>
      <c r="C1252" s="489" t="s">
        <v>484</v>
      </c>
      <c r="D1252" s="489" t="s">
        <v>485</v>
      </c>
      <c r="E1252" s="489" t="s">
        <v>499</v>
      </c>
      <c r="F1252" s="489">
        <v>3</v>
      </c>
      <c r="G1252" s="489" t="s">
        <v>107</v>
      </c>
      <c r="H1252" s="490">
        <v>66891.94</v>
      </c>
      <c r="I1252" s="490">
        <v>117060.9</v>
      </c>
      <c r="J1252" s="490">
        <v>91139.96</v>
      </c>
      <c r="K1252" s="490">
        <v>159494.92000000001</v>
      </c>
      <c r="L1252" s="490">
        <v>115237.34</v>
      </c>
      <c r="M1252" s="490">
        <v>201665.34</v>
      </c>
      <c r="N1252" s="490">
        <v>151731.17000000001</v>
      </c>
      <c r="O1252" s="490">
        <v>265529.53999999998</v>
      </c>
      <c r="P1252" s="490">
        <v>187959.92</v>
      </c>
      <c r="Q1252" s="490">
        <v>328929.86</v>
      </c>
      <c r="R1252" s="490">
        <v>211733.75</v>
      </c>
      <c r="S1252" s="490">
        <v>370534.06</v>
      </c>
      <c r="T1252" s="490">
        <v>235204.64</v>
      </c>
      <c r="U1252" s="490">
        <v>411608.11</v>
      </c>
    </row>
    <row r="1253" spans="1:21" ht="15">
      <c r="A1253" s="489">
        <v>6</v>
      </c>
      <c r="B1253" s="489" t="s">
        <v>452</v>
      </c>
      <c r="C1253" s="489" t="s">
        <v>484</v>
      </c>
      <c r="D1253" s="489" t="s">
        <v>485</v>
      </c>
      <c r="E1253" s="489" t="s">
        <v>499</v>
      </c>
      <c r="F1253" s="489">
        <v>4</v>
      </c>
      <c r="G1253" s="489" t="s">
        <v>104</v>
      </c>
      <c r="H1253" s="490">
        <v>74237.52</v>
      </c>
      <c r="I1253" s="490">
        <v>118780.04</v>
      </c>
      <c r="J1253" s="490">
        <v>103932.53</v>
      </c>
      <c r="K1253" s="490">
        <v>166292.04999999999</v>
      </c>
      <c r="L1253" s="490">
        <v>133627.54</v>
      </c>
      <c r="M1253" s="490">
        <v>213804.06</v>
      </c>
      <c r="N1253" s="490">
        <v>178170.05</v>
      </c>
      <c r="O1253" s="490">
        <v>285072.08</v>
      </c>
      <c r="P1253" s="490">
        <v>222712.56</v>
      </c>
      <c r="Q1253" s="490">
        <v>356340.11</v>
      </c>
      <c r="R1253" s="490">
        <v>252407.57</v>
      </c>
      <c r="S1253" s="490">
        <v>403852.12</v>
      </c>
      <c r="T1253" s="490">
        <v>282102.58</v>
      </c>
      <c r="U1253" s="490">
        <v>451364.13</v>
      </c>
    </row>
    <row r="1254" spans="1:21" ht="15">
      <c r="A1254" s="489">
        <v>6</v>
      </c>
      <c r="B1254" s="489" t="s">
        <v>452</v>
      </c>
      <c r="C1254" s="489" t="s">
        <v>484</v>
      </c>
      <c r="D1254" s="489" t="s">
        <v>485</v>
      </c>
      <c r="E1254" s="489" t="s">
        <v>500</v>
      </c>
      <c r="F1254" s="489">
        <v>1</v>
      </c>
      <c r="G1254" s="489" t="s">
        <v>87</v>
      </c>
      <c r="H1254" s="490">
        <v>83339.86</v>
      </c>
      <c r="I1254" s="490">
        <v>145844.76</v>
      </c>
      <c r="J1254" s="490">
        <v>108019.06</v>
      </c>
      <c r="K1254" s="490">
        <v>189033.35</v>
      </c>
      <c r="L1254" s="490">
        <v>129339.99</v>
      </c>
      <c r="M1254" s="490">
        <v>226344.98</v>
      </c>
      <c r="N1254" s="490">
        <v>154407.91</v>
      </c>
      <c r="O1254" s="490">
        <v>270213.84000000003</v>
      </c>
      <c r="P1254" s="490">
        <v>181646.27</v>
      </c>
      <c r="Q1254" s="490">
        <v>317880.96999999997</v>
      </c>
      <c r="R1254" s="490">
        <v>199068.85</v>
      </c>
      <c r="S1254" s="490">
        <v>348370.48</v>
      </c>
      <c r="T1254" s="490">
        <v>215603.22</v>
      </c>
      <c r="U1254" s="490">
        <v>377305.63</v>
      </c>
    </row>
    <row r="1255" spans="1:21" ht="15">
      <c r="A1255" s="489">
        <v>6</v>
      </c>
      <c r="B1255" s="489" t="s">
        <v>452</v>
      </c>
      <c r="C1255" s="489" t="s">
        <v>484</v>
      </c>
      <c r="D1255" s="489" t="s">
        <v>485</v>
      </c>
      <c r="E1255" s="489" t="s">
        <v>500</v>
      </c>
      <c r="F1255" s="489">
        <v>2</v>
      </c>
      <c r="G1255" s="489" t="s">
        <v>106</v>
      </c>
      <c r="H1255" s="490">
        <v>72538.02</v>
      </c>
      <c r="I1255" s="490">
        <v>126941.54</v>
      </c>
      <c r="J1255" s="490">
        <v>95133.59</v>
      </c>
      <c r="K1255" s="490">
        <v>166483.78</v>
      </c>
      <c r="L1255" s="490">
        <v>115650.89</v>
      </c>
      <c r="M1255" s="490">
        <v>202389.05</v>
      </c>
      <c r="N1255" s="490">
        <v>141911.63</v>
      </c>
      <c r="O1255" s="490">
        <v>248345.35</v>
      </c>
      <c r="P1255" s="490">
        <v>168370.55</v>
      </c>
      <c r="Q1255" s="490">
        <v>294648.46999999997</v>
      </c>
      <c r="R1255" s="490">
        <v>185540.85</v>
      </c>
      <c r="S1255" s="490">
        <v>324696.49</v>
      </c>
      <c r="T1255" s="490">
        <v>201462.99</v>
      </c>
      <c r="U1255" s="490">
        <v>352560.23</v>
      </c>
    </row>
    <row r="1256" spans="1:21" ht="15">
      <c r="A1256" s="489">
        <v>6</v>
      </c>
      <c r="B1256" s="489" t="s">
        <v>452</v>
      </c>
      <c r="C1256" s="489" t="s">
        <v>484</v>
      </c>
      <c r="D1256" s="489" t="s">
        <v>485</v>
      </c>
      <c r="E1256" s="489" t="s">
        <v>500</v>
      </c>
      <c r="F1256" s="489">
        <v>3</v>
      </c>
      <c r="G1256" s="489" t="s">
        <v>107</v>
      </c>
      <c r="H1256" s="490">
        <v>62785.87</v>
      </c>
      <c r="I1256" s="490">
        <v>109875.26</v>
      </c>
      <c r="J1256" s="490">
        <v>85391.45</v>
      </c>
      <c r="K1256" s="490">
        <v>149435.03</v>
      </c>
      <c r="L1256" s="490">
        <v>107846.39999999999</v>
      </c>
      <c r="M1256" s="490">
        <v>188731.2</v>
      </c>
      <c r="N1256" s="490">
        <v>141876.57999999999</v>
      </c>
      <c r="O1256" s="490">
        <v>248284.02</v>
      </c>
      <c r="P1256" s="490">
        <v>175641.69</v>
      </c>
      <c r="Q1256" s="490">
        <v>307372.96000000002</v>
      </c>
      <c r="R1256" s="490">
        <v>197773.09</v>
      </c>
      <c r="S1256" s="490">
        <v>346102.9</v>
      </c>
      <c r="T1256" s="490">
        <v>219601.54</v>
      </c>
      <c r="U1256" s="490">
        <v>384302.7</v>
      </c>
    </row>
    <row r="1257" spans="1:21" ht="15">
      <c r="A1257" s="489">
        <v>6</v>
      </c>
      <c r="B1257" s="489" t="s">
        <v>452</v>
      </c>
      <c r="C1257" s="489" t="s">
        <v>484</v>
      </c>
      <c r="D1257" s="489" t="s">
        <v>485</v>
      </c>
      <c r="E1257" s="489" t="s">
        <v>500</v>
      </c>
      <c r="F1257" s="489">
        <v>4</v>
      </c>
      <c r="G1257" s="489" t="s">
        <v>104</v>
      </c>
      <c r="H1257" s="490">
        <v>70706.09</v>
      </c>
      <c r="I1257" s="490">
        <v>113129.75</v>
      </c>
      <c r="J1257" s="490">
        <v>98988.53</v>
      </c>
      <c r="K1257" s="490">
        <v>158381.65</v>
      </c>
      <c r="L1257" s="490">
        <v>127270.96</v>
      </c>
      <c r="M1257" s="490">
        <v>203633.54</v>
      </c>
      <c r="N1257" s="490">
        <v>169694.62</v>
      </c>
      <c r="O1257" s="490">
        <v>271511.39</v>
      </c>
      <c r="P1257" s="490">
        <v>212118.27</v>
      </c>
      <c r="Q1257" s="490">
        <v>339389.24</v>
      </c>
      <c r="R1257" s="490">
        <v>240400.71</v>
      </c>
      <c r="S1257" s="490">
        <v>384641.14</v>
      </c>
      <c r="T1257" s="490">
        <v>268683.14</v>
      </c>
      <c r="U1257" s="490">
        <v>429893.04</v>
      </c>
    </row>
    <row r="1258" spans="1:21" ht="15">
      <c r="A1258" s="489">
        <v>6</v>
      </c>
      <c r="B1258" s="489" t="s">
        <v>452</v>
      </c>
      <c r="C1258" s="489" t="s">
        <v>484</v>
      </c>
      <c r="D1258" s="489" t="s">
        <v>485</v>
      </c>
      <c r="E1258" s="489" t="s">
        <v>501</v>
      </c>
      <c r="F1258" s="489">
        <v>1</v>
      </c>
      <c r="G1258" s="489" t="s">
        <v>87</v>
      </c>
      <c r="H1258" s="490">
        <v>85506.4</v>
      </c>
      <c r="I1258" s="490">
        <v>149636.21</v>
      </c>
      <c r="J1258" s="490">
        <v>110735.27</v>
      </c>
      <c r="K1258" s="490">
        <v>193786.72</v>
      </c>
      <c r="L1258" s="490">
        <v>132526.57999999999</v>
      </c>
      <c r="M1258" s="490">
        <v>231921.51</v>
      </c>
      <c r="N1258" s="490">
        <v>158111.85999999999</v>
      </c>
      <c r="O1258" s="490">
        <v>276695.76</v>
      </c>
      <c r="P1258" s="490">
        <v>185930.36</v>
      </c>
      <c r="Q1258" s="490">
        <v>325378.12</v>
      </c>
      <c r="R1258" s="490">
        <v>203722.98</v>
      </c>
      <c r="S1258" s="490">
        <v>356515.22</v>
      </c>
      <c r="T1258" s="490">
        <v>220565.18</v>
      </c>
      <c r="U1258" s="490">
        <v>385989.07</v>
      </c>
    </row>
    <row r="1259" spans="1:21" ht="15">
      <c r="A1259" s="489">
        <v>6</v>
      </c>
      <c r="B1259" s="489" t="s">
        <v>452</v>
      </c>
      <c r="C1259" s="489" t="s">
        <v>484</v>
      </c>
      <c r="D1259" s="489" t="s">
        <v>485</v>
      </c>
      <c r="E1259" s="489" t="s">
        <v>501</v>
      </c>
      <c r="F1259" s="489">
        <v>2</v>
      </c>
      <c r="G1259" s="489" t="s">
        <v>106</v>
      </c>
      <c r="H1259" s="490">
        <v>74831.710000000006</v>
      </c>
      <c r="I1259" s="490">
        <v>130955.5</v>
      </c>
      <c r="J1259" s="490">
        <v>98001.39</v>
      </c>
      <c r="K1259" s="490">
        <v>171502.44</v>
      </c>
      <c r="L1259" s="490">
        <v>118998.52</v>
      </c>
      <c r="M1259" s="490">
        <v>208247.42</v>
      </c>
      <c r="N1259" s="490">
        <v>145762.6</v>
      </c>
      <c r="O1259" s="490">
        <v>255084.56</v>
      </c>
      <c r="P1259" s="490">
        <v>172810.83</v>
      </c>
      <c r="Q1259" s="490">
        <v>302418.95</v>
      </c>
      <c r="R1259" s="490">
        <v>190354.14</v>
      </c>
      <c r="S1259" s="490">
        <v>333119.74</v>
      </c>
      <c r="T1259" s="490">
        <v>206591.31</v>
      </c>
      <c r="U1259" s="490">
        <v>361534.79</v>
      </c>
    </row>
    <row r="1260" spans="1:21" ht="15">
      <c r="A1260" s="489">
        <v>6</v>
      </c>
      <c r="B1260" s="489" t="s">
        <v>452</v>
      </c>
      <c r="C1260" s="489" t="s">
        <v>484</v>
      </c>
      <c r="D1260" s="489" t="s">
        <v>485</v>
      </c>
      <c r="E1260" s="489" t="s">
        <v>501</v>
      </c>
      <c r="F1260" s="489">
        <v>3</v>
      </c>
      <c r="G1260" s="489" t="s">
        <v>107</v>
      </c>
      <c r="H1260" s="490">
        <v>65084.5</v>
      </c>
      <c r="I1260" s="490">
        <v>113897.87</v>
      </c>
      <c r="J1260" s="490">
        <v>88639.039999999994</v>
      </c>
      <c r="K1260" s="490">
        <v>155118.32999999999</v>
      </c>
      <c r="L1260" s="490">
        <v>112044.74</v>
      </c>
      <c r="M1260" s="490">
        <v>196078.29</v>
      </c>
      <c r="N1260" s="490">
        <v>147496.93</v>
      </c>
      <c r="O1260" s="490">
        <v>258119.64</v>
      </c>
      <c r="P1260" s="490">
        <v>182687.18</v>
      </c>
      <c r="Q1260" s="490">
        <v>319702.56</v>
      </c>
      <c r="R1260" s="490">
        <v>205773.12</v>
      </c>
      <c r="S1260" s="490">
        <v>360102.96</v>
      </c>
      <c r="T1260" s="490">
        <v>228559.69</v>
      </c>
      <c r="U1260" s="490">
        <v>399979.45</v>
      </c>
    </row>
    <row r="1261" spans="1:21" ht="15">
      <c r="A1261" s="489">
        <v>6</v>
      </c>
      <c r="B1261" s="489" t="s">
        <v>452</v>
      </c>
      <c r="C1261" s="489" t="s">
        <v>484</v>
      </c>
      <c r="D1261" s="489" t="s">
        <v>485</v>
      </c>
      <c r="E1261" s="489" t="s">
        <v>501</v>
      </c>
      <c r="F1261" s="489">
        <v>4</v>
      </c>
      <c r="G1261" s="489" t="s">
        <v>104</v>
      </c>
      <c r="H1261" s="490">
        <v>72486.47</v>
      </c>
      <c r="I1261" s="490">
        <v>115978.36</v>
      </c>
      <c r="J1261" s="490">
        <v>101481.06</v>
      </c>
      <c r="K1261" s="490">
        <v>162369.70000000001</v>
      </c>
      <c r="L1261" s="490">
        <v>130475.65</v>
      </c>
      <c r="M1261" s="490">
        <v>208761.04</v>
      </c>
      <c r="N1261" s="490">
        <v>173967.53</v>
      </c>
      <c r="O1261" s="490">
        <v>278348.05</v>
      </c>
      <c r="P1261" s="490">
        <v>217459.41</v>
      </c>
      <c r="Q1261" s="490">
        <v>347935.07</v>
      </c>
      <c r="R1261" s="490">
        <v>246454</v>
      </c>
      <c r="S1261" s="490">
        <v>394326.41</v>
      </c>
      <c r="T1261" s="490">
        <v>275448.59000000003</v>
      </c>
      <c r="U1261" s="490">
        <v>440717.75</v>
      </c>
    </row>
    <row r="1262" spans="1:21" ht="15">
      <c r="A1262" s="489">
        <v>6</v>
      </c>
      <c r="B1262" s="489" t="s">
        <v>452</v>
      </c>
      <c r="C1262" s="489" t="s">
        <v>484</v>
      </c>
      <c r="D1262" s="489" t="s">
        <v>485</v>
      </c>
      <c r="E1262" s="489" t="s">
        <v>502</v>
      </c>
      <c r="F1262" s="489">
        <v>1</v>
      </c>
      <c r="G1262" s="489" t="s">
        <v>87</v>
      </c>
      <c r="H1262" s="490">
        <v>83911</v>
      </c>
      <c r="I1262" s="490">
        <v>146844.25</v>
      </c>
      <c r="J1262" s="490">
        <v>108714.01</v>
      </c>
      <c r="K1262" s="490">
        <v>190249.52</v>
      </c>
      <c r="L1262" s="490">
        <v>130139.7</v>
      </c>
      <c r="M1262" s="490">
        <v>227744.47</v>
      </c>
      <c r="N1262" s="490">
        <v>155313.19</v>
      </c>
      <c r="O1262" s="490">
        <v>271798.08</v>
      </c>
      <c r="P1262" s="490">
        <v>182675.13</v>
      </c>
      <c r="Q1262" s="490">
        <v>319681.46999999997</v>
      </c>
      <c r="R1262" s="490">
        <v>200176.24</v>
      </c>
      <c r="S1262" s="490">
        <v>350308.42</v>
      </c>
      <c r="T1262" s="490">
        <v>216763.77</v>
      </c>
      <c r="U1262" s="490">
        <v>379336.6</v>
      </c>
    </row>
    <row r="1263" spans="1:21" ht="15">
      <c r="A1263" s="489">
        <v>6</v>
      </c>
      <c r="B1263" s="489" t="s">
        <v>452</v>
      </c>
      <c r="C1263" s="489" t="s">
        <v>484</v>
      </c>
      <c r="D1263" s="489" t="s">
        <v>485</v>
      </c>
      <c r="E1263" s="489" t="s">
        <v>502</v>
      </c>
      <c r="F1263" s="489">
        <v>2</v>
      </c>
      <c r="G1263" s="489" t="s">
        <v>106</v>
      </c>
      <c r="H1263" s="490">
        <v>73236.28</v>
      </c>
      <c r="I1263" s="490">
        <v>128163.49</v>
      </c>
      <c r="J1263" s="490">
        <v>95980.14</v>
      </c>
      <c r="K1263" s="490">
        <v>167965.24</v>
      </c>
      <c r="L1263" s="490">
        <v>116611.65</v>
      </c>
      <c r="M1263" s="490">
        <v>204070.38</v>
      </c>
      <c r="N1263" s="490">
        <v>142963.93</v>
      </c>
      <c r="O1263" s="490">
        <v>250186.88</v>
      </c>
      <c r="P1263" s="490">
        <v>169555.6</v>
      </c>
      <c r="Q1263" s="490">
        <v>296722.28999999998</v>
      </c>
      <c r="R1263" s="490">
        <v>186807.4</v>
      </c>
      <c r="S1263" s="490">
        <v>326912.95</v>
      </c>
      <c r="T1263" s="490">
        <v>202789.9</v>
      </c>
      <c r="U1263" s="490">
        <v>354882.32</v>
      </c>
    </row>
    <row r="1264" spans="1:21" ht="15">
      <c r="A1264" s="489">
        <v>6</v>
      </c>
      <c r="B1264" s="489" t="s">
        <v>452</v>
      </c>
      <c r="C1264" s="489" t="s">
        <v>484</v>
      </c>
      <c r="D1264" s="489" t="s">
        <v>485</v>
      </c>
      <c r="E1264" s="489" t="s">
        <v>502</v>
      </c>
      <c r="F1264" s="489">
        <v>3</v>
      </c>
      <c r="G1264" s="489" t="s">
        <v>107</v>
      </c>
      <c r="H1264" s="490">
        <v>63544.72</v>
      </c>
      <c r="I1264" s="490">
        <v>111203.26</v>
      </c>
      <c r="J1264" s="490">
        <v>86483.36</v>
      </c>
      <c r="K1264" s="490">
        <v>151345.87</v>
      </c>
      <c r="L1264" s="490">
        <v>109273.14</v>
      </c>
      <c r="M1264" s="490">
        <v>191227.99</v>
      </c>
      <c r="N1264" s="490">
        <v>143801.47</v>
      </c>
      <c r="O1264" s="490">
        <v>251652.57</v>
      </c>
      <c r="P1264" s="490">
        <v>178067.85</v>
      </c>
      <c r="Q1264" s="490">
        <v>311618.73</v>
      </c>
      <c r="R1264" s="490">
        <v>200537.88</v>
      </c>
      <c r="S1264" s="490">
        <v>350941.29</v>
      </c>
      <c r="T1264" s="490">
        <v>222708.54</v>
      </c>
      <c r="U1264" s="490">
        <v>389739.94</v>
      </c>
    </row>
    <row r="1265" spans="1:21" ht="15">
      <c r="A1265" s="489">
        <v>6</v>
      </c>
      <c r="B1265" s="489" t="s">
        <v>452</v>
      </c>
      <c r="C1265" s="489" t="s">
        <v>484</v>
      </c>
      <c r="D1265" s="489" t="s">
        <v>485</v>
      </c>
      <c r="E1265" s="489" t="s">
        <v>502</v>
      </c>
      <c r="F1265" s="489">
        <v>4</v>
      </c>
      <c r="G1265" s="489" t="s">
        <v>104</v>
      </c>
      <c r="H1265" s="490">
        <v>71162.19</v>
      </c>
      <c r="I1265" s="490">
        <v>113859.5</v>
      </c>
      <c r="J1265" s="490">
        <v>99627.06</v>
      </c>
      <c r="K1265" s="490">
        <v>159403.29999999999</v>
      </c>
      <c r="L1265" s="490">
        <v>128091.94</v>
      </c>
      <c r="M1265" s="490">
        <v>204947.1</v>
      </c>
      <c r="N1265" s="490">
        <v>170789.25</v>
      </c>
      <c r="O1265" s="490">
        <v>273262.8</v>
      </c>
      <c r="P1265" s="490">
        <v>213486.56</v>
      </c>
      <c r="Q1265" s="490">
        <v>341578.5</v>
      </c>
      <c r="R1265" s="490">
        <v>241951.43</v>
      </c>
      <c r="S1265" s="490">
        <v>387122.3</v>
      </c>
      <c r="T1265" s="490">
        <v>270416.31</v>
      </c>
      <c r="U1265" s="490">
        <v>432666.1</v>
      </c>
    </row>
    <row r="1266" spans="1:21" ht="15">
      <c r="A1266" s="489">
        <v>6</v>
      </c>
      <c r="B1266" s="489" t="s">
        <v>452</v>
      </c>
      <c r="C1266" s="489" t="s">
        <v>484</v>
      </c>
      <c r="D1266" s="489" t="s">
        <v>485</v>
      </c>
      <c r="E1266" s="489" t="s">
        <v>503</v>
      </c>
      <c r="F1266" s="489">
        <v>1</v>
      </c>
      <c r="G1266" s="489" t="s">
        <v>87</v>
      </c>
      <c r="H1266" s="490">
        <v>81941.149999999994</v>
      </c>
      <c r="I1266" s="490">
        <v>143397.01999999999</v>
      </c>
      <c r="J1266" s="490">
        <v>106103.83</v>
      </c>
      <c r="K1266" s="490">
        <v>185681.71</v>
      </c>
      <c r="L1266" s="490">
        <v>126973.53</v>
      </c>
      <c r="M1266" s="490">
        <v>222203.68</v>
      </c>
      <c r="N1266" s="490">
        <v>151471.20000000001</v>
      </c>
      <c r="O1266" s="490">
        <v>265074.61</v>
      </c>
      <c r="P1266" s="490">
        <v>178109.94</v>
      </c>
      <c r="Q1266" s="490">
        <v>311692.40000000002</v>
      </c>
      <c r="R1266" s="490">
        <v>195147.85</v>
      </c>
      <c r="S1266" s="490">
        <v>341508.73</v>
      </c>
      <c r="T1266" s="490">
        <v>211268.89</v>
      </c>
      <c r="U1266" s="490">
        <v>369720.55</v>
      </c>
    </row>
    <row r="1267" spans="1:21" ht="15">
      <c r="A1267" s="489">
        <v>6</v>
      </c>
      <c r="B1267" s="489" t="s">
        <v>452</v>
      </c>
      <c r="C1267" s="489" t="s">
        <v>484</v>
      </c>
      <c r="D1267" s="489" t="s">
        <v>485</v>
      </c>
      <c r="E1267" s="489" t="s">
        <v>503</v>
      </c>
      <c r="F1267" s="489">
        <v>2</v>
      </c>
      <c r="G1267" s="489" t="s">
        <v>106</v>
      </c>
      <c r="H1267" s="490">
        <v>71774.789999999994</v>
      </c>
      <c r="I1267" s="490">
        <v>125605.88</v>
      </c>
      <c r="J1267" s="490">
        <v>93976.33</v>
      </c>
      <c r="K1267" s="490">
        <v>164458.57999999999</v>
      </c>
      <c r="L1267" s="490">
        <v>114089.67</v>
      </c>
      <c r="M1267" s="490">
        <v>199656.93</v>
      </c>
      <c r="N1267" s="490">
        <v>139710</v>
      </c>
      <c r="O1267" s="490">
        <v>244492.5</v>
      </c>
      <c r="P1267" s="490">
        <v>165615.15</v>
      </c>
      <c r="Q1267" s="490">
        <v>289826.52</v>
      </c>
      <c r="R1267" s="490">
        <v>182415.61</v>
      </c>
      <c r="S1267" s="490">
        <v>319227.32</v>
      </c>
      <c r="T1267" s="490">
        <v>197960.43</v>
      </c>
      <c r="U1267" s="490">
        <v>346430.76</v>
      </c>
    </row>
    <row r="1268" spans="1:21" ht="15">
      <c r="A1268" s="489">
        <v>6</v>
      </c>
      <c r="B1268" s="489" t="s">
        <v>452</v>
      </c>
      <c r="C1268" s="489" t="s">
        <v>484</v>
      </c>
      <c r="D1268" s="489" t="s">
        <v>485</v>
      </c>
      <c r="E1268" s="489" t="s">
        <v>503</v>
      </c>
      <c r="F1268" s="489">
        <v>3</v>
      </c>
      <c r="G1268" s="489" t="s">
        <v>107</v>
      </c>
      <c r="H1268" s="490">
        <v>62474.05</v>
      </c>
      <c r="I1268" s="490">
        <v>109329.60000000001</v>
      </c>
      <c r="J1268" s="490">
        <v>85102.49</v>
      </c>
      <c r="K1268" s="490">
        <v>148929.35</v>
      </c>
      <c r="L1268" s="490">
        <v>107589.15</v>
      </c>
      <c r="M1268" s="490">
        <v>188281.01</v>
      </c>
      <c r="N1268" s="490">
        <v>141646.44</v>
      </c>
      <c r="O1268" s="490">
        <v>247881.27</v>
      </c>
      <c r="P1268" s="490">
        <v>175454.25</v>
      </c>
      <c r="Q1268" s="490">
        <v>307044.94</v>
      </c>
      <c r="R1268" s="490">
        <v>197636.39</v>
      </c>
      <c r="S1268" s="490">
        <v>345863.67999999999</v>
      </c>
      <c r="T1268" s="490">
        <v>219533.41</v>
      </c>
      <c r="U1268" s="490">
        <v>384183.47</v>
      </c>
    </row>
    <row r="1269" spans="1:21" ht="15">
      <c r="A1269" s="489">
        <v>6</v>
      </c>
      <c r="B1269" s="489" t="s">
        <v>452</v>
      </c>
      <c r="C1269" s="489" t="s">
        <v>484</v>
      </c>
      <c r="D1269" s="489" t="s">
        <v>485</v>
      </c>
      <c r="E1269" s="489" t="s">
        <v>503</v>
      </c>
      <c r="F1269" s="489">
        <v>4</v>
      </c>
      <c r="G1269" s="489" t="s">
        <v>104</v>
      </c>
      <c r="H1269" s="490">
        <v>69455.149999999994</v>
      </c>
      <c r="I1269" s="490">
        <v>111128.23</v>
      </c>
      <c r="J1269" s="490">
        <v>97237.2</v>
      </c>
      <c r="K1269" s="490">
        <v>155579.53</v>
      </c>
      <c r="L1269" s="490">
        <v>125019.26</v>
      </c>
      <c r="M1269" s="490">
        <v>200030.82</v>
      </c>
      <c r="N1269" s="490">
        <v>166692.35</v>
      </c>
      <c r="O1269" s="490">
        <v>266707.76</v>
      </c>
      <c r="P1269" s="490">
        <v>208365.44</v>
      </c>
      <c r="Q1269" s="490">
        <v>333384.7</v>
      </c>
      <c r="R1269" s="490">
        <v>236147.49</v>
      </c>
      <c r="S1269" s="490">
        <v>377836</v>
      </c>
      <c r="T1269" s="490">
        <v>263929.55</v>
      </c>
      <c r="U1269" s="490">
        <v>422287.29</v>
      </c>
    </row>
    <row r="1270" spans="1:21" ht="15">
      <c r="A1270" s="489">
        <v>6</v>
      </c>
      <c r="B1270" s="489" t="s">
        <v>452</v>
      </c>
      <c r="C1270" s="489" t="s">
        <v>484</v>
      </c>
      <c r="D1270" s="489" t="s">
        <v>485</v>
      </c>
      <c r="E1270" s="489" t="s">
        <v>504</v>
      </c>
      <c r="F1270" s="489">
        <v>1</v>
      </c>
      <c r="G1270" s="489" t="s">
        <v>87</v>
      </c>
      <c r="H1270" s="490">
        <v>86038.21</v>
      </c>
      <c r="I1270" s="490">
        <v>150566.85999999999</v>
      </c>
      <c r="J1270" s="490">
        <v>111409.02</v>
      </c>
      <c r="K1270" s="490">
        <v>194965.78</v>
      </c>
      <c r="L1270" s="490">
        <v>133322.20000000001</v>
      </c>
      <c r="M1270" s="490">
        <v>233313.85</v>
      </c>
      <c r="N1270" s="490">
        <v>159044.76</v>
      </c>
      <c r="O1270" s="490">
        <v>278328.32000000001</v>
      </c>
      <c r="P1270" s="490">
        <v>187015.43</v>
      </c>
      <c r="Q1270" s="490">
        <v>327277.01</v>
      </c>
      <c r="R1270" s="490">
        <v>204905.23</v>
      </c>
      <c r="S1270" s="490">
        <v>358584.15</v>
      </c>
      <c r="T1270" s="490">
        <v>221832.32000000001</v>
      </c>
      <c r="U1270" s="490">
        <v>388206.56</v>
      </c>
    </row>
    <row r="1271" spans="1:21" ht="15">
      <c r="A1271" s="489">
        <v>6</v>
      </c>
      <c r="B1271" s="489" t="s">
        <v>452</v>
      </c>
      <c r="C1271" s="489" t="s">
        <v>484</v>
      </c>
      <c r="D1271" s="489" t="s">
        <v>485</v>
      </c>
      <c r="E1271" s="489" t="s">
        <v>504</v>
      </c>
      <c r="F1271" s="489">
        <v>2</v>
      </c>
      <c r="G1271" s="489" t="s">
        <v>106</v>
      </c>
      <c r="H1271" s="490">
        <v>75363.53</v>
      </c>
      <c r="I1271" s="490">
        <v>131886.17000000001</v>
      </c>
      <c r="J1271" s="490">
        <v>98675.14</v>
      </c>
      <c r="K1271" s="490">
        <v>172681.5</v>
      </c>
      <c r="L1271" s="490">
        <v>119794.15</v>
      </c>
      <c r="M1271" s="490">
        <v>209639.76</v>
      </c>
      <c r="N1271" s="490">
        <v>146695.5</v>
      </c>
      <c r="O1271" s="490">
        <v>256717.12</v>
      </c>
      <c r="P1271" s="490">
        <v>173895.9</v>
      </c>
      <c r="Q1271" s="490">
        <v>304317.83</v>
      </c>
      <c r="R1271" s="490">
        <v>191536.39</v>
      </c>
      <c r="S1271" s="490">
        <v>335188.67</v>
      </c>
      <c r="T1271" s="490">
        <v>207858.45</v>
      </c>
      <c r="U1271" s="490">
        <v>363752.28</v>
      </c>
    </row>
    <row r="1272" spans="1:21" ht="15">
      <c r="A1272" s="489">
        <v>6</v>
      </c>
      <c r="B1272" s="489" t="s">
        <v>452</v>
      </c>
      <c r="C1272" s="489" t="s">
        <v>484</v>
      </c>
      <c r="D1272" s="489" t="s">
        <v>485</v>
      </c>
      <c r="E1272" s="489" t="s">
        <v>504</v>
      </c>
      <c r="F1272" s="489">
        <v>3</v>
      </c>
      <c r="G1272" s="489" t="s">
        <v>107</v>
      </c>
      <c r="H1272" s="490">
        <v>65597.75</v>
      </c>
      <c r="I1272" s="490">
        <v>114796.07</v>
      </c>
      <c r="J1272" s="490">
        <v>89357.61</v>
      </c>
      <c r="K1272" s="490">
        <v>156375.81</v>
      </c>
      <c r="L1272" s="490">
        <v>112968.6</v>
      </c>
      <c r="M1272" s="490">
        <v>197695.05</v>
      </c>
      <c r="N1272" s="490">
        <v>148728.76</v>
      </c>
      <c r="O1272" s="490">
        <v>260275.32</v>
      </c>
      <c r="P1272" s="490">
        <v>184226.95</v>
      </c>
      <c r="Q1272" s="490">
        <v>322397.17</v>
      </c>
      <c r="R1272" s="490">
        <v>207518.2</v>
      </c>
      <c r="S1272" s="490">
        <v>363156.85</v>
      </c>
      <c r="T1272" s="490">
        <v>230510.07</v>
      </c>
      <c r="U1272" s="490">
        <v>403392.62</v>
      </c>
    </row>
    <row r="1273" spans="1:21" ht="15">
      <c r="A1273" s="489">
        <v>6</v>
      </c>
      <c r="B1273" s="489" t="s">
        <v>452</v>
      </c>
      <c r="C1273" s="489" t="s">
        <v>484</v>
      </c>
      <c r="D1273" s="489" t="s">
        <v>485</v>
      </c>
      <c r="E1273" s="489" t="s">
        <v>504</v>
      </c>
      <c r="F1273" s="489">
        <v>4</v>
      </c>
      <c r="G1273" s="489" t="s">
        <v>104</v>
      </c>
      <c r="H1273" s="490">
        <v>72927.899999999994</v>
      </c>
      <c r="I1273" s="490">
        <v>116684.64</v>
      </c>
      <c r="J1273" s="490">
        <v>102099.06</v>
      </c>
      <c r="K1273" s="490">
        <v>163358.5</v>
      </c>
      <c r="L1273" s="490">
        <v>131270.22</v>
      </c>
      <c r="M1273" s="490">
        <v>210032.35</v>
      </c>
      <c r="N1273" s="490">
        <v>175026.96</v>
      </c>
      <c r="O1273" s="490">
        <v>280043.14</v>
      </c>
      <c r="P1273" s="490">
        <v>218783.7</v>
      </c>
      <c r="Q1273" s="490">
        <v>350053.92</v>
      </c>
      <c r="R1273" s="490">
        <v>247954.86</v>
      </c>
      <c r="S1273" s="490">
        <v>396727.78</v>
      </c>
      <c r="T1273" s="490">
        <v>277126.02</v>
      </c>
      <c r="U1273" s="490">
        <v>443401.63</v>
      </c>
    </row>
    <row r="1274" spans="1:21" ht="15">
      <c r="A1274" s="489">
        <v>6</v>
      </c>
      <c r="B1274" s="489" t="s">
        <v>452</v>
      </c>
      <c r="C1274" s="489" t="s">
        <v>484</v>
      </c>
      <c r="D1274" s="489" t="s">
        <v>485</v>
      </c>
      <c r="E1274" s="489" t="s">
        <v>505</v>
      </c>
      <c r="F1274" s="489">
        <v>1</v>
      </c>
      <c r="G1274" s="489" t="s">
        <v>87</v>
      </c>
      <c r="H1274" s="490">
        <v>88992.98</v>
      </c>
      <c r="I1274" s="490">
        <v>155737.72</v>
      </c>
      <c r="J1274" s="490">
        <v>115324.3</v>
      </c>
      <c r="K1274" s="490">
        <v>201817.52</v>
      </c>
      <c r="L1274" s="490">
        <v>138071.46</v>
      </c>
      <c r="M1274" s="490">
        <v>241625.05</v>
      </c>
      <c r="N1274" s="490">
        <v>164807.74</v>
      </c>
      <c r="O1274" s="490">
        <v>288413.55</v>
      </c>
      <c r="P1274" s="490">
        <v>193863.21</v>
      </c>
      <c r="Q1274" s="490">
        <v>339260.62</v>
      </c>
      <c r="R1274" s="490">
        <v>212447.83</v>
      </c>
      <c r="S1274" s="490">
        <v>371783.7</v>
      </c>
      <c r="T1274" s="490">
        <v>230074.65</v>
      </c>
      <c r="U1274" s="490">
        <v>402630.65</v>
      </c>
    </row>
    <row r="1275" spans="1:21" ht="15">
      <c r="A1275" s="489">
        <v>6</v>
      </c>
      <c r="B1275" s="489" t="s">
        <v>452</v>
      </c>
      <c r="C1275" s="489" t="s">
        <v>484</v>
      </c>
      <c r="D1275" s="489" t="s">
        <v>485</v>
      </c>
      <c r="E1275" s="489" t="s">
        <v>505</v>
      </c>
      <c r="F1275" s="489">
        <v>2</v>
      </c>
      <c r="G1275" s="489" t="s">
        <v>106</v>
      </c>
      <c r="H1275" s="490">
        <v>77555.759999999995</v>
      </c>
      <c r="I1275" s="490">
        <v>135722.57999999999</v>
      </c>
      <c r="J1275" s="490">
        <v>101680.86</v>
      </c>
      <c r="K1275" s="490">
        <v>177941.5</v>
      </c>
      <c r="L1275" s="490">
        <v>123577.11</v>
      </c>
      <c r="M1275" s="490">
        <v>216259.95</v>
      </c>
      <c r="N1275" s="490">
        <v>151576.39000000001</v>
      </c>
      <c r="O1275" s="490">
        <v>265258.69</v>
      </c>
      <c r="P1275" s="490">
        <v>179806.57</v>
      </c>
      <c r="Q1275" s="490">
        <v>314661.5</v>
      </c>
      <c r="R1275" s="490">
        <v>198124.07</v>
      </c>
      <c r="S1275" s="490">
        <v>346717.12</v>
      </c>
      <c r="T1275" s="490">
        <v>215102.65</v>
      </c>
      <c r="U1275" s="490">
        <v>376429.63</v>
      </c>
    </row>
    <row r="1276" spans="1:21" ht="15">
      <c r="A1276" s="489">
        <v>6</v>
      </c>
      <c r="B1276" s="489" t="s">
        <v>452</v>
      </c>
      <c r="C1276" s="489" t="s">
        <v>484</v>
      </c>
      <c r="D1276" s="489" t="s">
        <v>485</v>
      </c>
      <c r="E1276" s="489" t="s">
        <v>505</v>
      </c>
      <c r="F1276" s="489">
        <v>3</v>
      </c>
      <c r="G1276" s="489" t="s">
        <v>107</v>
      </c>
      <c r="H1276" s="490">
        <v>67203.75</v>
      </c>
      <c r="I1276" s="490">
        <v>117606.57</v>
      </c>
      <c r="J1276" s="490">
        <v>91428.91</v>
      </c>
      <c r="K1276" s="490">
        <v>160000.6</v>
      </c>
      <c r="L1276" s="490">
        <v>115494.59</v>
      </c>
      <c r="M1276" s="490">
        <v>202115.53</v>
      </c>
      <c r="N1276" s="490">
        <v>151961.29999999999</v>
      </c>
      <c r="O1276" s="490">
        <v>265932.28000000003</v>
      </c>
      <c r="P1276" s="490">
        <v>188147.36</v>
      </c>
      <c r="Q1276" s="490">
        <v>329257.87</v>
      </c>
      <c r="R1276" s="490">
        <v>211870.44</v>
      </c>
      <c r="S1276" s="490">
        <v>370773.27</v>
      </c>
      <c r="T1276" s="490">
        <v>235272.76</v>
      </c>
      <c r="U1276" s="490">
        <v>411727.34</v>
      </c>
    </row>
    <row r="1277" spans="1:21" ht="15">
      <c r="A1277" s="489">
        <v>6</v>
      </c>
      <c r="B1277" s="489" t="s">
        <v>452</v>
      </c>
      <c r="C1277" s="489" t="s">
        <v>484</v>
      </c>
      <c r="D1277" s="489" t="s">
        <v>485</v>
      </c>
      <c r="E1277" s="489" t="s">
        <v>505</v>
      </c>
      <c r="F1277" s="489">
        <v>4</v>
      </c>
      <c r="G1277" s="489" t="s">
        <v>104</v>
      </c>
      <c r="H1277" s="490">
        <v>75488.460000000006</v>
      </c>
      <c r="I1277" s="490">
        <v>120781.54</v>
      </c>
      <c r="J1277" s="490">
        <v>105683.85</v>
      </c>
      <c r="K1277" s="490">
        <v>169094.16</v>
      </c>
      <c r="L1277" s="490">
        <v>135879.23000000001</v>
      </c>
      <c r="M1277" s="490">
        <v>217406.78</v>
      </c>
      <c r="N1277" s="490">
        <v>181172.31</v>
      </c>
      <c r="O1277" s="490">
        <v>289875.71000000002</v>
      </c>
      <c r="P1277" s="490">
        <v>226465.39</v>
      </c>
      <c r="Q1277" s="490">
        <v>362344.63</v>
      </c>
      <c r="R1277" s="490">
        <v>256660.78</v>
      </c>
      <c r="S1277" s="490">
        <v>410657.25</v>
      </c>
      <c r="T1277" s="490">
        <v>286856.15999999997</v>
      </c>
      <c r="U1277" s="490">
        <v>458969.87</v>
      </c>
    </row>
    <row r="1278" spans="1:21" ht="15">
      <c r="A1278" s="489">
        <v>7</v>
      </c>
      <c r="B1278" s="489" t="s">
        <v>506</v>
      </c>
      <c r="C1278" s="489" t="s">
        <v>507</v>
      </c>
      <c r="D1278" s="489" t="s">
        <v>508</v>
      </c>
      <c r="E1278" s="489" t="s">
        <v>166</v>
      </c>
      <c r="F1278" s="489">
        <v>1</v>
      </c>
      <c r="G1278" s="489" t="s">
        <v>87</v>
      </c>
      <c r="H1278" s="490">
        <v>96655.3</v>
      </c>
      <c r="I1278" s="490">
        <v>169146.78</v>
      </c>
      <c r="J1278" s="490">
        <v>125260.93</v>
      </c>
      <c r="K1278" s="490">
        <v>219206.63</v>
      </c>
      <c r="L1278" s="490">
        <v>149973.19</v>
      </c>
      <c r="M1278" s="490">
        <v>262453.08</v>
      </c>
      <c r="N1278" s="490">
        <v>179021.98</v>
      </c>
      <c r="O1278" s="490">
        <v>313288.46999999997</v>
      </c>
      <c r="P1278" s="490">
        <v>210589.14</v>
      </c>
      <c r="Q1278" s="490">
        <v>368530.99</v>
      </c>
      <c r="R1278" s="490">
        <v>230780.38</v>
      </c>
      <c r="S1278" s="490">
        <v>403865.66</v>
      </c>
      <c r="T1278" s="490">
        <v>249934.42</v>
      </c>
      <c r="U1278" s="490">
        <v>437385.23</v>
      </c>
    </row>
    <row r="1279" spans="1:21" ht="15">
      <c r="A1279" s="489">
        <v>7</v>
      </c>
      <c r="B1279" s="489" t="s">
        <v>506</v>
      </c>
      <c r="C1279" s="489" t="s">
        <v>507</v>
      </c>
      <c r="D1279" s="489" t="s">
        <v>508</v>
      </c>
      <c r="E1279" s="489" t="s">
        <v>166</v>
      </c>
      <c r="F1279" s="489">
        <v>2</v>
      </c>
      <c r="G1279" s="489" t="s">
        <v>106</v>
      </c>
      <c r="H1279" s="490">
        <v>84201.43</v>
      </c>
      <c r="I1279" s="490">
        <v>147352.5</v>
      </c>
      <c r="J1279" s="490">
        <v>110404.75</v>
      </c>
      <c r="K1279" s="490">
        <v>193208.3</v>
      </c>
      <c r="L1279" s="490">
        <v>134190.46</v>
      </c>
      <c r="M1279" s="490">
        <v>234833.31</v>
      </c>
      <c r="N1279" s="490">
        <v>164614.51</v>
      </c>
      <c r="O1279" s="490">
        <v>288075.39</v>
      </c>
      <c r="P1279" s="490">
        <v>195283.02</v>
      </c>
      <c r="Q1279" s="490">
        <v>341745.29</v>
      </c>
      <c r="R1279" s="490">
        <v>215183.39</v>
      </c>
      <c r="S1279" s="490">
        <v>376570.94</v>
      </c>
      <c r="T1279" s="490">
        <v>233631.56</v>
      </c>
      <c r="U1279" s="490">
        <v>408855.24</v>
      </c>
    </row>
    <row r="1280" spans="1:21" ht="15">
      <c r="A1280" s="489">
        <v>7</v>
      </c>
      <c r="B1280" s="489" t="s">
        <v>506</v>
      </c>
      <c r="C1280" s="489" t="s">
        <v>507</v>
      </c>
      <c r="D1280" s="489" t="s">
        <v>508</v>
      </c>
      <c r="E1280" s="489" t="s">
        <v>166</v>
      </c>
      <c r="F1280" s="489">
        <v>3</v>
      </c>
      <c r="G1280" s="489" t="s">
        <v>107</v>
      </c>
      <c r="H1280" s="490">
        <v>72937.899999999994</v>
      </c>
      <c r="I1280" s="490">
        <v>127641.33</v>
      </c>
      <c r="J1280" s="490">
        <v>99220.61</v>
      </c>
      <c r="K1280" s="490">
        <v>173636.06</v>
      </c>
      <c r="L1280" s="490">
        <v>125329.64</v>
      </c>
      <c r="M1280" s="490">
        <v>219326.87</v>
      </c>
      <c r="N1280" s="490">
        <v>164894.13</v>
      </c>
      <c r="O1280" s="490">
        <v>288564.73</v>
      </c>
      <c r="P1280" s="490">
        <v>204153.01</v>
      </c>
      <c r="Q1280" s="490">
        <v>357267.77</v>
      </c>
      <c r="R1280" s="490">
        <v>229889.01</v>
      </c>
      <c r="S1280" s="490">
        <v>402305.76</v>
      </c>
      <c r="T1280" s="490">
        <v>255275.73</v>
      </c>
      <c r="U1280" s="490">
        <v>446732.53</v>
      </c>
    </row>
    <row r="1281" spans="1:21" ht="15">
      <c r="A1281" s="489">
        <v>7</v>
      </c>
      <c r="B1281" s="489" t="s">
        <v>506</v>
      </c>
      <c r="C1281" s="489" t="s">
        <v>507</v>
      </c>
      <c r="D1281" s="489" t="s">
        <v>508</v>
      </c>
      <c r="E1281" s="489" t="s">
        <v>166</v>
      </c>
      <c r="F1281" s="489">
        <v>4</v>
      </c>
      <c r="G1281" s="489" t="s">
        <v>104</v>
      </c>
      <c r="H1281" s="490">
        <v>81992.55</v>
      </c>
      <c r="I1281" s="490">
        <v>131188.09</v>
      </c>
      <c r="J1281" s="490">
        <v>114789.58</v>
      </c>
      <c r="K1281" s="490">
        <v>183663.32</v>
      </c>
      <c r="L1281" s="490">
        <v>147586.6</v>
      </c>
      <c r="M1281" s="490">
        <v>236138.56</v>
      </c>
      <c r="N1281" s="490">
        <v>196782.13</v>
      </c>
      <c r="O1281" s="490">
        <v>314851.40999999997</v>
      </c>
      <c r="P1281" s="490">
        <v>245977.66</v>
      </c>
      <c r="Q1281" s="490">
        <v>393564.26</v>
      </c>
      <c r="R1281" s="490">
        <v>278774.68</v>
      </c>
      <c r="S1281" s="490">
        <v>446039.5</v>
      </c>
      <c r="T1281" s="490">
        <v>311571.7</v>
      </c>
      <c r="U1281" s="490">
        <v>498514.74</v>
      </c>
    </row>
    <row r="1282" spans="1:21" ht="15">
      <c r="A1282" s="489">
        <v>7</v>
      </c>
      <c r="B1282" s="489" t="s">
        <v>506</v>
      </c>
      <c r="C1282" s="489" t="s">
        <v>507</v>
      </c>
      <c r="D1282" s="489" t="s">
        <v>508</v>
      </c>
      <c r="E1282" s="489" t="s">
        <v>509</v>
      </c>
      <c r="F1282" s="489">
        <v>1</v>
      </c>
      <c r="G1282" s="489" t="s">
        <v>87</v>
      </c>
      <c r="H1282" s="490">
        <v>100220.56</v>
      </c>
      <c r="I1282" s="490">
        <v>175385.97</v>
      </c>
      <c r="J1282" s="490">
        <v>129892.37</v>
      </c>
      <c r="K1282" s="490">
        <v>227311.64</v>
      </c>
      <c r="L1282" s="490">
        <v>155526.23000000001</v>
      </c>
      <c r="M1282" s="490">
        <v>272170.90999999997</v>
      </c>
      <c r="N1282" s="490">
        <v>185662.64</v>
      </c>
      <c r="O1282" s="490">
        <v>324909.62</v>
      </c>
      <c r="P1282" s="490">
        <v>218409.55</v>
      </c>
      <c r="Q1282" s="490">
        <v>382216.72</v>
      </c>
      <c r="R1282" s="490">
        <v>239355.51</v>
      </c>
      <c r="S1282" s="490">
        <v>418872.15</v>
      </c>
      <c r="T1282" s="490">
        <v>259230.71</v>
      </c>
      <c r="U1282" s="490">
        <v>453653.75</v>
      </c>
    </row>
    <row r="1283" spans="1:21" ht="15">
      <c r="A1283" s="489">
        <v>7</v>
      </c>
      <c r="B1283" s="489" t="s">
        <v>506</v>
      </c>
      <c r="C1283" s="489" t="s">
        <v>507</v>
      </c>
      <c r="D1283" s="489" t="s">
        <v>508</v>
      </c>
      <c r="E1283" s="489" t="s">
        <v>509</v>
      </c>
      <c r="F1283" s="489">
        <v>2</v>
      </c>
      <c r="G1283" s="489" t="s">
        <v>106</v>
      </c>
      <c r="H1283" s="490">
        <v>87258.35</v>
      </c>
      <c r="I1283" s="490">
        <v>152702.12</v>
      </c>
      <c r="J1283" s="490">
        <v>114429.81</v>
      </c>
      <c r="K1283" s="490">
        <v>200252.16</v>
      </c>
      <c r="L1283" s="490">
        <v>139099.31</v>
      </c>
      <c r="M1283" s="490">
        <v>243423.8</v>
      </c>
      <c r="N1283" s="490">
        <v>170667.11</v>
      </c>
      <c r="O1283" s="490">
        <v>298667.45</v>
      </c>
      <c r="P1283" s="490">
        <v>202478.69</v>
      </c>
      <c r="Q1283" s="490">
        <v>354337.72</v>
      </c>
      <c r="R1283" s="490">
        <v>223121.92000000001</v>
      </c>
      <c r="S1283" s="490">
        <v>390463.36</v>
      </c>
      <c r="T1283" s="490">
        <v>242262.44</v>
      </c>
      <c r="U1283" s="490">
        <v>423959.27</v>
      </c>
    </row>
    <row r="1284" spans="1:21" ht="15">
      <c r="A1284" s="489">
        <v>7</v>
      </c>
      <c r="B1284" s="489" t="s">
        <v>506</v>
      </c>
      <c r="C1284" s="489" t="s">
        <v>507</v>
      </c>
      <c r="D1284" s="489" t="s">
        <v>508</v>
      </c>
      <c r="E1284" s="489" t="s">
        <v>509</v>
      </c>
      <c r="F1284" s="489">
        <v>3</v>
      </c>
      <c r="G1284" s="489" t="s">
        <v>107</v>
      </c>
      <c r="H1284" s="490">
        <v>75548.34</v>
      </c>
      <c r="I1284" s="490">
        <v>132209.60000000001</v>
      </c>
      <c r="J1284" s="490">
        <v>102757.16</v>
      </c>
      <c r="K1284" s="490">
        <v>179825.04</v>
      </c>
      <c r="L1284" s="490">
        <v>129785.23</v>
      </c>
      <c r="M1284" s="490">
        <v>227124.15</v>
      </c>
      <c r="N1284" s="490">
        <v>170744.63</v>
      </c>
      <c r="O1284" s="490">
        <v>298803.09999999998</v>
      </c>
      <c r="P1284" s="490">
        <v>211385.94</v>
      </c>
      <c r="Q1284" s="490">
        <v>369925.39</v>
      </c>
      <c r="R1284" s="490">
        <v>238025.74</v>
      </c>
      <c r="S1284" s="490">
        <v>416545.04</v>
      </c>
      <c r="T1284" s="490">
        <v>264302.01</v>
      </c>
      <c r="U1284" s="490">
        <v>462528.51</v>
      </c>
    </row>
    <row r="1285" spans="1:21" ht="15">
      <c r="A1285" s="489">
        <v>7</v>
      </c>
      <c r="B1285" s="489" t="s">
        <v>506</v>
      </c>
      <c r="C1285" s="489" t="s">
        <v>507</v>
      </c>
      <c r="D1285" s="489" t="s">
        <v>508</v>
      </c>
      <c r="E1285" s="489" t="s">
        <v>509</v>
      </c>
      <c r="F1285" s="489">
        <v>4</v>
      </c>
      <c r="G1285" s="489" t="s">
        <v>104</v>
      </c>
      <c r="H1285" s="490">
        <v>85023.88</v>
      </c>
      <c r="I1285" s="490">
        <v>136038.21</v>
      </c>
      <c r="J1285" s="490">
        <v>119033.43</v>
      </c>
      <c r="K1285" s="490">
        <v>190453.49</v>
      </c>
      <c r="L1285" s="490">
        <v>153042.98000000001</v>
      </c>
      <c r="M1285" s="490">
        <v>244868.78</v>
      </c>
      <c r="N1285" s="490">
        <v>204057.31</v>
      </c>
      <c r="O1285" s="490">
        <v>326491.7</v>
      </c>
      <c r="P1285" s="490">
        <v>255071.64</v>
      </c>
      <c r="Q1285" s="490">
        <v>408114.63</v>
      </c>
      <c r="R1285" s="490">
        <v>289081.19</v>
      </c>
      <c r="S1285" s="490">
        <v>462529.91</v>
      </c>
      <c r="T1285" s="490">
        <v>323090.74</v>
      </c>
      <c r="U1285" s="490">
        <v>516945.2</v>
      </c>
    </row>
    <row r="1286" spans="1:21" ht="15">
      <c r="A1286" s="489">
        <v>7</v>
      </c>
      <c r="B1286" s="489" t="s">
        <v>506</v>
      </c>
      <c r="C1286" s="489" t="s">
        <v>507</v>
      </c>
      <c r="D1286" s="489" t="s">
        <v>508</v>
      </c>
      <c r="E1286" s="489" t="s">
        <v>510</v>
      </c>
      <c r="F1286" s="489">
        <v>1</v>
      </c>
      <c r="G1286" s="489" t="s">
        <v>87</v>
      </c>
      <c r="H1286" s="490">
        <v>91533.98</v>
      </c>
      <c r="I1286" s="490">
        <v>160184.46</v>
      </c>
      <c r="J1286" s="490">
        <v>118629.44</v>
      </c>
      <c r="K1286" s="490">
        <v>207601.52</v>
      </c>
      <c r="L1286" s="490">
        <v>142037.34</v>
      </c>
      <c r="M1286" s="490">
        <v>248565.35</v>
      </c>
      <c r="N1286" s="490">
        <v>169555.03</v>
      </c>
      <c r="O1286" s="490">
        <v>296721.3</v>
      </c>
      <c r="P1286" s="490">
        <v>199457.27</v>
      </c>
      <c r="Q1286" s="490">
        <v>349050.22</v>
      </c>
      <c r="R1286" s="490">
        <v>218583.63</v>
      </c>
      <c r="S1286" s="490">
        <v>382521.36</v>
      </c>
      <c r="T1286" s="490">
        <v>236730.11</v>
      </c>
      <c r="U1286" s="490">
        <v>414277.69</v>
      </c>
    </row>
    <row r="1287" spans="1:21" ht="15">
      <c r="A1287" s="489">
        <v>7</v>
      </c>
      <c r="B1287" s="489" t="s">
        <v>506</v>
      </c>
      <c r="C1287" s="489" t="s">
        <v>507</v>
      </c>
      <c r="D1287" s="489" t="s">
        <v>508</v>
      </c>
      <c r="E1287" s="489" t="s">
        <v>510</v>
      </c>
      <c r="F1287" s="489">
        <v>2</v>
      </c>
      <c r="G1287" s="489" t="s">
        <v>106</v>
      </c>
      <c r="H1287" s="490">
        <v>79715.5</v>
      </c>
      <c r="I1287" s="490">
        <v>139502.13</v>
      </c>
      <c r="J1287" s="490">
        <v>104531.22</v>
      </c>
      <c r="K1287" s="490">
        <v>182929.64</v>
      </c>
      <c r="L1287" s="490">
        <v>127059.85</v>
      </c>
      <c r="M1287" s="490">
        <v>222354.75</v>
      </c>
      <c r="N1287" s="490">
        <v>155882.63</v>
      </c>
      <c r="O1287" s="490">
        <v>272794.61</v>
      </c>
      <c r="P1287" s="490">
        <v>184932.07</v>
      </c>
      <c r="Q1287" s="490">
        <v>323631.13</v>
      </c>
      <c r="R1287" s="490">
        <v>203782.41</v>
      </c>
      <c r="S1287" s="490">
        <v>356619.22</v>
      </c>
      <c r="T1287" s="490">
        <v>221259.03</v>
      </c>
      <c r="U1287" s="490">
        <v>387203.31</v>
      </c>
    </row>
    <row r="1288" spans="1:21" ht="15">
      <c r="A1288" s="489">
        <v>7</v>
      </c>
      <c r="B1288" s="489" t="s">
        <v>506</v>
      </c>
      <c r="C1288" s="489" t="s">
        <v>507</v>
      </c>
      <c r="D1288" s="489" t="s">
        <v>508</v>
      </c>
      <c r="E1288" s="489" t="s">
        <v>510</v>
      </c>
      <c r="F1288" s="489">
        <v>3</v>
      </c>
      <c r="G1288" s="489" t="s">
        <v>107</v>
      </c>
      <c r="H1288" s="490">
        <v>69033.27</v>
      </c>
      <c r="I1288" s="490">
        <v>120808.23</v>
      </c>
      <c r="J1288" s="490">
        <v>93901.7</v>
      </c>
      <c r="K1288" s="490">
        <v>164327.97</v>
      </c>
      <c r="L1288" s="490">
        <v>118605.32</v>
      </c>
      <c r="M1288" s="490">
        <v>207559.31</v>
      </c>
      <c r="N1288" s="490">
        <v>156041.23000000001</v>
      </c>
      <c r="O1288" s="490">
        <v>273072.15000000002</v>
      </c>
      <c r="P1288" s="490">
        <v>193187.12</v>
      </c>
      <c r="Q1288" s="490">
        <v>338077.46</v>
      </c>
      <c r="R1288" s="490">
        <v>217536.73</v>
      </c>
      <c r="S1288" s="490">
        <v>380689.28</v>
      </c>
      <c r="T1288" s="490">
        <v>241554.89</v>
      </c>
      <c r="U1288" s="490">
        <v>422721.06</v>
      </c>
    </row>
    <row r="1289" spans="1:21" ht="15">
      <c r="A1289" s="489">
        <v>7</v>
      </c>
      <c r="B1289" s="489" t="s">
        <v>506</v>
      </c>
      <c r="C1289" s="489" t="s">
        <v>507</v>
      </c>
      <c r="D1289" s="489" t="s">
        <v>508</v>
      </c>
      <c r="E1289" s="489" t="s">
        <v>510</v>
      </c>
      <c r="F1289" s="489">
        <v>4</v>
      </c>
      <c r="G1289" s="489" t="s">
        <v>104</v>
      </c>
      <c r="H1289" s="490">
        <v>77651.61</v>
      </c>
      <c r="I1289" s="490">
        <v>124242.57</v>
      </c>
      <c r="J1289" s="490">
        <v>108712.25</v>
      </c>
      <c r="K1289" s="490">
        <v>173939.6</v>
      </c>
      <c r="L1289" s="490">
        <v>139772.89000000001</v>
      </c>
      <c r="M1289" s="490">
        <v>223636.63</v>
      </c>
      <c r="N1289" s="490">
        <v>186363.86</v>
      </c>
      <c r="O1289" s="490">
        <v>298182.17</v>
      </c>
      <c r="P1289" s="490">
        <v>232954.82</v>
      </c>
      <c r="Q1289" s="490">
        <v>372727.72</v>
      </c>
      <c r="R1289" s="490">
        <v>264015.46000000002</v>
      </c>
      <c r="S1289" s="490">
        <v>422424.74</v>
      </c>
      <c r="T1289" s="490">
        <v>295076.09999999998</v>
      </c>
      <c r="U1289" s="490">
        <v>472121.77</v>
      </c>
    </row>
    <row r="1290" spans="1:21" ht="15">
      <c r="A1290" s="489">
        <v>7</v>
      </c>
      <c r="B1290" s="489" t="s">
        <v>506</v>
      </c>
      <c r="C1290" s="489" t="s">
        <v>507</v>
      </c>
      <c r="D1290" s="489" t="s">
        <v>508</v>
      </c>
      <c r="E1290" s="489" t="s">
        <v>511</v>
      </c>
      <c r="F1290" s="489">
        <v>1</v>
      </c>
      <c r="G1290" s="489" t="s">
        <v>87</v>
      </c>
      <c r="H1290" s="490">
        <v>104356.95</v>
      </c>
      <c r="I1290" s="490">
        <v>182624.66</v>
      </c>
      <c r="J1290" s="490">
        <v>135218.76</v>
      </c>
      <c r="K1290" s="490">
        <v>236632.84</v>
      </c>
      <c r="L1290" s="490">
        <v>161878.99</v>
      </c>
      <c r="M1290" s="490">
        <v>283288.24</v>
      </c>
      <c r="N1290" s="490">
        <v>193208.6</v>
      </c>
      <c r="O1290" s="490">
        <v>338115.04</v>
      </c>
      <c r="P1290" s="490">
        <v>227258.83</v>
      </c>
      <c r="Q1290" s="490">
        <v>397702.95</v>
      </c>
      <c r="R1290" s="490">
        <v>249038.05</v>
      </c>
      <c r="S1290" s="490">
        <v>435816.59</v>
      </c>
      <c r="T1290" s="490">
        <v>269687.57</v>
      </c>
      <c r="U1290" s="490">
        <v>471953.25</v>
      </c>
    </row>
    <row r="1291" spans="1:21" ht="15">
      <c r="A1291" s="489">
        <v>7</v>
      </c>
      <c r="B1291" s="489" t="s">
        <v>506</v>
      </c>
      <c r="C1291" s="489" t="s">
        <v>507</v>
      </c>
      <c r="D1291" s="489" t="s">
        <v>508</v>
      </c>
      <c r="E1291" s="489" t="s">
        <v>511</v>
      </c>
      <c r="F1291" s="489">
        <v>2</v>
      </c>
      <c r="G1291" s="489" t="s">
        <v>106</v>
      </c>
      <c r="H1291" s="490">
        <v>91013.53</v>
      </c>
      <c r="I1291" s="490">
        <v>159273.68</v>
      </c>
      <c r="J1291" s="490">
        <v>119301.42</v>
      </c>
      <c r="K1291" s="490">
        <v>208777.49</v>
      </c>
      <c r="L1291" s="490">
        <v>144968.93</v>
      </c>
      <c r="M1291" s="490">
        <v>253695.62</v>
      </c>
      <c r="N1291" s="490">
        <v>177772.02</v>
      </c>
      <c r="O1291" s="490">
        <v>311101.03999999998</v>
      </c>
      <c r="P1291" s="490">
        <v>210859.42</v>
      </c>
      <c r="Q1291" s="490">
        <v>369003.98</v>
      </c>
      <c r="R1291" s="490">
        <v>232327</v>
      </c>
      <c r="S1291" s="490">
        <v>406572.24</v>
      </c>
      <c r="T1291" s="490">
        <v>252220.23</v>
      </c>
      <c r="U1291" s="490">
        <v>441385.4</v>
      </c>
    </row>
    <row r="1292" spans="1:21" ht="15">
      <c r="A1292" s="489">
        <v>7</v>
      </c>
      <c r="B1292" s="489" t="s">
        <v>506</v>
      </c>
      <c r="C1292" s="489" t="s">
        <v>507</v>
      </c>
      <c r="D1292" s="489" t="s">
        <v>508</v>
      </c>
      <c r="E1292" s="489" t="s">
        <v>511</v>
      </c>
      <c r="F1292" s="489">
        <v>3</v>
      </c>
      <c r="G1292" s="489" t="s">
        <v>107</v>
      </c>
      <c r="H1292" s="490">
        <v>78917.64</v>
      </c>
      <c r="I1292" s="490">
        <v>138105.87</v>
      </c>
      <c r="J1292" s="490">
        <v>107385.63</v>
      </c>
      <c r="K1292" s="490">
        <v>187924.86</v>
      </c>
      <c r="L1292" s="490">
        <v>135667.56</v>
      </c>
      <c r="M1292" s="490">
        <v>237418.22</v>
      </c>
      <c r="N1292" s="490">
        <v>178520.01</v>
      </c>
      <c r="O1292" s="490">
        <v>312410.02</v>
      </c>
      <c r="P1292" s="490">
        <v>221045.03</v>
      </c>
      <c r="Q1292" s="490">
        <v>386828.79999999999</v>
      </c>
      <c r="R1292" s="490">
        <v>248927.27</v>
      </c>
      <c r="S1292" s="490">
        <v>435622.72</v>
      </c>
      <c r="T1292" s="490">
        <v>276435.28000000003</v>
      </c>
      <c r="U1292" s="490">
        <v>483761.74</v>
      </c>
    </row>
    <row r="1293" spans="1:21" ht="15">
      <c r="A1293" s="489">
        <v>7</v>
      </c>
      <c r="B1293" s="489" t="s">
        <v>506</v>
      </c>
      <c r="C1293" s="489" t="s">
        <v>507</v>
      </c>
      <c r="D1293" s="489" t="s">
        <v>508</v>
      </c>
      <c r="E1293" s="489" t="s">
        <v>511</v>
      </c>
      <c r="F1293" s="489">
        <v>4</v>
      </c>
      <c r="G1293" s="489" t="s">
        <v>104</v>
      </c>
      <c r="H1293" s="490">
        <v>88511.3</v>
      </c>
      <c r="I1293" s="490">
        <v>141618.09</v>
      </c>
      <c r="J1293" s="490">
        <v>123915.83</v>
      </c>
      <c r="K1293" s="490">
        <v>198265.32</v>
      </c>
      <c r="L1293" s="490">
        <v>159320.35</v>
      </c>
      <c r="M1293" s="490">
        <v>254912.56</v>
      </c>
      <c r="N1293" s="490">
        <v>212427.13</v>
      </c>
      <c r="O1293" s="490">
        <v>339883.41</v>
      </c>
      <c r="P1293" s="490">
        <v>265533.90999999997</v>
      </c>
      <c r="Q1293" s="490">
        <v>424854.27</v>
      </c>
      <c r="R1293" s="490">
        <v>300938.43</v>
      </c>
      <c r="S1293" s="490">
        <v>481501.5</v>
      </c>
      <c r="T1293" s="490">
        <v>336342.95</v>
      </c>
      <c r="U1293" s="490">
        <v>538148.74</v>
      </c>
    </row>
    <row r="1294" spans="1:21" ht="15">
      <c r="A1294" s="489">
        <v>7</v>
      </c>
      <c r="B1294" s="489" t="s">
        <v>506</v>
      </c>
      <c r="C1294" s="489" t="s">
        <v>507</v>
      </c>
      <c r="D1294" s="489" t="s">
        <v>508</v>
      </c>
      <c r="E1294" s="489" t="s">
        <v>512</v>
      </c>
      <c r="F1294" s="489">
        <v>1</v>
      </c>
      <c r="G1294" s="489" t="s">
        <v>87</v>
      </c>
      <c r="H1294" s="490">
        <v>98172.03</v>
      </c>
      <c r="I1294" s="490">
        <v>171801.05</v>
      </c>
      <c r="J1294" s="490">
        <v>127239.78</v>
      </c>
      <c r="K1294" s="490">
        <v>222669.61</v>
      </c>
      <c r="L1294" s="490">
        <v>152351.9</v>
      </c>
      <c r="M1294" s="490">
        <v>266615.82</v>
      </c>
      <c r="N1294" s="490">
        <v>181875.87</v>
      </c>
      <c r="O1294" s="490">
        <v>318282.77</v>
      </c>
      <c r="P1294" s="490">
        <v>213956.81</v>
      </c>
      <c r="Q1294" s="490">
        <v>374424.41</v>
      </c>
      <c r="R1294" s="490">
        <v>234476.82</v>
      </c>
      <c r="S1294" s="490">
        <v>410334.44</v>
      </c>
      <c r="T1294" s="490">
        <v>253949</v>
      </c>
      <c r="U1294" s="490">
        <v>444410.74</v>
      </c>
    </row>
    <row r="1295" spans="1:21" ht="15">
      <c r="A1295" s="489">
        <v>7</v>
      </c>
      <c r="B1295" s="489" t="s">
        <v>506</v>
      </c>
      <c r="C1295" s="489" t="s">
        <v>507</v>
      </c>
      <c r="D1295" s="489" t="s">
        <v>508</v>
      </c>
      <c r="E1295" s="489" t="s">
        <v>512</v>
      </c>
      <c r="F1295" s="489">
        <v>2</v>
      </c>
      <c r="G1295" s="489" t="s">
        <v>106</v>
      </c>
      <c r="H1295" s="490">
        <v>85463.98</v>
      </c>
      <c r="I1295" s="490">
        <v>149561.97</v>
      </c>
      <c r="J1295" s="490">
        <v>112080.4</v>
      </c>
      <c r="K1295" s="490">
        <v>196140.7</v>
      </c>
      <c r="L1295" s="490">
        <v>136247.07</v>
      </c>
      <c r="M1295" s="490">
        <v>238432.38</v>
      </c>
      <c r="N1295" s="490">
        <v>167174.37</v>
      </c>
      <c r="O1295" s="490">
        <v>292555.14</v>
      </c>
      <c r="P1295" s="490">
        <v>198338.32</v>
      </c>
      <c r="Q1295" s="490">
        <v>347092.06</v>
      </c>
      <c r="R1295" s="490">
        <v>218561.53</v>
      </c>
      <c r="S1295" s="490">
        <v>382482.68</v>
      </c>
      <c r="T1295" s="490">
        <v>237313.43</v>
      </c>
      <c r="U1295" s="490">
        <v>415298.51</v>
      </c>
    </row>
    <row r="1296" spans="1:21" ht="15">
      <c r="A1296" s="489">
        <v>7</v>
      </c>
      <c r="B1296" s="489" t="s">
        <v>506</v>
      </c>
      <c r="C1296" s="489" t="s">
        <v>507</v>
      </c>
      <c r="D1296" s="489" t="s">
        <v>508</v>
      </c>
      <c r="E1296" s="489" t="s">
        <v>512</v>
      </c>
      <c r="F1296" s="489">
        <v>3</v>
      </c>
      <c r="G1296" s="489" t="s">
        <v>107</v>
      </c>
      <c r="H1296" s="490">
        <v>73986.490000000005</v>
      </c>
      <c r="I1296" s="490">
        <v>129476.36</v>
      </c>
      <c r="J1296" s="490">
        <v>100629.6</v>
      </c>
      <c r="K1296" s="490">
        <v>176101.8</v>
      </c>
      <c r="L1296" s="490">
        <v>127095.5</v>
      </c>
      <c r="M1296" s="490">
        <v>222417.13</v>
      </c>
      <c r="N1296" s="490">
        <v>167203.47</v>
      </c>
      <c r="O1296" s="490">
        <v>292606.07</v>
      </c>
      <c r="P1296" s="490">
        <v>206999.59</v>
      </c>
      <c r="Q1296" s="490">
        <v>362249.28</v>
      </c>
      <c r="R1296" s="490">
        <v>233084.83</v>
      </c>
      <c r="S1296" s="490">
        <v>407898.46</v>
      </c>
      <c r="T1296" s="490">
        <v>258813.68</v>
      </c>
      <c r="U1296" s="490">
        <v>452923.94</v>
      </c>
    </row>
    <row r="1297" spans="1:21" ht="15">
      <c r="A1297" s="489">
        <v>7</v>
      </c>
      <c r="B1297" s="489" t="s">
        <v>506</v>
      </c>
      <c r="C1297" s="489" t="s">
        <v>507</v>
      </c>
      <c r="D1297" s="489" t="s">
        <v>508</v>
      </c>
      <c r="E1297" s="489" t="s">
        <v>512</v>
      </c>
      <c r="F1297" s="489">
        <v>4</v>
      </c>
      <c r="G1297" s="489" t="s">
        <v>104</v>
      </c>
      <c r="H1297" s="490">
        <v>83287.5</v>
      </c>
      <c r="I1297" s="490">
        <v>133260.01</v>
      </c>
      <c r="J1297" s="490">
        <v>116602.5</v>
      </c>
      <c r="K1297" s="490">
        <v>186564.01</v>
      </c>
      <c r="L1297" s="490">
        <v>149917.51</v>
      </c>
      <c r="M1297" s="490">
        <v>239868.01</v>
      </c>
      <c r="N1297" s="490">
        <v>199890.01</v>
      </c>
      <c r="O1297" s="490">
        <v>319824.02</v>
      </c>
      <c r="P1297" s="490">
        <v>249862.51</v>
      </c>
      <c r="Q1297" s="490">
        <v>399780.02</v>
      </c>
      <c r="R1297" s="490">
        <v>283177.51</v>
      </c>
      <c r="S1297" s="490">
        <v>453084.02</v>
      </c>
      <c r="T1297" s="490">
        <v>316492.51</v>
      </c>
      <c r="U1297" s="490">
        <v>506388.02</v>
      </c>
    </row>
    <row r="1298" spans="1:21" ht="15">
      <c r="A1298" s="489">
        <v>7</v>
      </c>
      <c r="B1298" s="489" t="s">
        <v>506</v>
      </c>
      <c r="C1298" s="489" t="s">
        <v>507</v>
      </c>
      <c r="D1298" s="489" t="s">
        <v>508</v>
      </c>
      <c r="E1298" s="489" t="s">
        <v>513</v>
      </c>
      <c r="F1298" s="489">
        <v>1</v>
      </c>
      <c r="G1298" s="489" t="s">
        <v>87</v>
      </c>
      <c r="H1298" s="490">
        <v>97975.34</v>
      </c>
      <c r="I1298" s="490">
        <v>171456.84</v>
      </c>
      <c r="J1298" s="490">
        <v>127133.74</v>
      </c>
      <c r="K1298" s="490">
        <v>222484.05</v>
      </c>
      <c r="L1298" s="490">
        <v>152331.47</v>
      </c>
      <c r="M1298" s="490">
        <v>266580.07</v>
      </c>
      <c r="N1298" s="490">
        <v>182013.89</v>
      </c>
      <c r="O1298" s="490">
        <v>318524.31</v>
      </c>
      <c r="P1298" s="490">
        <v>214237.9</v>
      </c>
      <c r="Q1298" s="490">
        <v>374916.32</v>
      </c>
      <c r="R1298" s="490">
        <v>234851.07</v>
      </c>
      <c r="S1298" s="490">
        <v>410989.38</v>
      </c>
      <c r="T1298" s="490">
        <v>254481.91</v>
      </c>
      <c r="U1298" s="490">
        <v>445343.34</v>
      </c>
    </row>
    <row r="1299" spans="1:21" ht="15">
      <c r="A1299" s="489">
        <v>7</v>
      </c>
      <c r="B1299" s="489" t="s">
        <v>506</v>
      </c>
      <c r="C1299" s="489" t="s">
        <v>507</v>
      </c>
      <c r="D1299" s="489" t="s">
        <v>508</v>
      </c>
      <c r="E1299" s="489" t="s">
        <v>513</v>
      </c>
      <c r="F1299" s="489">
        <v>2</v>
      </c>
      <c r="G1299" s="489" t="s">
        <v>106</v>
      </c>
      <c r="H1299" s="490">
        <v>84631.78</v>
      </c>
      <c r="I1299" s="490">
        <v>148105.60999999999</v>
      </c>
      <c r="J1299" s="490">
        <v>111216.4</v>
      </c>
      <c r="K1299" s="490">
        <v>194628.7</v>
      </c>
      <c r="L1299" s="490">
        <v>135421.4</v>
      </c>
      <c r="M1299" s="490">
        <v>236987.46</v>
      </c>
      <c r="N1299" s="490">
        <v>166577.32</v>
      </c>
      <c r="O1299" s="490">
        <v>291510.3</v>
      </c>
      <c r="P1299" s="490">
        <v>197838.49</v>
      </c>
      <c r="Q1299" s="490">
        <v>346217.35</v>
      </c>
      <c r="R1299" s="490">
        <v>218140.02</v>
      </c>
      <c r="S1299" s="490">
        <v>381745.04</v>
      </c>
      <c r="T1299" s="490">
        <v>237014.57</v>
      </c>
      <c r="U1299" s="490">
        <v>414775.49</v>
      </c>
    </row>
    <row r="1300" spans="1:21" ht="15">
      <c r="A1300" s="489">
        <v>7</v>
      </c>
      <c r="B1300" s="489" t="s">
        <v>506</v>
      </c>
      <c r="C1300" s="489" t="s">
        <v>507</v>
      </c>
      <c r="D1300" s="489" t="s">
        <v>508</v>
      </c>
      <c r="E1300" s="489" t="s">
        <v>513</v>
      </c>
      <c r="F1300" s="489">
        <v>3</v>
      </c>
      <c r="G1300" s="489" t="s">
        <v>107</v>
      </c>
      <c r="H1300" s="490">
        <v>72758.53</v>
      </c>
      <c r="I1300" s="490">
        <v>127327.42</v>
      </c>
      <c r="J1300" s="490">
        <v>98762.87</v>
      </c>
      <c r="K1300" s="490">
        <v>172835.03</v>
      </c>
      <c r="L1300" s="490">
        <v>124581.15</v>
      </c>
      <c r="M1300" s="490">
        <v>218017.02</v>
      </c>
      <c r="N1300" s="490">
        <v>163738.14000000001</v>
      </c>
      <c r="O1300" s="490">
        <v>286541.75</v>
      </c>
      <c r="P1300" s="490">
        <v>202567.69</v>
      </c>
      <c r="Q1300" s="490">
        <v>354493.46</v>
      </c>
      <c r="R1300" s="490">
        <v>227986.28</v>
      </c>
      <c r="S1300" s="490">
        <v>398976</v>
      </c>
      <c r="T1300" s="490">
        <v>253030.65</v>
      </c>
      <c r="U1300" s="490">
        <v>442803.64</v>
      </c>
    </row>
    <row r="1301" spans="1:21" ht="15">
      <c r="A1301" s="489">
        <v>7</v>
      </c>
      <c r="B1301" s="489" t="s">
        <v>506</v>
      </c>
      <c r="C1301" s="489" t="s">
        <v>507</v>
      </c>
      <c r="D1301" s="489" t="s">
        <v>508</v>
      </c>
      <c r="E1301" s="489" t="s">
        <v>513</v>
      </c>
      <c r="F1301" s="489">
        <v>4</v>
      </c>
      <c r="G1301" s="489" t="s">
        <v>104</v>
      </c>
      <c r="H1301" s="490">
        <v>83214.16</v>
      </c>
      <c r="I1301" s="490">
        <v>133142.66</v>
      </c>
      <c r="J1301" s="490">
        <v>116499.83</v>
      </c>
      <c r="K1301" s="490">
        <v>186399.72</v>
      </c>
      <c r="L1301" s="490">
        <v>149785.49</v>
      </c>
      <c r="M1301" s="490">
        <v>239656.79</v>
      </c>
      <c r="N1301" s="490">
        <v>199713.99</v>
      </c>
      <c r="O1301" s="490">
        <v>319542.39</v>
      </c>
      <c r="P1301" s="490">
        <v>249642.48</v>
      </c>
      <c r="Q1301" s="490">
        <v>399427.98</v>
      </c>
      <c r="R1301" s="490">
        <v>282928.15000000002</v>
      </c>
      <c r="S1301" s="490">
        <v>452685.05</v>
      </c>
      <c r="T1301" s="490">
        <v>316213.81</v>
      </c>
      <c r="U1301" s="490">
        <v>505942.11</v>
      </c>
    </row>
    <row r="1302" spans="1:21" ht="15">
      <c r="A1302" s="489">
        <v>7</v>
      </c>
      <c r="B1302" s="489" t="s">
        <v>506</v>
      </c>
      <c r="C1302" s="489" t="s">
        <v>507</v>
      </c>
      <c r="D1302" s="489" t="s">
        <v>508</v>
      </c>
      <c r="E1302" s="489" t="s">
        <v>514</v>
      </c>
      <c r="F1302" s="489">
        <v>1</v>
      </c>
      <c r="G1302" s="489" t="s">
        <v>87</v>
      </c>
      <c r="H1302" s="490">
        <v>93385.82</v>
      </c>
      <c r="I1302" s="490">
        <v>163425.18</v>
      </c>
      <c r="J1302" s="490">
        <v>121176.01</v>
      </c>
      <c r="K1302" s="490">
        <v>212058.01</v>
      </c>
      <c r="L1302" s="490">
        <v>145191.25</v>
      </c>
      <c r="M1302" s="490">
        <v>254084.69</v>
      </c>
      <c r="N1302" s="490">
        <v>173479.84</v>
      </c>
      <c r="O1302" s="490">
        <v>303589.71000000002</v>
      </c>
      <c r="P1302" s="490">
        <v>204191.11</v>
      </c>
      <c r="Q1302" s="490">
        <v>357334.44</v>
      </c>
      <c r="R1302" s="490">
        <v>223836.59</v>
      </c>
      <c r="S1302" s="490">
        <v>391714.02</v>
      </c>
      <c r="T1302" s="490">
        <v>242544.75</v>
      </c>
      <c r="U1302" s="490">
        <v>424453.31</v>
      </c>
    </row>
    <row r="1303" spans="1:21" ht="15">
      <c r="A1303" s="489">
        <v>7</v>
      </c>
      <c r="B1303" s="489" t="s">
        <v>506</v>
      </c>
      <c r="C1303" s="489" t="s">
        <v>507</v>
      </c>
      <c r="D1303" s="489" t="s">
        <v>508</v>
      </c>
      <c r="E1303" s="489" t="s">
        <v>514</v>
      </c>
      <c r="F1303" s="489">
        <v>2</v>
      </c>
      <c r="G1303" s="489" t="s">
        <v>106</v>
      </c>
      <c r="H1303" s="490">
        <v>80677.67</v>
      </c>
      <c r="I1303" s="490">
        <v>141185.92000000001</v>
      </c>
      <c r="J1303" s="490">
        <v>106016.63</v>
      </c>
      <c r="K1303" s="490">
        <v>185529.11</v>
      </c>
      <c r="L1303" s="490">
        <v>129086.43</v>
      </c>
      <c r="M1303" s="490">
        <v>225901.25</v>
      </c>
      <c r="N1303" s="490">
        <v>158778.34</v>
      </c>
      <c r="O1303" s="490">
        <v>277862.09000000003</v>
      </c>
      <c r="P1303" s="490">
        <v>188572.62</v>
      </c>
      <c r="Q1303" s="490">
        <v>330002.08</v>
      </c>
      <c r="R1303" s="490">
        <v>207921.3</v>
      </c>
      <c r="S1303" s="490">
        <v>363862.27</v>
      </c>
      <c r="T1303" s="490">
        <v>225909.18</v>
      </c>
      <c r="U1303" s="490">
        <v>395341.07</v>
      </c>
    </row>
    <row r="1304" spans="1:21" ht="15">
      <c r="A1304" s="489">
        <v>7</v>
      </c>
      <c r="B1304" s="489" t="s">
        <v>506</v>
      </c>
      <c r="C1304" s="489" t="s">
        <v>507</v>
      </c>
      <c r="D1304" s="489" t="s">
        <v>508</v>
      </c>
      <c r="E1304" s="489" t="s">
        <v>514</v>
      </c>
      <c r="F1304" s="489">
        <v>3</v>
      </c>
      <c r="G1304" s="489" t="s">
        <v>107</v>
      </c>
      <c r="H1304" s="490">
        <v>69367.16</v>
      </c>
      <c r="I1304" s="490">
        <v>121392.52</v>
      </c>
      <c r="J1304" s="490">
        <v>94162.53</v>
      </c>
      <c r="K1304" s="490">
        <v>164784.43</v>
      </c>
      <c r="L1304" s="490">
        <v>118780.7</v>
      </c>
      <c r="M1304" s="490">
        <v>207866.22</v>
      </c>
      <c r="N1304" s="490">
        <v>156117.06</v>
      </c>
      <c r="O1304" s="490">
        <v>273204.86</v>
      </c>
      <c r="P1304" s="490">
        <v>193141.58</v>
      </c>
      <c r="Q1304" s="490">
        <v>337997.76</v>
      </c>
      <c r="R1304" s="490">
        <v>217379.09</v>
      </c>
      <c r="S1304" s="490">
        <v>380413.41</v>
      </c>
      <c r="T1304" s="490">
        <v>241260.2</v>
      </c>
      <c r="U1304" s="490">
        <v>422205.35</v>
      </c>
    </row>
    <row r="1305" spans="1:21" ht="15">
      <c r="A1305" s="489">
        <v>7</v>
      </c>
      <c r="B1305" s="489" t="s">
        <v>506</v>
      </c>
      <c r="C1305" s="489" t="s">
        <v>507</v>
      </c>
      <c r="D1305" s="489" t="s">
        <v>508</v>
      </c>
      <c r="E1305" s="489" t="s">
        <v>514</v>
      </c>
      <c r="F1305" s="489">
        <v>4</v>
      </c>
      <c r="G1305" s="489" t="s">
        <v>104</v>
      </c>
      <c r="H1305" s="490">
        <v>79314.64</v>
      </c>
      <c r="I1305" s="490">
        <v>126903.43</v>
      </c>
      <c r="J1305" s="490">
        <v>111040.5</v>
      </c>
      <c r="K1305" s="490">
        <v>177664.81</v>
      </c>
      <c r="L1305" s="490">
        <v>142766.35999999999</v>
      </c>
      <c r="M1305" s="490">
        <v>228426.18</v>
      </c>
      <c r="N1305" s="490">
        <v>190355.15</v>
      </c>
      <c r="O1305" s="490">
        <v>304568.24</v>
      </c>
      <c r="P1305" s="490">
        <v>237943.93</v>
      </c>
      <c r="Q1305" s="490">
        <v>380710.3</v>
      </c>
      <c r="R1305" s="490">
        <v>269669.78999999998</v>
      </c>
      <c r="S1305" s="490">
        <v>431471.67</v>
      </c>
      <c r="T1305" s="490">
        <v>301395.65000000002</v>
      </c>
      <c r="U1305" s="490">
        <v>482233.05</v>
      </c>
    </row>
    <row r="1306" spans="1:21" ht="15">
      <c r="A1306" s="489">
        <v>7</v>
      </c>
      <c r="B1306" s="489" t="s">
        <v>506</v>
      </c>
      <c r="C1306" s="489" t="s">
        <v>507</v>
      </c>
      <c r="D1306" s="489" t="s">
        <v>508</v>
      </c>
      <c r="E1306" s="489" t="s">
        <v>515</v>
      </c>
      <c r="F1306" s="489">
        <v>1</v>
      </c>
      <c r="G1306" s="489" t="s">
        <v>87</v>
      </c>
      <c r="H1306" s="490">
        <v>96793.72</v>
      </c>
      <c r="I1306" s="490">
        <v>169389.01</v>
      </c>
      <c r="J1306" s="490">
        <v>125722.63</v>
      </c>
      <c r="K1306" s="490">
        <v>220014.6</v>
      </c>
      <c r="L1306" s="490">
        <v>150727.97</v>
      </c>
      <c r="M1306" s="490">
        <v>263773.94</v>
      </c>
      <c r="N1306" s="490">
        <v>180230.93</v>
      </c>
      <c r="O1306" s="490">
        <v>315404.13</v>
      </c>
      <c r="P1306" s="490">
        <v>212236.41</v>
      </c>
      <c r="Q1306" s="490">
        <v>371413.72</v>
      </c>
      <c r="R1306" s="490">
        <v>232711.14</v>
      </c>
      <c r="S1306" s="490">
        <v>407244.5</v>
      </c>
      <c r="T1306" s="490">
        <v>252267.39</v>
      </c>
      <c r="U1306" s="490">
        <v>441467.94</v>
      </c>
    </row>
    <row r="1307" spans="1:21" ht="15">
      <c r="A1307" s="489">
        <v>7</v>
      </c>
      <c r="B1307" s="489" t="s">
        <v>506</v>
      </c>
      <c r="C1307" s="489" t="s">
        <v>507</v>
      </c>
      <c r="D1307" s="489" t="s">
        <v>508</v>
      </c>
      <c r="E1307" s="489" t="s">
        <v>515</v>
      </c>
      <c r="F1307" s="489">
        <v>2</v>
      </c>
      <c r="G1307" s="489" t="s">
        <v>106</v>
      </c>
      <c r="H1307" s="490">
        <v>83068.83</v>
      </c>
      <c r="I1307" s="490">
        <v>145370.45000000001</v>
      </c>
      <c r="J1307" s="490">
        <v>109350.5</v>
      </c>
      <c r="K1307" s="490">
        <v>191363.38</v>
      </c>
      <c r="L1307" s="490">
        <v>133334.76</v>
      </c>
      <c r="M1307" s="490">
        <v>233335.82</v>
      </c>
      <c r="N1307" s="490">
        <v>164353.31</v>
      </c>
      <c r="O1307" s="490">
        <v>287618.3</v>
      </c>
      <c r="P1307" s="490">
        <v>195368.44</v>
      </c>
      <c r="Q1307" s="490">
        <v>341894.77</v>
      </c>
      <c r="R1307" s="490">
        <v>215522.63</v>
      </c>
      <c r="S1307" s="490">
        <v>377164.6</v>
      </c>
      <c r="T1307" s="490">
        <v>234300.98</v>
      </c>
      <c r="U1307" s="490">
        <v>410026.72</v>
      </c>
    </row>
    <row r="1308" spans="1:21" ht="15">
      <c r="A1308" s="489">
        <v>7</v>
      </c>
      <c r="B1308" s="489" t="s">
        <v>506</v>
      </c>
      <c r="C1308" s="489" t="s">
        <v>507</v>
      </c>
      <c r="D1308" s="489" t="s">
        <v>508</v>
      </c>
      <c r="E1308" s="489" t="s">
        <v>515</v>
      </c>
      <c r="F1308" s="489">
        <v>3</v>
      </c>
      <c r="G1308" s="489" t="s">
        <v>107</v>
      </c>
      <c r="H1308" s="490">
        <v>70995.23</v>
      </c>
      <c r="I1308" s="490">
        <v>124241.65</v>
      </c>
      <c r="J1308" s="490">
        <v>96205.72</v>
      </c>
      <c r="K1308" s="490">
        <v>168360</v>
      </c>
      <c r="L1308" s="490">
        <v>121224.81</v>
      </c>
      <c r="M1308" s="490">
        <v>212143.42</v>
      </c>
      <c r="N1308" s="490">
        <v>159195.31</v>
      </c>
      <c r="O1308" s="490">
        <v>278591.78999999998</v>
      </c>
      <c r="P1308" s="490">
        <v>196829.01</v>
      </c>
      <c r="Q1308" s="490">
        <v>344450.76</v>
      </c>
      <c r="R1308" s="490">
        <v>221437</v>
      </c>
      <c r="S1308" s="490">
        <v>387514.75</v>
      </c>
      <c r="T1308" s="490">
        <v>245660.08</v>
      </c>
      <c r="U1308" s="490">
        <v>429905.13</v>
      </c>
    </row>
    <row r="1309" spans="1:21" ht="15">
      <c r="A1309" s="489">
        <v>7</v>
      </c>
      <c r="B1309" s="489" t="s">
        <v>506</v>
      </c>
      <c r="C1309" s="489" t="s">
        <v>507</v>
      </c>
      <c r="D1309" s="489" t="s">
        <v>508</v>
      </c>
      <c r="E1309" s="489" t="s">
        <v>515</v>
      </c>
      <c r="F1309" s="489">
        <v>4</v>
      </c>
      <c r="G1309" s="489" t="s">
        <v>104</v>
      </c>
      <c r="H1309" s="490">
        <v>82287.3</v>
      </c>
      <c r="I1309" s="490">
        <v>131659.69</v>
      </c>
      <c r="J1309" s="490">
        <v>115202.23</v>
      </c>
      <c r="K1309" s="490">
        <v>184323.57</v>
      </c>
      <c r="L1309" s="490">
        <v>148117.15</v>
      </c>
      <c r="M1309" s="490">
        <v>236987.44</v>
      </c>
      <c r="N1309" s="490">
        <v>197489.53</v>
      </c>
      <c r="O1309" s="490">
        <v>315983.25</v>
      </c>
      <c r="P1309" s="490">
        <v>246861.91</v>
      </c>
      <c r="Q1309" s="490">
        <v>394979.07</v>
      </c>
      <c r="R1309" s="490">
        <v>279776.84000000003</v>
      </c>
      <c r="S1309" s="490">
        <v>447642.94</v>
      </c>
      <c r="T1309" s="490">
        <v>312691.76</v>
      </c>
      <c r="U1309" s="490">
        <v>500306.82</v>
      </c>
    </row>
    <row r="1310" spans="1:21" ht="15">
      <c r="A1310" s="489">
        <v>7</v>
      </c>
      <c r="B1310" s="489" t="s">
        <v>506</v>
      </c>
      <c r="C1310" s="489" t="s">
        <v>507</v>
      </c>
      <c r="D1310" s="489" t="s">
        <v>508</v>
      </c>
      <c r="E1310" s="489" t="s">
        <v>516</v>
      </c>
      <c r="F1310" s="489">
        <v>1</v>
      </c>
      <c r="G1310" s="489" t="s">
        <v>87</v>
      </c>
      <c r="H1310" s="490">
        <v>93621.84</v>
      </c>
      <c r="I1310" s="490">
        <v>163838.23000000001</v>
      </c>
      <c r="J1310" s="490">
        <v>121303.24</v>
      </c>
      <c r="K1310" s="490">
        <v>212280.67</v>
      </c>
      <c r="L1310" s="490">
        <v>145215.76</v>
      </c>
      <c r="M1310" s="490">
        <v>254127.58</v>
      </c>
      <c r="N1310" s="490">
        <v>173314.2</v>
      </c>
      <c r="O1310" s="490">
        <v>303299.84999999998</v>
      </c>
      <c r="P1310" s="490">
        <v>203853.79</v>
      </c>
      <c r="Q1310" s="490">
        <v>356744.13</v>
      </c>
      <c r="R1310" s="490">
        <v>223387.47</v>
      </c>
      <c r="S1310" s="490">
        <v>390928.08</v>
      </c>
      <c r="T1310" s="490">
        <v>241905.24</v>
      </c>
      <c r="U1310" s="490">
        <v>423334.17</v>
      </c>
    </row>
    <row r="1311" spans="1:21" ht="15">
      <c r="A1311" s="489">
        <v>7</v>
      </c>
      <c r="B1311" s="489" t="s">
        <v>506</v>
      </c>
      <c r="C1311" s="489" t="s">
        <v>507</v>
      </c>
      <c r="D1311" s="489" t="s">
        <v>508</v>
      </c>
      <c r="E1311" s="489" t="s">
        <v>516</v>
      </c>
      <c r="F1311" s="489">
        <v>2</v>
      </c>
      <c r="G1311" s="489" t="s">
        <v>106</v>
      </c>
      <c r="H1311" s="490">
        <v>81676.31</v>
      </c>
      <c r="I1311" s="490">
        <v>142933.54999999999</v>
      </c>
      <c r="J1311" s="490">
        <v>107053.43</v>
      </c>
      <c r="K1311" s="490">
        <v>187343.5</v>
      </c>
      <c r="L1311" s="490">
        <v>130077.23</v>
      </c>
      <c r="M1311" s="490">
        <v>227635.15</v>
      </c>
      <c r="N1311" s="490">
        <v>159494.79</v>
      </c>
      <c r="O1311" s="490">
        <v>279115.88</v>
      </c>
      <c r="P1311" s="490">
        <v>189172.41</v>
      </c>
      <c r="Q1311" s="490">
        <v>331051.71999999997</v>
      </c>
      <c r="R1311" s="490">
        <v>208427.1</v>
      </c>
      <c r="S1311" s="490">
        <v>364747.43</v>
      </c>
      <c r="T1311" s="490">
        <v>226267.81</v>
      </c>
      <c r="U1311" s="490">
        <v>395968.67</v>
      </c>
    </row>
    <row r="1312" spans="1:21" ht="15">
      <c r="A1312" s="489">
        <v>7</v>
      </c>
      <c r="B1312" s="489" t="s">
        <v>506</v>
      </c>
      <c r="C1312" s="489" t="s">
        <v>507</v>
      </c>
      <c r="D1312" s="489" t="s">
        <v>508</v>
      </c>
      <c r="E1312" s="489" t="s">
        <v>516</v>
      </c>
      <c r="F1312" s="489">
        <v>3</v>
      </c>
      <c r="G1312" s="489" t="s">
        <v>107</v>
      </c>
      <c r="H1312" s="490">
        <v>70840.72</v>
      </c>
      <c r="I1312" s="490">
        <v>123971.25</v>
      </c>
      <c r="J1312" s="490">
        <v>96402.6</v>
      </c>
      <c r="K1312" s="490">
        <v>168704.56</v>
      </c>
      <c r="L1312" s="490">
        <v>121797.91</v>
      </c>
      <c r="M1312" s="490">
        <v>213146.35</v>
      </c>
      <c r="N1312" s="490">
        <v>160275.45000000001</v>
      </c>
      <c r="O1312" s="490">
        <v>280482.03999999998</v>
      </c>
      <c r="P1312" s="490">
        <v>198459.85</v>
      </c>
      <c r="Q1312" s="490">
        <v>347304.74</v>
      </c>
      <c r="R1312" s="490">
        <v>223497.34</v>
      </c>
      <c r="S1312" s="490">
        <v>391120.35</v>
      </c>
      <c r="T1312" s="490">
        <v>248199.82</v>
      </c>
      <c r="U1312" s="490">
        <v>434349.69</v>
      </c>
    </row>
    <row r="1313" spans="1:21" ht="15">
      <c r="A1313" s="489">
        <v>7</v>
      </c>
      <c r="B1313" s="489" t="s">
        <v>506</v>
      </c>
      <c r="C1313" s="489" t="s">
        <v>507</v>
      </c>
      <c r="D1313" s="489" t="s">
        <v>508</v>
      </c>
      <c r="E1313" s="489" t="s">
        <v>516</v>
      </c>
      <c r="F1313" s="489">
        <v>4</v>
      </c>
      <c r="G1313" s="489" t="s">
        <v>104</v>
      </c>
      <c r="H1313" s="490">
        <v>79402.649999999994</v>
      </c>
      <c r="I1313" s="490">
        <v>127044.24</v>
      </c>
      <c r="J1313" s="490">
        <v>111163.71</v>
      </c>
      <c r="K1313" s="490">
        <v>177861.94</v>
      </c>
      <c r="L1313" s="490">
        <v>142924.76999999999</v>
      </c>
      <c r="M1313" s="490">
        <v>228679.64</v>
      </c>
      <c r="N1313" s="490">
        <v>190566.36</v>
      </c>
      <c r="O1313" s="490">
        <v>304906.18</v>
      </c>
      <c r="P1313" s="490">
        <v>238207.95</v>
      </c>
      <c r="Q1313" s="490">
        <v>381132.73</v>
      </c>
      <c r="R1313" s="490">
        <v>269969.01</v>
      </c>
      <c r="S1313" s="490">
        <v>431950.43</v>
      </c>
      <c r="T1313" s="490">
        <v>301730.07</v>
      </c>
      <c r="U1313" s="490">
        <v>482768.13</v>
      </c>
    </row>
    <row r="1314" spans="1:21" ht="15">
      <c r="A1314" s="489">
        <v>7</v>
      </c>
      <c r="B1314" s="489" t="s">
        <v>506</v>
      </c>
      <c r="C1314" s="489" t="s">
        <v>507</v>
      </c>
      <c r="D1314" s="489" t="s">
        <v>508</v>
      </c>
      <c r="E1314" s="489" t="s">
        <v>517</v>
      </c>
      <c r="F1314" s="489">
        <v>1</v>
      </c>
      <c r="G1314" s="489" t="s">
        <v>87</v>
      </c>
      <c r="H1314" s="490">
        <v>96990.41</v>
      </c>
      <c r="I1314" s="490">
        <v>169733.22</v>
      </c>
      <c r="J1314" s="490">
        <v>125828.65</v>
      </c>
      <c r="K1314" s="490">
        <v>220200.14</v>
      </c>
      <c r="L1314" s="490">
        <v>150748.39000000001</v>
      </c>
      <c r="M1314" s="490">
        <v>263809.68</v>
      </c>
      <c r="N1314" s="490">
        <v>180092.9</v>
      </c>
      <c r="O1314" s="490">
        <v>315162.57</v>
      </c>
      <c r="P1314" s="490">
        <v>211955.31</v>
      </c>
      <c r="Q1314" s="490">
        <v>370921.79</v>
      </c>
      <c r="R1314" s="490">
        <v>232336.88</v>
      </c>
      <c r="S1314" s="490">
        <v>406589.53</v>
      </c>
      <c r="T1314" s="490">
        <v>251734.47</v>
      </c>
      <c r="U1314" s="490">
        <v>440535.32</v>
      </c>
    </row>
    <row r="1315" spans="1:21" ht="15">
      <c r="A1315" s="489">
        <v>7</v>
      </c>
      <c r="B1315" s="489" t="s">
        <v>506</v>
      </c>
      <c r="C1315" s="489" t="s">
        <v>507</v>
      </c>
      <c r="D1315" s="489" t="s">
        <v>508</v>
      </c>
      <c r="E1315" s="489" t="s">
        <v>517</v>
      </c>
      <c r="F1315" s="489">
        <v>2</v>
      </c>
      <c r="G1315" s="489" t="s">
        <v>106</v>
      </c>
      <c r="H1315" s="490">
        <v>83901.03</v>
      </c>
      <c r="I1315" s="490">
        <v>146826.81</v>
      </c>
      <c r="J1315" s="490">
        <v>110214.5</v>
      </c>
      <c r="K1315" s="490">
        <v>192875.37</v>
      </c>
      <c r="L1315" s="490">
        <v>134160.42000000001</v>
      </c>
      <c r="M1315" s="490">
        <v>234780.73</v>
      </c>
      <c r="N1315" s="490">
        <v>164950.35</v>
      </c>
      <c r="O1315" s="490">
        <v>288663.12</v>
      </c>
      <c r="P1315" s="490">
        <v>195868.26</v>
      </c>
      <c r="Q1315" s="490">
        <v>342769.46</v>
      </c>
      <c r="R1315" s="490">
        <v>215944.13</v>
      </c>
      <c r="S1315" s="490">
        <v>377902.22</v>
      </c>
      <c r="T1315" s="490">
        <v>234599.84</v>
      </c>
      <c r="U1315" s="490">
        <v>410549.71</v>
      </c>
    </row>
    <row r="1316" spans="1:21" ht="15">
      <c r="A1316" s="489">
        <v>7</v>
      </c>
      <c r="B1316" s="489" t="s">
        <v>506</v>
      </c>
      <c r="C1316" s="489" t="s">
        <v>507</v>
      </c>
      <c r="D1316" s="489" t="s">
        <v>508</v>
      </c>
      <c r="E1316" s="489" t="s">
        <v>517</v>
      </c>
      <c r="F1316" s="489">
        <v>3</v>
      </c>
      <c r="G1316" s="489" t="s">
        <v>107</v>
      </c>
      <c r="H1316" s="490">
        <v>72223.19</v>
      </c>
      <c r="I1316" s="490">
        <v>126390.59</v>
      </c>
      <c r="J1316" s="490">
        <v>98072.44</v>
      </c>
      <c r="K1316" s="490">
        <v>171626.77</v>
      </c>
      <c r="L1316" s="490">
        <v>123739.16</v>
      </c>
      <c r="M1316" s="490">
        <v>216543.53</v>
      </c>
      <c r="N1316" s="490">
        <v>162660.63</v>
      </c>
      <c r="O1316" s="490">
        <v>284656.09999999998</v>
      </c>
      <c r="P1316" s="490">
        <v>201260.89</v>
      </c>
      <c r="Q1316" s="490">
        <v>352206.56</v>
      </c>
      <c r="R1316" s="490">
        <v>226535.54</v>
      </c>
      <c r="S1316" s="490">
        <v>396437.19</v>
      </c>
      <c r="T1316" s="490">
        <v>251443.09</v>
      </c>
      <c r="U1316" s="490">
        <v>440025.41</v>
      </c>
    </row>
    <row r="1317" spans="1:21" ht="15">
      <c r="A1317" s="489">
        <v>7</v>
      </c>
      <c r="B1317" s="489" t="s">
        <v>506</v>
      </c>
      <c r="C1317" s="489" t="s">
        <v>507</v>
      </c>
      <c r="D1317" s="489" t="s">
        <v>508</v>
      </c>
      <c r="E1317" s="489" t="s">
        <v>517</v>
      </c>
      <c r="F1317" s="489">
        <v>4</v>
      </c>
      <c r="G1317" s="489" t="s">
        <v>104</v>
      </c>
      <c r="H1317" s="490">
        <v>82360.639999999999</v>
      </c>
      <c r="I1317" s="490">
        <v>131777.03</v>
      </c>
      <c r="J1317" s="490">
        <v>115304.9</v>
      </c>
      <c r="K1317" s="490">
        <v>184487.84</v>
      </c>
      <c r="L1317" s="490">
        <v>148249.15</v>
      </c>
      <c r="M1317" s="490">
        <v>237198.65</v>
      </c>
      <c r="N1317" s="490">
        <v>197665.54</v>
      </c>
      <c r="O1317" s="490">
        <v>316264.87</v>
      </c>
      <c r="P1317" s="490">
        <v>247081.92</v>
      </c>
      <c r="Q1317" s="490">
        <v>395331.08</v>
      </c>
      <c r="R1317" s="490">
        <v>280026.18</v>
      </c>
      <c r="S1317" s="490">
        <v>448041.89</v>
      </c>
      <c r="T1317" s="490">
        <v>312970.44</v>
      </c>
      <c r="U1317" s="490">
        <v>500752.7</v>
      </c>
    </row>
    <row r="1318" spans="1:21" ht="15">
      <c r="A1318" s="489">
        <v>7</v>
      </c>
      <c r="B1318" s="489" t="s">
        <v>506</v>
      </c>
      <c r="C1318" s="489" t="s">
        <v>518</v>
      </c>
      <c r="D1318" s="489" t="s">
        <v>519</v>
      </c>
      <c r="E1318" s="489" t="s">
        <v>520</v>
      </c>
      <c r="F1318" s="489">
        <v>1</v>
      </c>
      <c r="G1318" s="489" t="s">
        <v>87</v>
      </c>
      <c r="H1318" s="490">
        <v>90884.160000000003</v>
      </c>
      <c r="I1318" s="490">
        <v>159047.28</v>
      </c>
      <c r="J1318" s="490">
        <v>117892.07</v>
      </c>
      <c r="K1318" s="490">
        <v>206311.12</v>
      </c>
      <c r="L1318" s="490">
        <v>141229.46</v>
      </c>
      <c r="M1318" s="490">
        <v>247151.55</v>
      </c>
      <c r="N1318" s="490">
        <v>168704.95</v>
      </c>
      <c r="O1318" s="490">
        <v>295233.65999999997</v>
      </c>
      <c r="P1318" s="490">
        <v>198540.84</v>
      </c>
      <c r="Q1318" s="490">
        <v>347446.47</v>
      </c>
      <c r="R1318" s="490">
        <v>217625.94</v>
      </c>
      <c r="S1318" s="490">
        <v>380845.39</v>
      </c>
      <c r="T1318" s="490">
        <v>235782.72</v>
      </c>
      <c r="U1318" s="490">
        <v>412619.75</v>
      </c>
    </row>
    <row r="1319" spans="1:21" ht="15">
      <c r="A1319" s="489">
        <v>7</v>
      </c>
      <c r="B1319" s="489" t="s">
        <v>506</v>
      </c>
      <c r="C1319" s="489" t="s">
        <v>518</v>
      </c>
      <c r="D1319" s="489" t="s">
        <v>519</v>
      </c>
      <c r="E1319" s="489" t="s">
        <v>520</v>
      </c>
      <c r="F1319" s="489">
        <v>2</v>
      </c>
      <c r="G1319" s="489" t="s">
        <v>106</v>
      </c>
      <c r="H1319" s="490">
        <v>78684.37</v>
      </c>
      <c r="I1319" s="490">
        <v>137697.64000000001</v>
      </c>
      <c r="J1319" s="490">
        <v>103339.07</v>
      </c>
      <c r="K1319" s="490">
        <v>180843.37</v>
      </c>
      <c r="L1319" s="490">
        <v>125768.82</v>
      </c>
      <c r="M1319" s="490">
        <v>220095.44</v>
      </c>
      <c r="N1319" s="490">
        <v>154591.51</v>
      </c>
      <c r="O1319" s="490">
        <v>270535.14</v>
      </c>
      <c r="P1319" s="490">
        <v>183547.09</v>
      </c>
      <c r="Q1319" s="490">
        <v>321207.40999999997</v>
      </c>
      <c r="R1319" s="490">
        <v>202347.26</v>
      </c>
      <c r="S1319" s="490">
        <v>354107.7</v>
      </c>
      <c r="T1319" s="490">
        <v>219812.57</v>
      </c>
      <c r="U1319" s="490">
        <v>384672.01</v>
      </c>
    </row>
    <row r="1320" spans="1:21" ht="15">
      <c r="A1320" s="489">
        <v>7</v>
      </c>
      <c r="B1320" s="489" t="s">
        <v>506</v>
      </c>
      <c r="C1320" s="489" t="s">
        <v>518</v>
      </c>
      <c r="D1320" s="489" t="s">
        <v>519</v>
      </c>
      <c r="E1320" s="489" t="s">
        <v>520</v>
      </c>
      <c r="F1320" s="489">
        <v>3</v>
      </c>
      <c r="G1320" s="489" t="s">
        <v>107</v>
      </c>
      <c r="H1320" s="490">
        <v>67783.23</v>
      </c>
      <c r="I1320" s="490">
        <v>118620.66</v>
      </c>
      <c r="J1320" s="490">
        <v>92063.1</v>
      </c>
      <c r="K1320" s="490">
        <v>161110.42000000001</v>
      </c>
      <c r="L1320" s="490">
        <v>116172.84</v>
      </c>
      <c r="M1320" s="490">
        <v>203302.47</v>
      </c>
      <c r="N1320" s="490">
        <v>152730.21</v>
      </c>
      <c r="O1320" s="490">
        <v>267277.87</v>
      </c>
      <c r="P1320" s="490">
        <v>188988.2</v>
      </c>
      <c r="Q1320" s="490">
        <v>330729.34999999998</v>
      </c>
      <c r="R1320" s="490">
        <v>212732.52</v>
      </c>
      <c r="S1320" s="490">
        <v>372281.9</v>
      </c>
      <c r="T1320" s="490">
        <v>236134.69</v>
      </c>
      <c r="U1320" s="490">
        <v>413235.7</v>
      </c>
    </row>
    <row r="1321" spans="1:21" ht="15">
      <c r="A1321" s="489">
        <v>7</v>
      </c>
      <c r="B1321" s="489" t="s">
        <v>506</v>
      </c>
      <c r="C1321" s="489" t="s">
        <v>518</v>
      </c>
      <c r="D1321" s="489" t="s">
        <v>519</v>
      </c>
      <c r="E1321" s="489" t="s">
        <v>520</v>
      </c>
      <c r="F1321" s="489">
        <v>4</v>
      </c>
      <c r="G1321" s="489" t="s">
        <v>104</v>
      </c>
      <c r="H1321" s="490">
        <v>77166.17</v>
      </c>
      <c r="I1321" s="490">
        <v>123465.88</v>
      </c>
      <c r="J1321" s="490">
        <v>108032.64</v>
      </c>
      <c r="K1321" s="490">
        <v>172852.23</v>
      </c>
      <c r="L1321" s="490">
        <v>138899.10999999999</v>
      </c>
      <c r="M1321" s="490">
        <v>222238.58</v>
      </c>
      <c r="N1321" s="490">
        <v>185198.81</v>
      </c>
      <c r="O1321" s="490">
        <v>296318.11</v>
      </c>
      <c r="P1321" s="490">
        <v>231498.52</v>
      </c>
      <c r="Q1321" s="490">
        <v>370397.63</v>
      </c>
      <c r="R1321" s="490">
        <v>262364.99</v>
      </c>
      <c r="S1321" s="490">
        <v>419783.98</v>
      </c>
      <c r="T1321" s="490">
        <v>293231.46000000002</v>
      </c>
      <c r="U1321" s="490">
        <v>469170.34</v>
      </c>
    </row>
    <row r="1322" spans="1:21" ht="15">
      <c r="A1322" s="489">
        <v>7</v>
      </c>
      <c r="B1322" s="489" t="s">
        <v>506</v>
      </c>
      <c r="C1322" s="489" t="s">
        <v>518</v>
      </c>
      <c r="D1322" s="489" t="s">
        <v>519</v>
      </c>
      <c r="E1322" s="489" t="s">
        <v>521</v>
      </c>
      <c r="F1322" s="489">
        <v>1</v>
      </c>
      <c r="G1322" s="489" t="s">
        <v>87</v>
      </c>
      <c r="H1322" s="490">
        <v>92558.24</v>
      </c>
      <c r="I1322" s="490">
        <v>161976.93</v>
      </c>
      <c r="J1322" s="490">
        <v>119955.74</v>
      </c>
      <c r="K1322" s="490">
        <v>209922.54</v>
      </c>
      <c r="L1322" s="490">
        <v>143624.51</v>
      </c>
      <c r="M1322" s="490">
        <v>251342.89</v>
      </c>
      <c r="N1322" s="490">
        <v>171448.42</v>
      </c>
      <c r="O1322" s="490">
        <v>300034.73</v>
      </c>
      <c r="P1322" s="490">
        <v>201683.64</v>
      </c>
      <c r="Q1322" s="490">
        <v>352946.37</v>
      </c>
      <c r="R1322" s="490">
        <v>221022.98</v>
      </c>
      <c r="S1322" s="490">
        <v>386790.21</v>
      </c>
      <c r="T1322" s="490">
        <v>239370.97</v>
      </c>
      <c r="U1322" s="490">
        <v>418899.19</v>
      </c>
    </row>
    <row r="1323" spans="1:21" ht="15">
      <c r="A1323" s="489">
        <v>7</v>
      </c>
      <c r="B1323" s="489" t="s">
        <v>506</v>
      </c>
      <c r="C1323" s="489" t="s">
        <v>518</v>
      </c>
      <c r="D1323" s="489" t="s">
        <v>519</v>
      </c>
      <c r="E1323" s="489" t="s">
        <v>521</v>
      </c>
      <c r="F1323" s="489">
        <v>2</v>
      </c>
      <c r="G1323" s="489" t="s">
        <v>106</v>
      </c>
      <c r="H1323" s="490">
        <v>80612.69</v>
      </c>
      <c r="I1323" s="490">
        <v>141072.20000000001</v>
      </c>
      <c r="J1323" s="490">
        <v>105705.93</v>
      </c>
      <c r="K1323" s="490">
        <v>184985.37</v>
      </c>
      <c r="L1323" s="490">
        <v>128485.97</v>
      </c>
      <c r="M1323" s="490">
        <v>224850.45</v>
      </c>
      <c r="N1323" s="490">
        <v>157629.01</v>
      </c>
      <c r="O1323" s="490">
        <v>275850.76</v>
      </c>
      <c r="P1323" s="490">
        <v>187002.26</v>
      </c>
      <c r="Q1323" s="490">
        <v>327253.95</v>
      </c>
      <c r="R1323" s="490">
        <v>206062.61</v>
      </c>
      <c r="S1323" s="490">
        <v>360609.56</v>
      </c>
      <c r="T1323" s="490">
        <v>223733.54</v>
      </c>
      <c r="U1323" s="490">
        <v>391533.69</v>
      </c>
    </row>
    <row r="1324" spans="1:21" ht="15">
      <c r="A1324" s="489">
        <v>7</v>
      </c>
      <c r="B1324" s="489" t="s">
        <v>506</v>
      </c>
      <c r="C1324" s="489" t="s">
        <v>518</v>
      </c>
      <c r="D1324" s="489" t="s">
        <v>519</v>
      </c>
      <c r="E1324" s="489" t="s">
        <v>521</v>
      </c>
      <c r="F1324" s="489">
        <v>3</v>
      </c>
      <c r="G1324" s="489" t="s">
        <v>107</v>
      </c>
      <c r="H1324" s="490">
        <v>69814.2</v>
      </c>
      <c r="I1324" s="490">
        <v>122174.85</v>
      </c>
      <c r="J1324" s="490">
        <v>94965.48</v>
      </c>
      <c r="K1324" s="490">
        <v>166189.59</v>
      </c>
      <c r="L1324" s="490">
        <v>119950.18</v>
      </c>
      <c r="M1324" s="490">
        <v>209912.82</v>
      </c>
      <c r="N1324" s="490">
        <v>157811.81</v>
      </c>
      <c r="O1324" s="490">
        <v>276170.65999999997</v>
      </c>
      <c r="P1324" s="490">
        <v>195380.3</v>
      </c>
      <c r="Q1324" s="490">
        <v>341915.52</v>
      </c>
      <c r="R1324" s="490">
        <v>220007.18</v>
      </c>
      <c r="S1324" s="490">
        <v>385012.57</v>
      </c>
      <c r="T1324" s="490">
        <v>244299.06</v>
      </c>
      <c r="U1324" s="490">
        <v>427523.35</v>
      </c>
    </row>
    <row r="1325" spans="1:21" ht="15">
      <c r="A1325" s="489">
        <v>7</v>
      </c>
      <c r="B1325" s="489" t="s">
        <v>506</v>
      </c>
      <c r="C1325" s="489" t="s">
        <v>518</v>
      </c>
      <c r="D1325" s="489" t="s">
        <v>519</v>
      </c>
      <c r="E1325" s="489" t="s">
        <v>521</v>
      </c>
      <c r="F1325" s="489">
        <v>4</v>
      </c>
      <c r="G1325" s="489" t="s">
        <v>104</v>
      </c>
      <c r="H1325" s="490">
        <v>78519.789999999994</v>
      </c>
      <c r="I1325" s="490">
        <v>125631.67</v>
      </c>
      <c r="J1325" s="490">
        <v>109927.71</v>
      </c>
      <c r="K1325" s="490">
        <v>175884.34</v>
      </c>
      <c r="L1325" s="490">
        <v>141335.63</v>
      </c>
      <c r="M1325" s="490">
        <v>226137.01</v>
      </c>
      <c r="N1325" s="490">
        <v>188447.51</v>
      </c>
      <c r="O1325" s="490">
        <v>301516.02</v>
      </c>
      <c r="P1325" s="490">
        <v>235559.38</v>
      </c>
      <c r="Q1325" s="490">
        <v>376895.02</v>
      </c>
      <c r="R1325" s="490">
        <v>266967.3</v>
      </c>
      <c r="S1325" s="490">
        <v>427147.69</v>
      </c>
      <c r="T1325" s="490">
        <v>298375.21999999997</v>
      </c>
      <c r="U1325" s="490">
        <v>477400.36</v>
      </c>
    </row>
    <row r="1326" spans="1:21" ht="15">
      <c r="A1326" s="489">
        <v>7</v>
      </c>
      <c r="B1326" s="489" t="s">
        <v>506</v>
      </c>
      <c r="C1326" s="489" t="s">
        <v>518</v>
      </c>
      <c r="D1326" s="489" t="s">
        <v>519</v>
      </c>
      <c r="E1326" s="489" t="s">
        <v>522</v>
      </c>
      <c r="F1326" s="489">
        <v>1</v>
      </c>
      <c r="G1326" s="489" t="s">
        <v>87</v>
      </c>
      <c r="H1326" s="490">
        <v>85427.73</v>
      </c>
      <c r="I1326" s="490">
        <v>149498.53</v>
      </c>
      <c r="J1326" s="490">
        <v>110692.86</v>
      </c>
      <c r="K1326" s="490">
        <v>193712.51</v>
      </c>
      <c r="L1326" s="490">
        <v>132518.41</v>
      </c>
      <c r="M1326" s="490">
        <v>231907.22</v>
      </c>
      <c r="N1326" s="490">
        <v>158167.07999999999</v>
      </c>
      <c r="O1326" s="490">
        <v>276792.39</v>
      </c>
      <c r="P1326" s="490">
        <v>186042.8</v>
      </c>
      <c r="Q1326" s="490">
        <v>325574.90000000002</v>
      </c>
      <c r="R1326" s="490">
        <v>203872.69</v>
      </c>
      <c r="S1326" s="490">
        <v>356777.21</v>
      </c>
      <c r="T1326" s="490">
        <v>220778.36</v>
      </c>
      <c r="U1326" s="490">
        <v>386362.13</v>
      </c>
    </row>
    <row r="1327" spans="1:21" ht="15">
      <c r="A1327" s="489">
        <v>7</v>
      </c>
      <c r="B1327" s="489" t="s">
        <v>506</v>
      </c>
      <c r="C1327" s="489" t="s">
        <v>518</v>
      </c>
      <c r="D1327" s="489" t="s">
        <v>519</v>
      </c>
      <c r="E1327" s="489" t="s">
        <v>522</v>
      </c>
      <c r="F1327" s="489">
        <v>2</v>
      </c>
      <c r="G1327" s="489" t="s">
        <v>106</v>
      </c>
      <c r="H1327" s="490">
        <v>74498.84</v>
      </c>
      <c r="I1327" s="490">
        <v>130372.96</v>
      </c>
      <c r="J1327" s="490">
        <v>97655.8</v>
      </c>
      <c r="K1327" s="490">
        <v>170897.65</v>
      </c>
      <c r="L1327" s="490">
        <v>118668.26</v>
      </c>
      <c r="M1327" s="490">
        <v>207669.46</v>
      </c>
      <c r="N1327" s="490">
        <v>145523.79</v>
      </c>
      <c r="O1327" s="490">
        <v>254666.64</v>
      </c>
      <c r="P1327" s="490">
        <v>172610.9</v>
      </c>
      <c r="Q1327" s="490">
        <v>302069.08</v>
      </c>
      <c r="R1327" s="490">
        <v>190185.54</v>
      </c>
      <c r="S1327" s="490">
        <v>332824.7</v>
      </c>
      <c r="T1327" s="490">
        <v>206471.77</v>
      </c>
      <c r="U1327" s="490">
        <v>361325.6</v>
      </c>
    </row>
    <row r="1328" spans="1:21" ht="15">
      <c r="A1328" s="489">
        <v>7</v>
      </c>
      <c r="B1328" s="489" t="s">
        <v>506</v>
      </c>
      <c r="C1328" s="489" t="s">
        <v>518</v>
      </c>
      <c r="D1328" s="489" t="s">
        <v>519</v>
      </c>
      <c r="E1328" s="489" t="s">
        <v>522</v>
      </c>
      <c r="F1328" s="489">
        <v>3</v>
      </c>
      <c r="G1328" s="489" t="s">
        <v>107</v>
      </c>
      <c r="H1328" s="490">
        <v>64593.31</v>
      </c>
      <c r="I1328" s="490">
        <v>113038.29</v>
      </c>
      <c r="J1328" s="490">
        <v>87892.36</v>
      </c>
      <c r="K1328" s="490">
        <v>153811.62</v>
      </c>
      <c r="L1328" s="490">
        <v>111039</v>
      </c>
      <c r="M1328" s="490">
        <v>194318.25</v>
      </c>
      <c r="N1328" s="490">
        <v>146110.81</v>
      </c>
      <c r="O1328" s="490">
        <v>255693.92</v>
      </c>
      <c r="P1328" s="490">
        <v>180914.43</v>
      </c>
      <c r="Q1328" s="490">
        <v>316600.25</v>
      </c>
      <c r="R1328" s="490">
        <v>203733.71</v>
      </c>
      <c r="S1328" s="490">
        <v>356533.99</v>
      </c>
      <c r="T1328" s="490">
        <v>226246.49</v>
      </c>
      <c r="U1328" s="490">
        <v>395931.35</v>
      </c>
    </row>
    <row r="1329" spans="1:21" ht="15">
      <c r="A1329" s="489">
        <v>7</v>
      </c>
      <c r="B1329" s="489" t="s">
        <v>506</v>
      </c>
      <c r="C1329" s="489" t="s">
        <v>518</v>
      </c>
      <c r="D1329" s="489" t="s">
        <v>519</v>
      </c>
      <c r="E1329" s="489" t="s">
        <v>522</v>
      </c>
      <c r="F1329" s="489">
        <v>4</v>
      </c>
      <c r="G1329" s="489" t="s">
        <v>104</v>
      </c>
      <c r="H1329" s="490">
        <v>72457.14</v>
      </c>
      <c r="I1329" s="490">
        <v>115931.42</v>
      </c>
      <c r="J1329" s="490">
        <v>101439.99</v>
      </c>
      <c r="K1329" s="490">
        <v>162303.99</v>
      </c>
      <c r="L1329" s="490">
        <v>130422.85</v>
      </c>
      <c r="M1329" s="490">
        <v>208676.56</v>
      </c>
      <c r="N1329" s="490">
        <v>173897.13</v>
      </c>
      <c r="O1329" s="490">
        <v>278235.40999999997</v>
      </c>
      <c r="P1329" s="490">
        <v>217371.41</v>
      </c>
      <c r="Q1329" s="490">
        <v>347794.27</v>
      </c>
      <c r="R1329" s="490">
        <v>246354.27</v>
      </c>
      <c r="S1329" s="490">
        <v>394166.84</v>
      </c>
      <c r="T1329" s="490">
        <v>275337.12</v>
      </c>
      <c r="U1329" s="490">
        <v>440539.41</v>
      </c>
    </row>
    <row r="1330" spans="1:21" ht="15">
      <c r="A1330" s="489">
        <v>7</v>
      </c>
      <c r="B1330" s="489" t="s">
        <v>506</v>
      </c>
      <c r="C1330" s="489" t="s">
        <v>518</v>
      </c>
      <c r="D1330" s="489" t="s">
        <v>519</v>
      </c>
      <c r="E1330" s="489" t="s">
        <v>523</v>
      </c>
      <c r="F1330" s="489">
        <v>1</v>
      </c>
      <c r="G1330" s="489" t="s">
        <v>87</v>
      </c>
      <c r="H1330" s="490">
        <v>105302.54</v>
      </c>
      <c r="I1330" s="490">
        <v>184279.45</v>
      </c>
      <c r="J1330" s="490">
        <v>136502.66</v>
      </c>
      <c r="K1330" s="490">
        <v>238879.65</v>
      </c>
      <c r="L1330" s="490">
        <v>163458</v>
      </c>
      <c r="M1330" s="490">
        <v>286051.5</v>
      </c>
      <c r="N1330" s="490">
        <v>195157.21</v>
      </c>
      <c r="O1330" s="490">
        <v>341525.11</v>
      </c>
      <c r="P1330" s="490">
        <v>229597.65</v>
      </c>
      <c r="Q1330" s="490">
        <v>401795.89</v>
      </c>
      <c r="R1330" s="490">
        <v>251627.11</v>
      </c>
      <c r="S1330" s="490">
        <v>440347.45</v>
      </c>
      <c r="T1330" s="490">
        <v>272541.61</v>
      </c>
      <c r="U1330" s="490">
        <v>476947.82</v>
      </c>
    </row>
    <row r="1331" spans="1:21" ht="15">
      <c r="A1331" s="489">
        <v>7</v>
      </c>
      <c r="B1331" s="489" t="s">
        <v>506</v>
      </c>
      <c r="C1331" s="489" t="s">
        <v>518</v>
      </c>
      <c r="D1331" s="489" t="s">
        <v>519</v>
      </c>
      <c r="E1331" s="489" t="s">
        <v>523</v>
      </c>
      <c r="F1331" s="489">
        <v>2</v>
      </c>
      <c r="G1331" s="489" t="s">
        <v>106</v>
      </c>
      <c r="H1331" s="490">
        <v>91577.84</v>
      </c>
      <c r="I1331" s="490">
        <v>160261.22</v>
      </c>
      <c r="J1331" s="490">
        <v>120130.53</v>
      </c>
      <c r="K1331" s="490">
        <v>210228.43</v>
      </c>
      <c r="L1331" s="490">
        <v>146064.79</v>
      </c>
      <c r="M1331" s="490">
        <v>255613.38</v>
      </c>
      <c r="N1331" s="490">
        <v>179279.59</v>
      </c>
      <c r="O1331" s="490">
        <v>313739.28000000003</v>
      </c>
      <c r="P1331" s="490">
        <v>212729.68</v>
      </c>
      <c r="Q1331" s="490">
        <v>372276.95</v>
      </c>
      <c r="R1331" s="490">
        <v>234438.6</v>
      </c>
      <c r="S1331" s="490">
        <v>410267.55</v>
      </c>
      <c r="T1331" s="490">
        <v>254575.2</v>
      </c>
      <c r="U1331" s="490">
        <v>445506.61</v>
      </c>
    </row>
    <row r="1332" spans="1:21" ht="15">
      <c r="A1332" s="489">
        <v>7</v>
      </c>
      <c r="B1332" s="489" t="s">
        <v>506</v>
      </c>
      <c r="C1332" s="489" t="s">
        <v>518</v>
      </c>
      <c r="D1332" s="489" t="s">
        <v>519</v>
      </c>
      <c r="E1332" s="489" t="s">
        <v>523</v>
      </c>
      <c r="F1332" s="489">
        <v>3</v>
      </c>
      <c r="G1332" s="489" t="s">
        <v>107</v>
      </c>
      <c r="H1332" s="490">
        <v>79207.38</v>
      </c>
      <c r="I1332" s="490">
        <v>138612.92000000001</v>
      </c>
      <c r="J1332" s="490">
        <v>107702.73</v>
      </c>
      <c r="K1332" s="490">
        <v>188479.77</v>
      </c>
      <c r="L1332" s="490">
        <v>136006.69</v>
      </c>
      <c r="M1332" s="490">
        <v>238011.7</v>
      </c>
      <c r="N1332" s="490">
        <v>178904.47</v>
      </c>
      <c r="O1332" s="490">
        <v>313082.83</v>
      </c>
      <c r="P1332" s="490">
        <v>221465.46</v>
      </c>
      <c r="Q1332" s="490">
        <v>387564.55</v>
      </c>
      <c r="R1332" s="490">
        <v>249358.31</v>
      </c>
      <c r="S1332" s="490">
        <v>436377.05</v>
      </c>
      <c r="T1332" s="490">
        <v>276866.25</v>
      </c>
      <c r="U1332" s="490">
        <v>484515.94</v>
      </c>
    </row>
    <row r="1333" spans="1:21" ht="15">
      <c r="A1333" s="489">
        <v>7</v>
      </c>
      <c r="B1333" s="489" t="s">
        <v>506</v>
      </c>
      <c r="C1333" s="489" t="s">
        <v>518</v>
      </c>
      <c r="D1333" s="489" t="s">
        <v>519</v>
      </c>
      <c r="E1333" s="489" t="s">
        <v>523</v>
      </c>
      <c r="F1333" s="489">
        <v>4</v>
      </c>
      <c r="G1333" s="489" t="s">
        <v>104</v>
      </c>
      <c r="H1333" s="490">
        <v>89350.16</v>
      </c>
      <c r="I1333" s="490">
        <v>142960.26</v>
      </c>
      <c r="J1333" s="490">
        <v>125090.23</v>
      </c>
      <c r="K1333" s="490">
        <v>200144.37</v>
      </c>
      <c r="L1333" s="490">
        <v>160830.29</v>
      </c>
      <c r="M1333" s="490">
        <v>257328.47</v>
      </c>
      <c r="N1333" s="490">
        <v>214440.39</v>
      </c>
      <c r="O1333" s="490">
        <v>343104.63</v>
      </c>
      <c r="P1333" s="490">
        <v>268050.49</v>
      </c>
      <c r="Q1333" s="490">
        <v>428880.78</v>
      </c>
      <c r="R1333" s="490">
        <v>303790.55</v>
      </c>
      <c r="S1333" s="490">
        <v>486064.89</v>
      </c>
      <c r="T1333" s="490">
        <v>339530.62</v>
      </c>
      <c r="U1333" s="490">
        <v>543248.99</v>
      </c>
    </row>
    <row r="1334" spans="1:21" ht="15">
      <c r="A1334" s="489">
        <v>7</v>
      </c>
      <c r="B1334" s="489" t="s">
        <v>506</v>
      </c>
      <c r="C1334" s="489" t="s">
        <v>518</v>
      </c>
      <c r="D1334" s="489" t="s">
        <v>519</v>
      </c>
      <c r="E1334" s="489" t="s">
        <v>524</v>
      </c>
      <c r="F1334" s="489">
        <v>1</v>
      </c>
      <c r="G1334" s="489" t="s">
        <v>87</v>
      </c>
      <c r="H1334" s="490">
        <v>84364.13</v>
      </c>
      <c r="I1334" s="490">
        <v>147637.23000000001</v>
      </c>
      <c r="J1334" s="490">
        <v>109345.36</v>
      </c>
      <c r="K1334" s="490">
        <v>191354.38</v>
      </c>
      <c r="L1334" s="490">
        <v>130927.16</v>
      </c>
      <c r="M1334" s="490">
        <v>229122.53</v>
      </c>
      <c r="N1334" s="490">
        <v>156301.29999999999</v>
      </c>
      <c r="O1334" s="490">
        <v>273527.28000000003</v>
      </c>
      <c r="P1334" s="490">
        <v>183872.65</v>
      </c>
      <c r="Q1334" s="490">
        <v>321777.13</v>
      </c>
      <c r="R1334" s="490">
        <v>201508.2</v>
      </c>
      <c r="S1334" s="490">
        <v>352639.35</v>
      </c>
      <c r="T1334" s="490">
        <v>218244.08</v>
      </c>
      <c r="U1334" s="490">
        <v>381927.15</v>
      </c>
    </row>
    <row r="1335" spans="1:21" ht="15">
      <c r="A1335" s="489">
        <v>7</v>
      </c>
      <c r="B1335" s="489" t="s">
        <v>506</v>
      </c>
      <c r="C1335" s="489" t="s">
        <v>518</v>
      </c>
      <c r="D1335" s="489" t="s">
        <v>519</v>
      </c>
      <c r="E1335" s="489" t="s">
        <v>524</v>
      </c>
      <c r="F1335" s="489">
        <v>2</v>
      </c>
      <c r="G1335" s="489" t="s">
        <v>106</v>
      </c>
      <c r="H1335" s="490">
        <v>73435.210000000006</v>
      </c>
      <c r="I1335" s="490">
        <v>128511.62</v>
      </c>
      <c r="J1335" s="490">
        <v>96308.3</v>
      </c>
      <c r="K1335" s="490">
        <v>168539.51999999999</v>
      </c>
      <c r="L1335" s="490">
        <v>117077.01</v>
      </c>
      <c r="M1335" s="490">
        <v>204884.77</v>
      </c>
      <c r="N1335" s="490">
        <v>143658.01</v>
      </c>
      <c r="O1335" s="490">
        <v>251401.52</v>
      </c>
      <c r="P1335" s="490">
        <v>170440.75</v>
      </c>
      <c r="Q1335" s="490">
        <v>298271.31</v>
      </c>
      <c r="R1335" s="490">
        <v>187821.05</v>
      </c>
      <c r="S1335" s="490">
        <v>328686.84000000003</v>
      </c>
      <c r="T1335" s="490">
        <v>203937.5</v>
      </c>
      <c r="U1335" s="490">
        <v>356890.62</v>
      </c>
    </row>
    <row r="1336" spans="1:21" ht="15">
      <c r="A1336" s="489">
        <v>7</v>
      </c>
      <c r="B1336" s="489" t="s">
        <v>506</v>
      </c>
      <c r="C1336" s="489" t="s">
        <v>518</v>
      </c>
      <c r="D1336" s="489" t="s">
        <v>519</v>
      </c>
      <c r="E1336" s="489" t="s">
        <v>524</v>
      </c>
      <c r="F1336" s="489">
        <v>3</v>
      </c>
      <c r="G1336" s="489" t="s">
        <v>107</v>
      </c>
      <c r="H1336" s="490">
        <v>63566.79</v>
      </c>
      <c r="I1336" s="490">
        <v>111241.89</v>
      </c>
      <c r="J1336" s="490">
        <v>86455.23</v>
      </c>
      <c r="K1336" s="490">
        <v>151296.66</v>
      </c>
      <c r="L1336" s="490">
        <v>109191.27</v>
      </c>
      <c r="M1336" s="490">
        <v>191084.72</v>
      </c>
      <c r="N1336" s="490">
        <v>143647.17000000001</v>
      </c>
      <c r="O1336" s="490">
        <v>251382.54</v>
      </c>
      <c r="P1336" s="490">
        <v>177834.87</v>
      </c>
      <c r="Q1336" s="490">
        <v>311211.03000000003</v>
      </c>
      <c r="R1336" s="490">
        <v>200243.55</v>
      </c>
      <c r="S1336" s="490">
        <v>350426.21</v>
      </c>
      <c r="T1336" s="490">
        <v>222345.72</v>
      </c>
      <c r="U1336" s="490">
        <v>389105.01</v>
      </c>
    </row>
    <row r="1337" spans="1:21" ht="15">
      <c r="A1337" s="489">
        <v>7</v>
      </c>
      <c r="B1337" s="489" t="s">
        <v>506</v>
      </c>
      <c r="C1337" s="489" t="s">
        <v>518</v>
      </c>
      <c r="D1337" s="489" t="s">
        <v>519</v>
      </c>
      <c r="E1337" s="489" t="s">
        <v>524</v>
      </c>
      <c r="F1337" s="489">
        <v>4</v>
      </c>
      <c r="G1337" s="489" t="s">
        <v>104</v>
      </c>
      <c r="H1337" s="490">
        <v>71574.28</v>
      </c>
      <c r="I1337" s="490">
        <v>114518.85</v>
      </c>
      <c r="J1337" s="490">
        <v>100203.99</v>
      </c>
      <c r="K1337" s="490">
        <v>160326.39000000001</v>
      </c>
      <c r="L1337" s="490">
        <v>128833.71</v>
      </c>
      <c r="M1337" s="490">
        <v>206133.93</v>
      </c>
      <c r="N1337" s="490">
        <v>171778.28</v>
      </c>
      <c r="O1337" s="490">
        <v>274845.25</v>
      </c>
      <c r="P1337" s="490">
        <v>214722.85</v>
      </c>
      <c r="Q1337" s="490">
        <v>343556.56</v>
      </c>
      <c r="R1337" s="490">
        <v>243352.56</v>
      </c>
      <c r="S1337" s="490">
        <v>389364.1</v>
      </c>
      <c r="T1337" s="490">
        <v>271982.27</v>
      </c>
      <c r="U1337" s="490">
        <v>435171.64</v>
      </c>
    </row>
    <row r="1338" spans="1:21" ht="15">
      <c r="A1338" s="489">
        <v>7</v>
      </c>
      <c r="B1338" s="489" t="s">
        <v>506</v>
      </c>
      <c r="C1338" s="489" t="s">
        <v>518</v>
      </c>
      <c r="D1338" s="489" t="s">
        <v>519</v>
      </c>
      <c r="E1338" s="489" t="s">
        <v>525</v>
      </c>
      <c r="F1338" s="489">
        <v>1</v>
      </c>
      <c r="G1338" s="489" t="s">
        <v>87</v>
      </c>
      <c r="H1338" s="490">
        <v>88874.97</v>
      </c>
      <c r="I1338" s="490">
        <v>155531.20000000001</v>
      </c>
      <c r="J1338" s="490">
        <v>115260.68</v>
      </c>
      <c r="K1338" s="490">
        <v>201706.19</v>
      </c>
      <c r="L1338" s="490">
        <v>138059.21</v>
      </c>
      <c r="M1338" s="490">
        <v>241603.61</v>
      </c>
      <c r="N1338" s="490">
        <v>164890.57</v>
      </c>
      <c r="O1338" s="490">
        <v>288558.49</v>
      </c>
      <c r="P1338" s="490">
        <v>194031.88</v>
      </c>
      <c r="Q1338" s="490">
        <v>339555.79</v>
      </c>
      <c r="R1338" s="490">
        <v>212672.39</v>
      </c>
      <c r="S1338" s="490">
        <v>372176.69</v>
      </c>
      <c r="T1338" s="490">
        <v>230394.41</v>
      </c>
      <c r="U1338" s="490">
        <v>403190.23</v>
      </c>
    </row>
    <row r="1339" spans="1:21" ht="15">
      <c r="A1339" s="489">
        <v>7</v>
      </c>
      <c r="B1339" s="489" t="s">
        <v>506</v>
      </c>
      <c r="C1339" s="489" t="s">
        <v>518</v>
      </c>
      <c r="D1339" s="489" t="s">
        <v>519</v>
      </c>
      <c r="E1339" s="489" t="s">
        <v>525</v>
      </c>
      <c r="F1339" s="489">
        <v>2</v>
      </c>
      <c r="G1339" s="489" t="s">
        <v>106</v>
      </c>
      <c r="H1339" s="490">
        <v>77056.44</v>
      </c>
      <c r="I1339" s="490">
        <v>134848.76999999999</v>
      </c>
      <c r="J1339" s="490">
        <v>101162.46</v>
      </c>
      <c r="K1339" s="490">
        <v>177034.31</v>
      </c>
      <c r="L1339" s="490">
        <v>123081.72</v>
      </c>
      <c r="M1339" s="490">
        <v>215393.01</v>
      </c>
      <c r="N1339" s="490">
        <v>151218.17000000001</v>
      </c>
      <c r="O1339" s="490">
        <v>264631.8</v>
      </c>
      <c r="P1339" s="490">
        <v>179506.68</v>
      </c>
      <c r="Q1339" s="490">
        <v>314136.7</v>
      </c>
      <c r="R1339" s="490">
        <v>197871.17</v>
      </c>
      <c r="S1339" s="490">
        <v>346274.55</v>
      </c>
      <c r="T1339" s="490">
        <v>214923.34</v>
      </c>
      <c r="U1339" s="490">
        <v>376115.84</v>
      </c>
    </row>
    <row r="1340" spans="1:21" ht="15">
      <c r="A1340" s="489">
        <v>7</v>
      </c>
      <c r="B1340" s="489" t="s">
        <v>506</v>
      </c>
      <c r="C1340" s="489" t="s">
        <v>518</v>
      </c>
      <c r="D1340" s="489" t="s">
        <v>519</v>
      </c>
      <c r="E1340" s="489" t="s">
        <v>525</v>
      </c>
      <c r="F1340" s="489">
        <v>3</v>
      </c>
      <c r="G1340" s="489" t="s">
        <v>107</v>
      </c>
      <c r="H1340" s="490">
        <v>66466.98</v>
      </c>
      <c r="I1340" s="490">
        <v>116317.21</v>
      </c>
      <c r="J1340" s="490">
        <v>90308.88</v>
      </c>
      <c r="K1340" s="490">
        <v>158040.54</v>
      </c>
      <c r="L1340" s="490">
        <v>113985.98</v>
      </c>
      <c r="M1340" s="490">
        <v>199475.47</v>
      </c>
      <c r="N1340" s="490">
        <v>149882.12</v>
      </c>
      <c r="O1340" s="490">
        <v>262293.7</v>
      </c>
      <c r="P1340" s="490">
        <v>185488.23</v>
      </c>
      <c r="Q1340" s="490">
        <v>324604.40000000002</v>
      </c>
      <c r="R1340" s="490">
        <v>208811.32</v>
      </c>
      <c r="S1340" s="490">
        <v>365419.81</v>
      </c>
      <c r="T1340" s="490">
        <v>231802.96</v>
      </c>
      <c r="U1340" s="490">
        <v>405655.18</v>
      </c>
    </row>
    <row r="1341" spans="1:21" ht="15">
      <c r="A1341" s="489">
        <v>7</v>
      </c>
      <c r="B1341" s="489" t="s">
        <v>506</v>
      </c>
      <c r="C1341" s="489" t="s">
        <v>518</v>
      </c>
      <c r="D1341" s="489" t="s">
        <v>519</v>
      </c>
      <c r="E1341" s="489" t="s">
        <v>525</v>
      </c>
      <c r="F1341" s="489">
        <v>4</v>
      </c>
      <c r="G1341" s="489" t="s">
        <v>104</v>
      </c>
      <c r="H1341" s="490">
        <v>75444.460000000006</v>
      </c>
      <c r="I1341" s="490">
        <v>120711.14</v>
      </c>
      <c r="J1341" s="490">
        <v>105622.25</v>
      </c>
      <c r="K1341" s="490">
        <v>168995.6</v>
      </c>
      <c r="L1341" s="490">
        <v>135800.03</v>
      </c>
      <c r="M1341" s="490">
        <v>217280.06</v>
      </c>
      <c r="N1341" s="490">
        <v>181066.71</v>
      </c>
      <c r="O1341" s="490">
        <v>289706.74</v>
      </c>
      <c r="P1341" s="490">
        <v>226333.39</v>
      </c>
      <c r="Q1341" s="490">
        <v>362133.43</v>
      </c>
      <c r="R1341" s="490">
        <v>256511.18</v>
      </c>
      <c r="S1341" s="490">
        <v>410417.89</v>
      </c>
      <c r="T1341" s="490">
        <v>286688.96000000002</v>
      </c>
      <c r="U1341" s="490">
        <v>458702.34</v>
      </c>
    </row>
    <row r="1342" spans="1:21" ht="15">
      <c r="A1342" s="489">
        <v>7</v>
      </c>
      <c r="B1342" s="489" t="s">
        <v>506</v>
      </c>
      <c r="C1342" s="489" t="s">
        <v>518</v>
      </c>
      <c r="D1342" s="489" t="s">
        <v>519</v>
      </c>
      <c r="E1342" s="489" t="s">
        <v>526</v>
      </c>
      <c r="F1342" s="489">
        <v>1</v>
      </c>
      <c r="G1342" s="489" t="s">
        <v>87</v>
      </c>
      <c r="H1342" s="490">
        <v>92518.9</v>
      </c>
      <c r="I1342" s="490">
        <v>161908.07999999999</v>
      </c>
      <c r="J1342" s="490">
        <v>119934.53</v>
      </c>
      <c r="K1342" s="490">
        <v>209885.43</v>
      </c>
      <c r="L1342" s="490">
        <v>143620.42000000001</v>
      </c>
      <c r="M1342" s="490">
        <v>251335.74</v>
      </c>
      <c r="N1342" s="490">
        <v>171476.02</v>
      </c>
      <c r="O1342" s="490">
        <v>300083.03999999998</v>
      </c>
      <c r="P1342" s="490">
        <v>201739.86</v>
      </c>
      <c r="Q1342" s="490">
        <v>353044.75</v>
      </c>
      <c r="R1342" s="490">
        <v>221097.83</v>
      </c>
      <c r="S1342" s="490">
        <v>386921.2</v>
      </c>
      <c r="T1342" s="490">
        <v>239477.55</v>
      </c>
      <c r="U1342" s="490">
        <v>419085.71</v>
      </c>
    </row>
    <row r="1343" spans="1:21" ht="15">
      <c r="A1343" s="489">
        <v>7</v>
      </c>
      <c r="B1343" s="489" t="s">
        <v>506</v>
      </c>
      <c r="C1343" s="489" t="s">
        <v>518</v>
      </c>
      <c r="D1343" s="489" t="s">
        <v>519</v>
      </c>
      <c r="E1343" s="489" t="s">
        <v>526</v>
      </c>
      <c r="F1343" s="489">
        <v>2</v>
      </c>
      <c r="G1343" s="489" t="s">
        <v>106</v>
      </c>
      <c r="H1343" s="490">
        <v>80446.25</v>
      </c>
      <c r="I1343" s="490">
        <v>140780.93</v>
      </c>
      <c r="J1343" s="490">
        <v>105533.13</v>
      </c>
      <c r="K1343" s="490">
        <v>184682.97</v>
      </c>
      <c r="L1343" s="490">
        <v>128320.84</v>
      </c>
      <c r="M1343" s="490">
        <v>224561.47</v>
      </c>
      <c r="N1343" s="490">
        <v>157509.6</v>
      </c>
      <c r="O1343" s="490">
        <v>275641.8</v>
      </c>
      <c r="P1343" s="490">
        <v>186902.29</v>
      </c>
      <c r="Q1343" s="490">
        <v>327079.01</v>
      </c>
      <c r="R1343" s="490">
        <v>205978.31</v>
      </c>
      <c r="S1343" s="490">
        <v>360462.04</v>
      </c>
      <c r="T1343" s="490">
        <v>223673.77</v>
      </c>
      <c r="U1343" s="490">
        <v>391429.09</v>
      </c>
    </row>
    <row r="1344" spans="1:21" ht="15">
      <c r="A1344" s="489">
        <v>7</v>
      </c>
      <c r="B1344" s="489" t="s">
        <v>506</v>
      </c>
      <c r="C1344" s="489" t="s">
        <v>518</v>
      </c>
      <c r="D1344" s="489" t="s">
        <v>519</v>
      </c>
      <c r="E1344" s="489" t="s">
        <v>526</v>
      </c>
      <c r="F1344" s="489">
        <v>3</v>
      </c>
      <c r="G1344" s="489" t="s">
        <v>107</v>
      </c>
      <c r="H1344" s="490">
        <v>69568.600000000006</v>
      </c>
      <c r="I1344" s="490">
        <v>121745.06</v>
      </c>
      <c r="J1344" s="490">
        <v>94592.13</v>
      </c>
      <c r="K1344" s="490">
        <v>165536.23000000001</v>
      </c>
      <c r="L1344" s="490">
        <v>119447.31</v>
      </c>
      <c r="M1344" s="490">
        <v>209032.8</v>
      </c>
      <c r="N1344" s="490">
        <v>157118.74</v>
      </c>
      <c r="O1344" s="490">
        <v>274957.8</v>
      </c>
      <c r="P1344" s="490">
        <v>194493.92</v>
      </c>
      <c r="Q1344" s="490">
        <v>340364.36</v>
      </c>
      <c r="R1344" s="490">
        <v>218987.48</v>
      </c>
      <c r="S1344" s="490">
        <v>383228.08</v>
      </c>
      <c r="T1344" s="490">
        <v>243142.45</v>
      </c>
      <c r="U1344" s="490">
        <v>425499.29</v>
      </c>
    </row>
    <row r="1345" spans="1:21" ht="15">
      <c r="A1345" s="489">
        <v>7</v>
      </c>
      <c r="B1345" s="489" t="s">
        <v>506</v>
      </c>
      <c r="C1345" s="489" t="s">
        <v>518</v>
      </c>
      <c r="D1345" s="489" t="s">
        <v>519</v>
      </c>
      <c r="E1345" s="489" t="s">
        <v>526</v>
      </c>
      <c r="F1345" s="489">
        <v>4</v>
      </c>
      <c r="G1345" s="489" t="s">
        <v>104</v>
      </c>
      <c r="H1345" s="490">
        <v>78505.13</v>
      </c>
      <c r="I1345" s="490">
        <v>125608.21</v>
      </c>
      <c r="J1345" s="490">
        <v>109907.18</v>
      </c>
      <c r="K1345" s="490">
        <v>175851.49</v>
      </c>
      <c r="L1345" s="490">
        <v>141309.23000000001</v>
      </c>
      <c r="M1345" s="490">
        <v>226094.77</v>
      </c>
      <c r="N1345" s="490">
        <v>188412.31</v>
      </c>
      <c r="O1345" s="490">
        <v>301459.69</v>
      </c>
      <c r="P1345" s="490">
        <v>235515.38</v>
      </c>
      <c r="Q1345" s="490">
        <v>376824.62</v>
      </c>
      <c r="R1345" s="490">
        <v>266917.43</v>
      </c>
      <c r="S1345" s="490">
        <v>427067.9</v>
      </c>
      <c r="T1345" s="490">
        <v>298319.48</v>
      </c>
      <c r="U1345" s="490">
        <v>477311.18</v>
      </c>
    </row>
    <row r="1346" spans="1:21" ht="15">
      <c r="A1346" s="489">
        <v>7</v>
      </c>
      <c r="B1346" s="489" t="s">
        <v>506</v>
      </c>
      <c r="C1346" s="489" t="s">
        <v>518</v>
      </c>
      <c r="D1346" s="489" t="s">
        <v>519</v>
      </c>
      <c r="E1346" s="489" t="s">
        <v>527</v>
      </c>
      <c r="F1346" s="489">
        <v>1</v>
      </c>
      <c r="G1346" s="489" t="s">
        <v>87</v>
      </c>
      <c r="H1346" s="490">
        <v>86412.66</v>
      </c>
      <c r="I1346" s="490">
        <v>151222.15</v>
      </c>
      <c r="J1346" s="490">
        <v>111997.95</v>
      </c>
      <c r="K1346" s="490">
        <v>195996.41</v>
      </c>
      <c r="L1346" s="490">
        <v>134101.49</v>
      </c>
      <c r="M1346" s="490">
        <v>234677.62</v>
      </c>
      <c r="N1346" s="490">
        <v>160088.07999999999</v>
      </c>
      <c r="O1346" s="490">
        <v>280154.13</v>
      </c>
      <c r="P1346" s="490">
        <v>188325.39</v>
      </c>
      <c r="Q1346" s="490">
        <v>329569.44</v>
      </c>
      <c r="R1346" s="490">
        <v>206386.89</v>
      </c>
      <c r="S1346" s="490">
        <v>361177.06</v>
      </c>
      <c r="T1346" s="490">
        <v>223525.8</v>
      </c>
      <c r="U1346" s="490">
        <v>391170.15</v>
      </c>
    </row>
    <row r="1347" spans="1:21" ht="15">
      <c r="A1347" s="489">
        <v>7</v>
      </c>
      <c r="B1347" s="489" t="s">
        <v>506</v>
      </c>
      <c r="C1347" s="489" t="s">
        <v>518</v>
      </c>
      <c r="D1347" s="489" t="s">
        <v>519</v>
      </c>
      <c r="E1347" s="489" t="s">
        <v>527</v>
      </c>
      <c r="F1347" s="489">
        <v>2</v>
      </c>
      <c r="G1347" s="489" t="s">
        <v>106</v>
      </c>
      <c r="H1347" s="490">
        <v>75229.58</v>
      </c>
      <c r="I1347" s="490">
        <v>131651.76</v>
      </c>
      <c r="J1347" s="490">
        <v>98657.7</v>
      </c>
      <c r="K1347" s="490">
        <v>172650.98</v>
      </c>
      <c r="L1347" s="490">
        <v>119929.25</v>
      </c>
      <c r="M1347" s="490">
        <v>209876.18</v>
      </c>
      <c r="N1347" s="490">
        <v>147150.76</v>
      </c>
      <c r="O1347" s="490">
        <v>257513.82</v>
      </c>
      <c r="P1347" s="490">
        <v>174581.12</v>
      </c>
      <c r="Q1347" s="490">
        <v>305516.96999999997</v>
      </c>
      <c r="R1347" s="490">
        <v>192381.44</v>
      </c>
      <c r="S1347" s="490">
        <v>336667.51</v>
      </c>
      <c r="T1347" s="490">
        <v>208886.5</v>
      </c>
      <c r="U1347" s="490">
        <v>365551.38</v>
      </c>
    </row>
    <row r="1348" spans="1:21" ht="15">
      <c r="A1348" s="489">
        <v>7</v>
      </c>
      <c r="B1348" s="489" t="s">
        <v>506</v>
      </c>
      <c r="C1348" s="489" t="s">
        <v>518</v>
      </c>
      <c r="D1348" s="489" t="s">
        <v>519</v>
      </c>
      <c r="E1348" s="489" t="s">
        <v>527</v>
      </c>
      <c r="F1348" s="489">
        <v>3</v>
      </c>
      <c r="G1348" s="489" t="s">
        <v>107</v>
      </c>
      <c r="H1348" s="490">
        <v>65128.639999999999</v>
      </c>
      <c r="I1348" s="490">
        <v>113975.13</v>
      </c>
      <c r="J1348" s="490">
        <v>88582.79</v>
      </c>
      <c r="K1348" s="490">
        <v>155019.89000000001</v>
      </c>
      <c r="L1348" s="490">
        <v>111881</v>
      </c>
      <c r="M1348" s="490">
        <v>195791.74</v>
      </c>
      <c r="N1348" s="490">
        <v>147188.32999999999</v>
      </c>
      <c r="O1348" s="490">
        <v>257579.57</v>
      </c>
      <c r="P1348" s="490">
        <v>182221.23</v>
      </c>
      <c r="Q1348" s="490">
        <v>318887.15000000002</v>
      </c>
      <c r="R1348" s="490">
        <v>205184.45</v>
      </c>
      <c r="S1348" s="490">
        <v>359072.79</v>
      </c>
      <c r="T1348" s="490">
        <v>227834.05</v>
      </c>
      <c r="U1348" s="490">
        <v>398709.59</v>
      </c>
    </row>
    <row r="1349" spans="1:21" ht="15">
      <c r="A1349" s="489">
        <v>7</v>
      </c>
      <c r="B1349" s="489" t="s">
        <v>506</v>
      </c>
      <c r="C1349" s="489" t="s">
        <v>518</v>
      </c>
      <c r="D1349" s="489" t="s">
        <v>519</v>
      </c>
      <c r="E1349" s="489" t="s">
        <v>527</v>
      </c>
      <c r="F1349" s="489">
        <v>4</v>
      </c>
      <c r="G1349" s="489" t="s">
        <v>104</v>
      </c>
      <c r="H1349" s="490">
        <v>73310.66</v>
      </c>
      <c r="I1349" s="490">
        <v>117297.06</v>
      </c>
      <c r="J1349" s="490">
        <v>102634.92</v>
      </c>
      <c r="K1349" s="490">
        <v>164215.88</v>
      </c>
      <c r="L1349" s="490">
        <v>131959.19</v>
      </c>
      <c r="M1349" s="490">
        <v>211134.7</v>
      </c>
      <c r="N1349" s="490">
        <v>175945.58</v>
      </c>
      <c r="O1349" s="490">
        <v>281512.93</v>
      </c>
      <c r="P1349" s="490">
        <v>219931.98</v>
      </c>
      <c r="Q1349" s="490">
        <v>351891.17</v>
      </c>
      <c r="R1349" s="490">
        <v>249256.24</v>
      </c>
      <c r="S1349" s="490">
        <v>398809.99</v>
      </c>
      <c r="T1349" s="490">
        <v>278580.5</v>
      </c>
      <c r="U1349" s="490">
        <v>445728.81</v>
      </c>
    </row>
    <row r="1350" spans="1:21" ht="15">
      <c r="A1350" s="489">
        <v>7</v>
      </c>
      <c r="B1350" s="489" t="s">
        <v>506</v>
      </c>
      <c r="C1350" s="489" t="s">
        <v>528</v>
      </c>
      <c r="D1350" s="489" t="s">
        <v>529</v>
      </c>
      <c r="E1350" s="489" t="s">
        <v>530</v>
      </c>
      <c r="F1350" s="489">
        <v>1</v>
      </c>
      <c r="G1350" s="489" t="s">
        <v>87</v>
      </c>
      <c r="H1350" s="490">
        <v>93661.18</v>
      </c>
      <c r="I1350" s="490">
        <v>163907.07</v>
      </c>
      <c r="J1350" s="490">
        <v>121324.45</v>
      </c>
      <c r="K1350" s="490">
        <v>212317.78</v>
      </c>
      <c r="L1350" s="490">
        <v>145219.85</v>
      </c>
      <c r="M1350" s="490">
        <v>254134.73</v>
      </c>
      <c r="N1350" s="490">
        <v>173286.59</v>
      </c>
      <c r="O1350" s="490">
        <v>303251.53999999998</v>
      </c>
      <c r="P1350" s="490">
        <v>203797.57</v>
      </c>
      <c r="Q1350" s="490">
        <v>356645.75</v>
      </c>
      <c r="R1350" s="490">
        <v>223312.62</v>
      </c>
      <c r="S1350" s="490">
        <v>390797.09</v>
      </c>
      <c r="T1350" s="490">
        <v>241798.66</v>
      </c>
      <c r="U1350" s="490">
        <v>423147.65</v>
      </c>
    </row>
    <row r="1351" spans="1:21" ht="15">
      <c r="A1351" s="489">
        <v>7</v>
      </c>
      <c r="B1351" s="489" t="s">
        <v>506</v>
      </c>
      <c r="C1351" s="489" t="s">
        <v>528</v>
      </c>
      <c r="D1351" s="489" t="s">
        <v>529</v>
      </c>
      <c r="E1351" s="489" t="s">
        <v>530</v>
      </c>
      <c r="F1351" s="489">
        <v>2</v>
      </c>
      <c r="G1351" s="489" t="s">
        <v>106</v>
      </c>
      <c r="H1351" s="490">
        <v>81842.75</v>
      </c>
      <c r="I1351" s="490">
        <v>143224.82</v>
      </c>
      <c r="J1351" s="490">
        <v>107226.23</v>
      </c>
      <c r="K1351" s="490">
        <v>187645.9</v>
      </c>
      <c r="L1351" s="490">
        <v>130242.36</v>
      </c>
      <c r="M1351" s="490">
        <v>227924.13</v>
      </c>
      <c r="N1351" s="490">
        <v>159614.20000000001</v>
      </c>
      <c r="O1351" s="490">
        <v>279324.84999999998</v>
      </c>
      <c r="P1351" s="490">
        <v>189272.38</v>
      </c>
      <c r="Q1351" s="490">
        <v>331226.65999999997</v>
      </c>
      <c r="R1351" s="490">
        <v>208511.4</v>
      </c>
      <c r="S1351" s="490">
        <v>364894.95</v>
      </c>
      <c r="T1351" s="490">
        <v>226327.58</v>
      </c>
      <c r="U1351" s="490">
        <v>396073.27</v>
      </c>
    </row>
    <row r="1352" spans="1:21" ht="15">
      <c r="A1352" s="489">
        <v>7</v>
      </c>
      <c r="B1352" s="489" t="s">
        <v>506</v>
      </c>
      <c r="C1352" s="489" t="s">
        <v>528</v>
      </c>
      <c r="D1352" s="489" t="s">
        <v>529</v>
      </c>
      <c r="E1352" s="489" t="s">
        <v>530</v>
      </c>
      <c r="F1352" s="489">
        <v>3</v>
      </c>
      <c r="G1352" s="489" t="s">
        <v>107</v>
      </c>
      <c r="H1352" s="490">
        <v>71086.31</v>
      </c>
      <c r="I1352" s="490">
        <v>124401.04</v>
      </c>
      <c r="J1352" s="490">
        <v>96775.95</v>
      </c>
      <c r="K1352" s="490">
        <v>169357.91</v>
      </c>
      <c r="L1352" s="490">
        <v>122300.78</v>
      </c>
      <c r="M1352" s="490">
        <v>214026.37</v>
      </c>
      <c r="N1352" s="490">
        <v>160968.51</v>
      </c>
      <c r="O1352" s="490">
        <v>281694.90000000002</v>
      </c>
      <c r="P1352" s="490">
        <v>199346.23</v>
      </c>
      <c r="Q1352" s="490">
        <v>348855.9</v>
      </c>
      <c r="R1352" s="490">
        <v>224517.05</v>
      </c>
      <c r="S1352" s="490">
        <v>392904.84</v>
      </c>
      <c r="T1352" s="490">
        <v>249356.43</v>
      </c>
      <c r="U1352" s="490">
        <v>436373.74</v>
      </c>
    </row>
    <row r="1353" spans="1:21" ht="15">
      <c r="A1353" s="489">
        <v>7</v>
      </c>
      <c r="B1353" s="489" t="s">
        <v>506</v>
      </c>
      <c r="C1353" s="489" t="s">
        <v>528</v>
      </c>
      <c r="D1353" s="489" t="s">
        <v>529</v>
      </c>
      <c r="E1353" s="489" t="s">
        <v>530</v>
      </c>
      <c r="F1353" s="489">
        <v>4</v>
      </c>
      <c r="G1353" s="489" t="s">
        <v>104</v>
      </c>
      <c r="H1353" s="490">
        <v>79417.320000000007</v>
      </c>
      <c r="I1353" s="490">
        <v>127067.71</v>
      </c>
      <c r="J1353" s="490">
        <v>111184.25</v>
      </c>
      <c r="K1353" s="490">
        <v>177894.8</v>
      </c>
      <c r="L1353" s="490">
        <v>142951.17000000001</v>
      </c>
      <c r="M1353" s="490">
        <v>228721.88</v>
      </c>
      <c r="N1353" s="490">
        <v>190601.56</v>
      </c>
      <c r="O1353" s="490">
        <v>304962.51</v>
      </c>
      <c r="P1353" s="490">
        <v>238251.96</v>
      </c>
      <c r="Q1353" s="490">
        <v>381203.14</v>
      </c>
      <c r="R1353" s="490">
        <v>270018.88</v>
      </c>
      <c r="S1353" s="490">
        <v>432030.22</v>
      </c>
      <c r="T1353" s="490">
        <v>301785.81</v>
      </c>
      <c r="U1353" s="490">
        <v>482857.31</v>
      </c>
    </row>
    <row r="1354" spans="1:21" ht="15">
      <c r="A1354" s="489">
        <v>7</v>
      </c>
      <c r="B1354" s="489" t="s">
        <v>506</v>
      </c>
      <c r="C1354" s="489" t="s">
        <v>528</v>
      </c>
      <c r="D1354" s="489" t="s">
        <v>529</v>
      </c>
      <c r="E1354" s="489" t="s">
        <v>364</v>
      </c>
      <c r="F1354" s="489">
        <v>1</v>
      </c>
      <c r="G1354" s="489" t="s">
        <v>87</v>
      </c>
      <c r="H1354" s="490">
        <v>97600.89</v>
      </c>
      <c r="I1354" s="490">
        <v>170801.55</v>
      </c>
      <c r="J1354" s="490">
        <v>126544.81</v>
      </c>
      <c r="K1354" s="490">
        <v>221453.43</v>
      </c>
      <c r="L1354" s="490">
        <v>151552.18</v>
      </c>
      <c r="M1354" s="490">
        <v>265216.32</v>
      </c>
      <c r="N1354" s="490">
        <v>180970.58</v>
      </c>
      <c r="O1354" s="490">
        <v>316698.51</v>
      </c>
      <c r="P1354" s="490">
        <v>212927.94</v>
      </c>
      <c r="Q1354" s="490">
        <v>372623.9</v>
      </c>
      <c r="R1354" s="490">
        <v>233369.42</v>
      </c>
      <c r="S1354" s="490">
        <v>408396.48</v>
      </c>
      <c r="T1354" s="490">
        <v>252788.44</v>
      </c>
      <c r="U1354" s="490">
        <v>442379.76</v>
      </c>
    </row>
    <row r="1355" spans="1:21" ht="15">
      <c r="A1355" s="489">
        <v>7</v>
      </c>
      <c r="B1355" s="489" t="s">
        <v>506</v>
      </c>
      <c r="C1355" s="489" t="s">
        <v>528</v>
      </c>
      <c r="D1355" s="489" t="s">
        <v>529</v>
      </c>
      <c r="E1355" s="489" t="s">
        <v>364</v>
      </c>
      <c r="F1355" s="489">
        <v>2</v>
      </c>
      <c r="G1355" s="489" t="s">
        <v>106</v>
      </c>
      <c r="H1355" s="490">
        <v>84765.73</v>
      </c>
      <c r="I1355" s="490">
        <v>148340.01999999999</v>
      </c>
      <c r="J1355" s="490">
        <v>111233.85</v>
      </c>
      <c r="K1355" s="490">
        <v>194659.23</v>
      </c>
      <c r="L1355" s="490">
        <v>135286.31</v>
      </c>
      <c r="M1355" s="490">
        <v>236751.04</v>
      </c>
      <c r="N1355" s="490">
        <v>166122.06</v>
      </c>
      <c r="O1355" s="490">
        <v>290713.61</v>
      </c>
      <c r="P1355" s="490">
        <v>197153.27</v>
      </c>
      <c r="Q1355" s="490">
        <v>345018.23</v>
      </c>
      <c r="R1355" s="490">
        <v>217294.98</v>
      </c>
      <c r="S1355" s="490">
        <v>380266.21</v>
      </c>
      <c r="T1355" s="490">
        <v>235986.52</v>
      </c>
      <c r="U1355" s="490">
        <v>412976.4</v>
      </c>
    </row>
    <row r="1356" spans="1:21" ht="15">
      <c r="A1356" s="489">
        <v>7</v>
      </c>
      <c r="B1356" s="489" t="s">
        <v>506</v>
      </c>
      <c r="C1356" s="489" t="s">
        <v>528</v>
      </c>
      <c r="D1356" s="489" t="s">
        <v>529</v>
      </c>
      <c r="E1356" s="489" t="s">
        <v>364</v>
      </c>
      <c r="F1356" s="489">
        <v>3</v>
      </c>
      <c r="G1356" s="489" t="s">
        <v>107</v>
      </c>
      <c r="H1356" s="490">
        <v>73227.64</v>
      </c>
      <c r="I1356" s="490">
        <v>128148.37</v>
      </c>
      <c r="J1356" s="490">
        <v>99537.69</v>
      </c>
      <c r="K1356" s="490">
        <v>174190.96</v>
      </c>
      <c r="L1356" s="490">
        <v>125668.76</v>
      </c>
      <c r="M1356" s="490">
        <v>219920.33</v>
      </c>
      <c r="N1356" s="490">
        <v>165278.57999999999</v>
      </c>
      <c r="O1356" s="490">
        <v>289237.51</v>
      </c>
      <c r="P1356" s="490">
        <v>204573.42</v>
      </c>
      <c r="Q1356" s="490">
        <v>358003.49</v>
      </c>
      <c r="R1356" s="490">
        <v>230320.03</v>
      </c>
      <c r="S1356" s="490">
        <v>403060.06</v>
      </c>
      <c r="T1356" s="490">
        <v>255706.68</v>
      </c>
      <c r="U1356" s="490">
        <v>447486.69</v>
      </c>
    </row>
    <row r="1357" spans="1:21" ht="15">
      <c r="A1357" s="489">
        <v>7</v>
      </c>
      <c r="B1357" s="489" t="s">
        <v>506</v>
      </c>
      <c r="C1357" s="489" t="s">
        <v>528</v>
      </c>
      <c r="D1357" s="489" t="s">
        <v>529</v>
      </c>
      <c r="E1357" s="489" t="s">
        <v>364</v>
      </c>
      <c r="F1357" s="489">
        <v>4</v>
      </c>
      <c r="G1357" s="489" t="s">
        <v>104</v>
      </c>
      <c r="H1357" s="490">
        <v>82831.399999999994</v>
      </c>
      <c r="I1357" s="490">
        <v>132530.25</v>
      </c>
      <c r="J1357" s="490">
        <v>115963.97</v>
      </c>
      <c r="K1357" s="490">
        <v>185542.35</v>
      </c>
      <c r="L1357" s="490">
        <v>149096.53</v>
      </c>
      <c r="M1357" s="490">
        <v>238554.45</v>
      </c>
      <c r="N1357" s="490">
        <v>198795.37</v>
      </c>
      <c r="O1357" s="490">
        <v>318072.59999999998</v>
      </c>
      <c r="P1357" s="490">
        <v>248494.21</v>
      </c>
      <c r="Q1357" s="490">
        <v>397590.75</v>
      </c>
      <c r="R1357" s="490">
        <v>281626.77</v>
      </c>
      <c r="S1357" s="490">
        <v>450602.85</v>
      </c>
      <c r="T1357" s="490">
        <v>314759.34000000003</v>
      </c>
      <c r="U1357" s="490">
        <v>503614.95</v>
      </c>
    </row>
    <row r="1358" spans="1:21" ht="15">
      <c r="A1358" s="489">
        <v>7</v>
      </c>
      <c r="B1358" s="489" t="s">
        <v>506</v>
      </c>
      <c r="C1358" s="489" t="s">
        <v>528</v>
      </c>
      <c r="D1358" s="489" t="s">
        <v>529</v>
      </c>
      <c r="E1358" s="489" t="s">
        <v>531</v>
      </c>
      <c r="F1358" s="489">
        <v>1</v>
      </c>
      <c r="G1358" s="489" t="s">
        <v>87</v>
      </c>
      <c r="H1358" s="490">
        <v>96615.96</v>
      </c>
      <c r="I1358" s="490">
        <v>169077.93</v>
      </c>
      <c r="J1358" s="490">
        <v>125239.72</v>
      </c>
      <c r="K1358" s="490">
        <v>219169.52</v>
      </c>
      <c r="L1358" s="490">
        <v>149969.1</v>
      </c>
      <c r="M1358" s="490">
        <v>262445.92</v>
      </c>
      <c r="N1358" s="490">
        <v>179049.58</v>
      </c>
      <c r="O1358" s="490">
        <v>313336.77</v>
      </c>
      <c r="P1358" s="490">
        <v>210645.35</v>
      </c>
      <c r="Q1358" s="490">
        <v>368629.37</v>
      </c>
      <c r="R1358" s="490">
        <v>230855.22</v>
      </c>
      <c r="S1358" s="490">
        <v>403996.64</v>
      </c>
      <c r="T1358" s="490">
        <v>250040.99</v>
      </c>
      <c r="U1358" s="490">
        <v>437571.74</v>
      </c>
    </row>
    <row r="1359" spans="1:21" ht="15">
      <c r="A1359" s="489">
        <v>7</v>
      </c>
      <c r="B1359" s="489" t="s">
        <v>506</v>
      </c>
      <c r="C1359" s="489" t="s">
        <v>528</v>
      </c>
      <c r="D1359" s="489" t="s">
        <v>529</v>
      </c>
      <c r="E1359" s="489" t="s">
        <v>531</v>
      </c>
      <c r="F1359" s="489">
        <v>2</v>
      </c>
      <c r="G1359" s="489" t="s">
        <v>106</v>
      </c>
      <c r="H1359" s="490">
        <v>84034.98</v>
      </c>
      <c r="I1359" s="490">
        <v>147061.22</v>
      </c>
      <c r="J1359" s="490">
        <v>110231.94</v>
      </c>
      <c r="K1359" s="490">
        <v>192905.9</v>
      </c>
      <c r="L1359" s="490">
        <v>134025.32</v>
      </c>
      <c r="M1359" s="490">
        <v>234544.31</v>
      </c>
      <c r="N1359" s="490">
        <v>164495.1</v>
      </c>
      <c r="O1359" s="490">
        <v>287866.42</v>
      </c>
      <c r="P1359" s="490">
        <v>195183.05</v>
      </c>
      <c r="Q1359" s="490">
        <v>341570.34</v>
      </c>
      <c r="R1359" s="490">
        <v>215099.08</v>
      </c>
      <c r="S1359" s="490">
        <v>376423.4</v>
      </c>
      <c r="T1359" s="490">
        <v>233571.78</v>
      </c>
      <c r="U1359" s="490">
        <v>408750.62</v>
      </c>
    </row>
    <row r="1360" spans="1:21" ht="15">
      <c r="A1360" s="489">
        <v>7</v>
      </c>
      <c r="B1360" s="489" t="s">
        <v>506</v>
      </c>
      <c r="C1360" s="489" t="s">
        <v>528</v>
      </c>
      <c r="D1360" s="489" t="s">
        <v>529</v>
      </c>
      <c r="E1360" s="489" t="s">
        <v>531</v>
      </c>
      <c r="F1360" s="489">
        <v>3</v>
      </c>
      <c r="G1360" s="489" t="s">
        <v>107</v>
      </c>
      <c r="H1360" s="490">
        <v>72692.31</v>
      </c>
      <c r="I1360" s="490">
        <v>127211.54</v>
      </c>
      <c r="J1360" s="490">
        <v>98847.26</v>
      </c>
      <c r="K1360" s="490">
        <v>172982.7</v>
      </c>
      <c r="L1360" s="490">
        <v>124826.77</v>
      </c>
      <c r="M1360" s="490">
        <v>218446.84</v>
      </c>
      <c r="N1360" s="490">
        <v>164201.06</v>
      </c>
      <c r="O1360" s="490">
        <v>287351.86</v>
      </c>
      <c r="P1360" s="490">
        <v>203266.63</v>
      </c>
      <c r="Q1360" s="490">
        <v>355716.6</v>
      </c>
      <c r="R1360" s="490">
        <v>228869.29</v>
      </c>
      <c r="S1360" s="490">
        <v>400521.26</v>
      </c>
      <c r="T1360" s="490">
        <v>254119.12</v>
      </c>
      <c r="U1360" s="490">
        <v>444708.46</v>
      </c>
    </row>
    <row r="1361" spans="1:21" ht="15">
      <c r="A1361" s="489">
        <v>7</v>
      </c>
      <c r="B1361" s="489" t="s">
        <v>506</v>
      </c>
      <c r="C1361" s="489" t="s">
        <v>528</v>
      </c>
      <c r="D1361" s="489" t="s">
        <v>529</v>
      </c>
      <c r="E1361" s="489" t="s">
        <v>531</v>
      </c>
      <c r="F1361" s="489">
        <v>4</v>
      </c>
      <c r="G1361" s="489" t="s">
        <v>104</v>
      </c>
      <c r="H1361" s="490">
        <v>81977.88</v>
      </c>
      <c r="I1361" s="490">
        <v>131164.62</v>
      </c>
      <c r="J1361" s="490">
        <v>114769.04</v>
      </c>
      <c r="K1361" s="490">
        <v>183630.46</v>
      </c>
      <c r="L1361" s="490">
        <v>147560.19</v>
      </c>
      <c r="M1361" s="490">
        <v>236096.31</v>
      </c>
      <c r="N1361" s="490">
        <v>196746.92</v>
      </c>
      <c r="O1361" s="490">
        <v>314795.08</v>
      </c>
      <c r="P1361" s="490">
        <v>245933.65</v>
      </c>
      <c r="Q1361" s="490">
        <v>393493.85</v>
      </c>
      <c r="R1361" s="490">
        <v>278724.8</v>
      </c>
      <c r="S1361" s="490">
        <v>445959.69</v>
      </c>
      <c r="T1361" s="490">
        <v>311515.96000000002</v>
      </c>
      <c r="U1361" s="490">
        <v>498425.54</v>
      </c>
    </row>
    <row r="1362" spans="1:21" ht="15">
      <c r="A1362" s="489">
        <v>7</v>
      </c>
      <c r="B1362" s="489" t="s">
        <v>506</v>
      </c>
      <c r="C1362" s="489" t="s">
        <v>528</v>
      </c>
      <c r="D1362" s="489" t="s">
        <v>529</v>
      </c>
      <c r="E1362" s="489" t="s">
        <v>532</v>
      </c>
      <c r="F1362" s="489">
        <v>1</v>
      </c>
      <c r="G1362" s="489" t="s">
        <v>87</v>
      </c>
      <c r="H1362" s="490">
        <v>90627.73</v>
      </c>
      <c r="I1362" s="490">
        <v>158598.51999999999</v>
      </c>
      <c r="J1362" s="490">
        <v>117366.76</v>
      </c>
      <c r="K1362" s="490">
        <v>205391.83</v>
      </c>
      <c r="L1362" s="490">
        <v>140462.42000000001</v>
      </c>
      <c r="M1362" s="490">
        <v>245809.24</v>
      </c>
      <c r="N1362" s="490">
        <v>167578.82</v>
      </c>
      <c r="O1362" s="490">
        <v>293262.93</v>
      </c>
      <c r="P1362" s="490">
        <v>197062.23</v>
      </c>
      <c r="Q1362" s="490">
        <v>344858.9</v>
      </c>
      <c r="R1362" s="490">
        <v>215919.72</v>
      </c>
      <c r="S1362" s="490">
        <v>377859.52</v>
      </c>
      <c r="T1362" s="490">
        <v>233769.49</v>
      </c>
      <c r="U1362" s="490">
        <v>409096.61</v>
      </c>
    </row>
    <row r="1363" spans="1:21" ht="15">
      <c r="A1363" s="489">
        <v>7</v>
      </c>
      <c r="B1363" s="489" t="s">
        <v>506</v>
      </c>
      <c r="C1363" s="489" t="s">
        <v>528</v>
      </c>
      <c r="D1363" s="489" t="s">
        <v>529</v>
      </c>
      <c r="E1363" s="489" t="s">
        <v>532</v>
      </c>
      <c r="F1363" s="489">
        <v>2</v>
      </c>
      <c r="G1363" s="489" t="s">
        <v>106</v>
      </c>
      <c r="H1363" s="490">
        <v>79317.64</v>
      </c>
      <c r="I1363" s="490">
        <v>138805.87</v>
      </c>
      <c r="J1363" s="490">
        <v>103874.91</v>
      </c>
      <c r="K1363" s="490">
        <v>181781.1</v>
      </c>
      <c r="L1363" s="490">
        <v>126129.13</v>
      </c>
      <c r="M1363" s="490">
        <v>220725.98</v>
      </c>
      <c r="N1363" s="490">
        <v>154494.48000000001</v>
      </c>
      <c r="O1363" s="490">
        <v>270365.34000000003</v>
      </c>
      <c r="P1363" s="490">
        <v>183161.78</v>
      </c>
      <c r="Q1363" s="490">
        <v>320533.11</v>
      </c>
      <c r="R1363" s="490">
        <v>201755.12</v>
      </c>
      <c r="S1363" s="490">
        <v>353071.45</v>
      </c>
      <c r="T1363" s="490">
        <v>218963.84</v>
      </c>
      <c r="U1363" s="490">
        <v>383186.72</v>
      </c>
    </row>
    <row r="1364" spans="1:21" ht="15">
      <c r="A1364" s="489">
        <v>7</v>
      </c>
      <c r="B1364" s="489" t="s">
        <v>506</v>
      </c>
      <c r="C1364" s="489" t="s">
        <v>528</v>
      </c>
      <c r="D1364" s="489" t="s">
        <v>529</v>
      </c>
      <c r="E1364" s="489" t="s">
        <v>532</v>
      </c>
      <c r="F1364" s="489">
        <v>3</v>
      </c>
      <c r="G1364" s="489" t="s">
        <v>107</v>
      </c>
      <c r="H1364" s="490">
        <v>68989.119999999995</v>
      </c>
      <c r="I1364" s="490">
        <v>120730.97</v>
      </c>
      <c r="J1364" s="490">
        <v>93957.95</v>
      </c>
      <c r="K1364" s="490">
        <v>164426.41</v>
      </c>
      <c r="L1364" s="490">
        <v>118769.06</v>
      </c>
      <c r="M1364" s="490">
        <v>207845.86</v>
      </c>
      <c r="N1364" s="490">
        <v>156349.84</v>
      </c>
      <c r="O1364" s="490">
        <v>273612.21999999997</v>
      </c>
      <c r="P1364" s="490">
        <v>193653.07</v>
      </c>
      <c r="Q1364" s="490">
        <v>338892.87</v>
      </c>
      <c r="R1364" s="490">
        <v>218125.4</v>
      </c>
      <c r="S1364" s="490">
        <v>381719.45</v>
      </c>
      <c r="T1364" s="490">
        <v>242280.53</v>
      </c>
      <c r="U1364" s="490">
        <v>423990.92</v>
      </c>
    </row>
    <row r="1365" spans="1:21" ht="15">
      <c r="A1365" s="489">
        <v>7</v>
      </c>
      <c r="B1365" s="489" t="s">
        <v>506</v>
      </c>
      <c r="C1365" s="489" t="s">
        <v>528</v>
      </c>
      <c r="D1365" s="489" t="s">
        <v>529</v>
      </c>
      <c r="E1365" s="489" t="s">
        <v>532</v>
      </c>
      <c r="F1365" s="489">
        <v>4</v>
      </c>
      <c r="G1365" s="489" t="s">
        <v>104</v>
      </c>
      <c r="H1365" s="490">
        <v>76827.42</v>
      </c>
      <c r="I1365" s="490">
        <v>122923.87</v>
      </c>
      <c r="J1365" s="490">
        <v>107558.39</v>
      </c>
      <c r="K1365" s="490">
        <v>172093.42</v>
      </c>
      <c r="L1365" s="490">
        <v>138289.35</v>
      </c>
      <c r="M1365" s="490">
        <v>221262.97</v>
      </c>
      <c r="N1365" s="490">
        <v>184385.8</v>
      </c>
      <c r="O1365" s="490">
        <v>295017.28999999998</v>
      </c>
      <c r="P1365" s="490">
        <v>230482.26</v>
      </c>
      <c r="Q1365" s="490">
        <v>368771.61</v>
      </c>
      <c r="R1365" s="490">
        <v>261213.22</v>
      </c>
      <c r="S1365" s="490">
        <v>417941.16</v>
      </c>
      <c r="T1365" s="490">
        <v>291944.19</v>
      </c>
      <c r="U1365" s="490">
        <v>467110.71</v>
      </c>
    </row>
    <row r="1366" spans="1:21" ht="15">
      <c r="A1366" s="489">
        <v>7</v>
      </c>
      <c r="B1366" s="489" t="s">
        <v>506</v>
      </c>
      <c r="C1366" s="489" t="s">
        <v>528</v>
      </c>
      <c r="D1366" s="489" t="s">
        <v>529</v>
      </c>
      <c r="E1366" s="489" t="s">
        <v>523</v>
      </c>
      <c r="F1366" s="489">
        <v>1</v>
      </c>
      <c r="G1366" s="489" t="s">
        <v>87</v>
      </c>
      <c r="H1366" s="490">
        <v>105341.88</v>
      </c>
      <c r="I1366" s="490">
        <v>184348.29</v>
      </c>
      <c r="J1366" s="490">
        <v>136523.85999999999</v>
      </c>
      <c r="K1366" s="490">
        <v>238916.76</v>
      </c>
      <c r="L1366" s="490">
        <v>163462.09</v>
      </c>
      <c r="M1366" s="490">
        <v>286058.65000000002</v>
      </c>
      <c r="N1366" s="490">
        <v>195129.60000000001</v>
      </c>
      <c r="O1366" s="490">
        <v>341476.8</v>
      </c>
      <c r="P1366" s="490">
        <v>229541.43</v>
      </c>
      <c r="Q1366" s="490">
        <v>401697.51</v>
      </c>
      <c r="R1366" s="490">
        <v>251552.26</v>
      </c>
      <c r="S1366" s="490">
        <v>440216.46</v>
      </c>
      <c r="T1366" s="490">
        <v>272435.03000000003</v>
      </c>
      <c r="U1366" s="490">
        <v>476761.3</v>
      </c>
    </row>
    <row r="1367" spans="1:21" ht="15">
      <c r="A1367" s="489">
        <v>7</v>
      </c>
      <c r="B1367" s="489" t="s">
        <v>506</v>
      </c>
      <c r="C1367" s="489" t="s">
        <v>528</v>
      </c>
      <c r="D1367" s="489" t="s">
        <v>529</v>
      </c>
      <c r="E1367" s="489" t="s">
        <v>523</v>
      </c>
      <c r="F1367" s="489">
        <v>2</v>
      </c>
      <c r="G1367" s="489" t="s">
        <v>106</v>
      </c>
      <c r="H1367" s="490">
        <v>91744.28</v>
      </c>
      <c r="I1367" s="490">
        <v>160552.49</v>
      </c>
      <c r="J1367" s="490">
        <v>120303.33</v>
      </c>
      <c r="K1367" s="490">
        <v>210530.83</v>
      </c>
      <c r="L1367" s="490">
        <v>146229.92000000001</v>
      </c>
      <c r="M1367" s="490">
        <v>255902.36</v>
      </c>
      <c r="N1367" s="490">
        <v>179398.99</v>
      </c>
      <c r="O1367" s="490">
        <v>313948.24</v>
      </c>
      <c r="P1367" s="490">
        <v>212829.65</v>
      </c>
      <c r="Q1367" s="490">
        <v>372451.89</v>
      </c>
      <c r="R1367" s="490">
        <v>234522.9</v>
      </c>
      <c r="S1367" s="490">
        <v>410415.08</v>
      </c>
      <c r="T1367" s="490">
        <v>254634.98</v>
      </c>
      <c r="U1367" s="490">
        <v>445611.21</v>
      </c>
    </row>
    <row r="1368" spans="1:21" ht="15">
      <c r="A1368" s="489">
        <v>7</v>
      </c>
      <c r="B1368" s="489" t="s">
        <v>506</v>
      </c>
      <c r="C1368" s="489" t="s">
        <v>528</v>
      </c>
      <c r="D1368" s="489" t="s">
        <v>529</v>
      </c>
      <c r="E1368" s="489" t="s">
        <v>523</v>
      </c>
      <c r="F1368" s="489">
        <v>3</v>
      </c>
      <c r="G1368" s="489" t="s">
        <v>107</v>
      </c>
      <c r="H1368" s="490">
        <v>79452.97</v>
      </c>
      <c r="I1368" s="490">
        <v>139042.70000000001</v>
      </c>
      <c r="J1368" s="490">
        <v>108076.07</v>
      </c>
      <c r="K1368" s="490">
        <v>189133.13</v>
      </c>
      <c r="L1368" s="490">
        <v>136509.54999999999</v>
      </c>
      <c r="M1368" s="490">
        <v>238891.72</v>
      </c>
      <c r="N1368" s="490">
        <v>179597.54</v>
      </c>
      <c r="O1368" s="490">
        <v>314295.69</v>
      </c>
      <c r="P1368" s="490">
        <v>222351.84</v>
      </c>
      <c r="Q1368" s="490">
        <v>389115.71</v>
      </c>
      <c r="R1368" s="490">
        <v>250378.02</v>
      </c>
      <c r="S1368" s="490">
        <v>438161.53</v>
      </c>
      <c r="T1368" s="490">
        <v>278022.84999999998</v>
      </c>
      <c r="U1368" s="490">
        <v>486539.99</v>
      </c>
    </row>
    <row r="1369" spans="1:21" ht="15">
      <c r="A1369" s="489">
        <v>7</v>
      </c>
      <c r="B1369" s="489" t="s">
        <v>506</v>
      </c>
      <c r="C1369" s="489" t="s">
        <v>528</v>
      </c>
      <c r="D1369" s="489" t="s">
        <v>529</v>
      </c>
      <c r="E1369" s="489" t="s">
        <v>523</v>
      </c>
      <c r="F1369" s="489">
        <v>4</v>
      </c>
      <c r="G1369" s="489" t="s">
        <v>104</v>
      </c>
      <c r="H1369" s="490">
        <v>89364.83</v>
      </c>
      <c r="I1369" s="490">
        <v>142983.73000000001</v>
      </c>
      <c r="J1369" s="490">
        <v>125110.76</v>
      </c>
      <c r="K1369" s="490">
        <v>200177.22</v>
      </c>
      <c r="L1369" s="490">
        <v>160856.69</v>
      </c>
      <c r="M1369" s="490">
        <v>257370.71</v>
      </c>
      <c r="N1369" s="490">
        <v>214475.59</v>
      </c>
      <c r="O1369" s="490">
        <v>343160.95</v>
      </c>
      <c r="P1369" s="490">
        <v>268094.49</v>
      </c>
      <c r="Q1369" s="490">
        <v>428951.19</v>
      </c>
      <c r="R1369" s="490">
        <v>303840.42</v>
      </c>
      <c r="S1369" s="490">
        <v>486144.68</v>
      </c>
      <c r="T1369" s="490">
        <v>339586.35</v>
      </c>
      <c r="U1369" s="490">
        <v>543338.17000000004</v>
      </c>
    </row>
    <row r="1370" spans="1:21" ht="15">
      <c r="A1370" s="489">
        <v>7</v>
      </c>
      <c r="B1370" s="489" t="s">
        <v>506</v>
      </c>
      <c r="C1370" s="489" t="s">
        <v>528</v>
      </c>
      <c r="D1370" s="489" t="s">
        <v>529</v>
      </c>
      <c r="E1370" s="489" t="s">
        <v>533</v>
      </c>
      <c r="F1370" s="489">
        <v>1</v>
      </c>
      <c r="G1370" s="489" t="s">
        <v>87</v>
      </c>
      <c r="H1370" s="490">
        <v>92183.79</v>
      </c>
      <c r="I1370" s="490">
        <v>161321.64000000001</v>
      </c>
      <c r="J1370" s="490">
        <v>119366.81</v>
      </c>
      <c r="K1370" s="490">
        <v>208891.91</v>
      </c>
      <c r="L1370" s="490">
        <v>142845.22</v>
      </c>
      <c r="M1370" s="490">
        <v>249979.13</v>
      </c>
      <c r="N1370" s="490">
        <v>170405.1</v>
      </c>
      <c r="O1370" s="490">
        <v>298208.92</v>
      </c>
      <c r="P1370" s="490">
        <v>200373.68</v>
      </c>
      <c r="Q1370" s="490">
        <v>350653.94</v>
      </c>
      <c r="R1370" s="490">
        <v>219541.32</v>
      </c>
      <c r="S1370" s="490">
        <v>384197.3</v>
      </c>
      <c r="T1370" s="490">
        <v>237677.49</v>
      </c>
      <c r="U1370" s="490">
        <v>415935.6</v>
      </c>
    </row>
    <row r="1371" spans="1:21" ht="15">
      <c r="A1371" s="489">
        <v>7</v>
      </c>
      <c r="B1371" s="489" t="s">
        <v>506</v>
      </c>
      <c r="C1371" s="489" t="s">
        <v>528</v>
      </c>
      <c r="D1371" s="489" t="s">
        <v>529</v>
      </c>
      <c r="E1371" s="489" t="s">
        <v>533</v>
      </c>
      <c r="F1371" s="489">
        <v>2</v>
      </c>
      <c r="G1371" s="489" t="s">
        <v>106</v>
      </c>
      <c r="H1371" s="490">
        <v>80746.64</v>
      </c>
      <c r="I1371" s="490">
        <v>141306.60999999999</v>
      </c>
      <c r="J1371" s="490">
        <v>105723.37</v>
      </c>
      <c r="K1371" s="490">
        <v>185015.9</v>
      </c>
      <c r="L1371" s="490">
        <v>128350.88</v>
      </c>
      <c r="M1371" s="490">
        <v>224614.03</v>
      </c>
      <c r="N1371" s="490">
        <v>157173.75</v>
      </c>
      <c r="O1371" s="490">
        <v>275054.06</v>
      </c>
      <c r="P1371" s="490">
        <v>186317.04</v>
      </c>
      <c r="Q1371" s="490">
        <v>326054.82</v>
      </c>
      <c r="R1371" s="490">
        <v>205217.56</v>
      </c>
      <c r="S1371" s="490">
        <v>359130.72</v>
      </c>
      <c r="T1371" s="490">
        <v>222705.48</v>
      </c>
      <c r="U1371" s="490">
        <v>389734.59</v>
      </c>
    </row>
    <row r="1372" spans="1:21" ht="15">
      <c r="A1372" s="489">
        <v>7</v>
      </c>
      <c r="B1372" s="489" t="s">
        <v>506</v>
      </c>
      <c r="C1372" s="489" t="s">
        <v>528</v>
      </c>
      <c r="D1372" s="489" t="s">
        <v>529</v>
      </c>
      <c r="E1372" s="489" t="s">
        <v>533</v>
      </c>
      <c r="F1372" s="489">
        <v>3</v>
      </c>
      <c r="G1372" s="489" t="s">
        <v>107</v>
      </c>
      <c r="H1372" s="490">
        <v>70283.31</v>
      </c>
      <c r="I1372" s="490">
        <v>122995.79</v>
      </c>
      <c r="J1372" s="490">
        <v>95740.29</v>
      </c>
      <c r="K1372" s="490">
        <v>167545.51</v>
      </c>
      <c r="L1372" s="490">
        <v>121037.79</v>
      </c>
      <c r="M1372" s="490">
        <v>211816.13</v>
      </c>
      <c r="N1372" s="490">
        <v>159352.24</v>
      </c>
      <c r="O1372" s="490">
        <v>278866.42</v>
      </c>
      <c r="P1372" s="490">
        <v>197386.02</v>
      </c>
      <c r="Q1372" s="490">
        <v>345425.54</v>
      </c>
      <c r="R1372" s="490">
        <v>222340.93</v>
      </c>
      <c r="S1372" s="490">
        <v>389096.63</v>
      </c>
      <c r="T1372" s="490">
        <v>246975.08</v>
      </c>
      <c r="U1372" s="490">
        <v>432206.38</v>
      </c>
    </row>
    <row r="1373" spans="1:21" ht="15">
      <c r="A1373" s="489">
        <v>7</v>
      </c>
      <c r="B1373" s="489" t="s">
        <v>506</v>
      </c>
      <c r="C1373" s="489" t="s">
        <v>528</v>
      </c>
      <c r="D1373" s="489" t="s">
        <v>529</v>
      </c>
      <c r="E1373" s="489" t="s">
        <v>533</v>
      </c>
      <c r="F1373" s="489">
        <v>4</v>
      </c>
      <c r="G1373" s="489" t="s">
        <v>104</v>
      </c>
      <c r="H1373" s="490">
        <v>78137.039999999994</v>
      </c>
      <c r="I1373" s="490">
        <v>125019.26</v>
      </c>
      <c r="J1373" s="490">
        <v>109391.85</v>
      </c>
      <c r="K1373" s="490">
        <v>175026.96</v>
      </c>
      <c r="L1373" s="490">
        <v>140646.66</v>
      </c>
      <c r="M1373" s="490">
        <v>225034.66</v>
      </c>
      <c r="N1373" s="490">
        <v>187528.88</v>
      </c>
      <c r="O1373" s="490">
        <v>300046.21999999997</v>
      </c>
      <c r="P1373" s="490">
        <v>234411.11</v>
      </c>
      <c r="Q1373" s="490">
        <v>375057.77</v>
      </c>
      <c r="R1373" s="490">
        <v>265665.91999999998</v>
      </c>
      <c r="S1373" s="490">
        <v>425065.48</v>
      </c>
      <c r="T1373" s="490">
        <v>296920.73</v>
      </c>
      <c r="U1373" s="490">
        <v>475073.18</v>
      </c>
    </row>
    <row r="1374" spans="1:21" ht="15">
      <c r="A1374" s="489">
        <v>7</v>
      </c>
      <c r="B1374" s="489" t="s">
        <v>506</v>
      </c>
      <c r="C1374" s="489" t="s">
        <v>528</v>
      </c>
      <c r="D1374" s="489" t="s">
        <v>529</v>
      </c>
      <c r="E1374" s="489" t="s">
        <v>149</v>
      </c>
      <c r="F1374" s="489">
        <v>1</v>
      </c>
      <c r="G1374" s="489" t="s">
        <v>87</v>
      </c>
      <c r="H1374" s="490">
        <v>95473.68</v>
      </c>
      <c r="I1374" s="490">
        <v>167078.95000000001</v>
      </c>
      <c r="J1374" s="490">
        <v>123849.81</v>
      </c>
      <c r="K1374" s="490">
        <v>216737.17</v>
      </c>
      <c r="L1374" s="490">
        <v>148369.68</v>
      </c>
      <c r="M1374" s="490">
        <v>259646.94</v>
      </c>
      <c r="N1374" s="490">
        <v>177239.01</v>
      </c>
      <c r="O1374" s="490">
        <v>310168.27</v>
      </c>
      <c r="P1374" s="490">
        <v>208587.64</v>
      </c>
      <c r="Q1374" s="490">
        <v>365028.37</v>
      </c>
      <c r="R1374" s="490">
        <v>228640.43</v>
      </c>
      <c r="S1374" s="490">
        <v>400120.76</v>
      </c>
      <c r="T1374" s="490">
        <v>247719.89</v>
      </c>
      <c r="U1374" s="490">
        <v>433509.8</v>
      </c>
    </row>
    <row r="1375" spans="1:21" ht="15">
      <c r="A1375" s="489">
        <v>7</v>
      </c>
      <c r="B1375" s="489" t="s">
        <v>506</v>
      </c>
      <c r="C1375" s="489" t="s">
        <v>528</v>
      </c>
      <c r="D1375" s="489" t="s">
        <v>529</v>
      </c>
      <c r="E1375" s="489" t="s">
        <v>149</v>
      </c>
      <c r="F1375" s="489">
        <v>2</v>
      </c>
      <c r="G1375" s="489" t="s">
        <v>106</v>
      </c>
      <c r="H1375" s="490">
        <v>82638.48</v>
      </c>
      <c r="I1375" s="490">
        <v>144617.34</v>
      </c>
      <c r="J1375" s="490">
        <v>108538.84</v>
      </c>
      <c r="K1375" s="490">
        <v>189942.97</v>
      </c>
      <c r="L1375" s="490">
        <v>132103.79999999999</v>
      </c>
      <c r="M1375" s="490">
        <v>231181.66</v>
      </c>
      <c r="N1375" s="490">
        <v>162390.5</v>
      </c>
      <c r="O1375" s="490">
        <v>284183.37</v>
      </c>
      <c r="P1375" s="490">
        <v>192812.97</v>
      </c>
      <c r="Q1375" s="490">
        <v>337422.69</v>
      </c>
      <c r="R1375" s="490">
        <v>212565.99</v>
      </c>
      <c r="S1375" s="490">
        <v>371990.48</v>
      </c>
      <c r="T1375" s="490">
        <v>230917.97</v>
      </c>
      <c r="U1375" s="490">
        <v>404106.44</v>
      </c>
    </row>
    <row r="1376" spans="1:21" ht="15">
      <c r="A1376" s="489">
        <v>7</v>
      </c>
      <c r="B1376" s="489" t="s">
        <v>506</v>
      </c>
      <c r="C1376" s="489" t="s">
        <v>528</v>
      </c>
      <c r="D1376" s="489" t="s">
        <v>529</v>
      </c>
      <c r="E1376" s="489" t="s">
        <v>149</v>
      </c>
      <c r="F1376" s="489">
        <v>3</v>
      </c>
      <c r="G1376" s="489" t="s">
        <v>107</v>
      </c>
      <c r="H1376" s="490">
        <v>71174.600000000006</v>
      </c>
      <c r="I1376" s="490">
        <v>124555.55</v>
      </c>
      <c r="J1376" s="490">
        <v>96663.44</v>
      </c>
      <c r="K1376" s="490">
        <v>169161.02</v>
      </c>
      <c r="L1376" s="490">
        <v>121973.3</v>
      </c>
      <c r="M1376" s="490">
        <v>213453.27</v>
      </c>
      <c r="N1376" s="490">
        <v>160351.29</v>
      </c>
      <c r="O1376" s="490">
        <v>280614.76</v>
      </c>
      <c r="P1376" s="490">
        <v>198414.32</v>
      </c>
      <c r="Q1376" s="490">
        <v>347225.06</v>
      </c>
      <c r="R1376" s="490">
        <v>223339.71</v>
      </c>
      <c r="S1376" s="490">
        <v>390844.5</v>
      </c>
      <c r="T1376" s="490">
        <v>247905.15</v>
      </c>
      <c r="U1376" s="490">
        <v>433834</v>
      </c>
    </row>
    <row r="1377" spans="1:21" ht="15">
      <c r="A1377" s="489">
        <v>7</v>
      </c>
      <c r="B1377" s="489" t="s">
        <v>506</v>
      </c>
      <c r="C1377" s="489" t="s">
        <v>528</v>
      </c>
      <c r="D1377" s="489" t="s">
        <v>529</v>
      </c>
      <c r="E1377" s="489" t="s">
        <v>149</v>
      </c>
      <c r="F1377" s="489">
        <v>4</v>
      </c>
      <c r="G1377" s="489" t="s">
        <v>104</v>
      </c>
      <c r="H1377" s="490">
        <v>81065.69</v>
      </c>
      <c r="I1377" s="490">
        <v>129705.11</v>
      </c>
      <c r="J1377" s="490">
        <v>113491.97</v>
      </c>
      <c r="K1377" s="490">
        <v>181587.15</v>
      </c>
      <c r="L1377" s="490">
        <v>145918.25</v>
      </c>
      <c r="M1377" s="490">
        <v>233469.2</v>
      </c>
      <c r="N1377" s="490">
        <v>194557.66</v>
      </c>
      <c r="O1377" s="490">
        <v>311292.26</v>
      </c>
      <c r="P1377" s="490">
        <v>243197.08</v>
      </c>
      <c r="Q1377" s="490">
        <v>389115.33</v>
      </c>
      <c r="R1377" s="490">
        <v>275623.34999999998</v>
      </c>
      <c r="S1377" s="490">
        <v>440997.37</v>
      </c>
      <c r="T1377" s="490">
        <v>308049.63</v>
      </c>
      <c r="U1377" s="490">
        <v>492879.41</v>
      </c>
    </row>
    <row r="1378" spans="1:21" ht="15">
      <c r="A1378" s="489">
        <v>7</v>
      </c>
      <c r="B1378" s="489" t="s">
        <v>506</v>
      </c>
      <c r="C1378" s="489" t="s">
        <v>528</v>
      </c>
      <c r="D1378" s="489" t="s">
        <v>529</v>
      </c>
      <c r="E1378" s="489" t="s">
        <v>534</v>
      </c>
      <c r="F1378" s="489">
        <v>1</v>
      </c>
      <c r="G1378" s="489" t="s">
        <v>87</v>
      </c>
      <c r="H1378" s="490">
        <v>101776.62</v>
      </c>
      <c r="I1378" s="490">
        <v>178109.08</v>
      </c>
      <c r="J1378" s="490">
        <v>131892.42000000001</v>
      </c>
      <c r="K1378" s="490">
        <v>230811.73</v>
      </c>
      <c r="L1378" s="490">
        <v>157909.03</v>
      </c>
      <c r="M1378" s="490">
        <v>276340.8</v>
      </c>
      <c r="N1378" s="490">
        <v>188488.92</v>
      </c>
      <c r="O1378" s="490">
        <v>329855.61</v>
      </c>
      <c r="P1378" s="490">
        <v>221721</v>
      </c>
      <c r="Q1378" s="490">
        <v>388011.75</v>
      </c>
      <c r="R1378" s="490">
        <v>242977.1</v>
      </c>
      <c r="S1378" s="490">
        <v>425209.93</v>
      </c>
      <c r="T1378" s="490">
        <v>263138.71000000002</v>
      </c>
      <c r="U1378" s="490">
        <v>460492.74</v>
      </c>
    </row>
    <row r="1379" spans="1:21" ht="15">
      <c r="A1379" s="489">
        <v>7</v>
      </c>
      <c r="B1379" s="489" t="s">
        <v>506</v>
      </c>
      <c r="C1379" s="489" t="s">
        <v>528</v>
      </c>
      <c r="D1379" s="489" t="s">
        <v>529</v>
      </c>
      <c r="E1379" s="489" t="s">
        <v>534</v>
      </c>
      <c r="F1379" s="489">
        <v>2</v>
      </c>
      <c r="G1379" s="489" t="s">
        <v>106</v>
      </c>
      <c r="H1379" s="490">
        <v>88687.35</v>
      </c>
      <c r="I1379" s="490">
        <v>155202.85999999999</v>
      </c>
      <c r="J1379" s="490">
        <v>116278.26</v>
      </c>
      <c r="K1379" s="490">
        <v>203486.96</v>
      </c>
      <c r="L1379" s="490">
        <v>141321.06</v>
      </c>
      <c r="M1379" s="490">
        <v>247311.85</v>
      </c>
      <c r="N1379" s="490">
        <v>173346.38</v>
      </c>
      <c r="O1379" s="490">
        <v>303356.15999999997</v>
      </c>
      <c r="P1379" s="490">
        <v>205633.96</v>
      </c>
      <c r="Q1379" s="490">
        <v>359859.43</v>
      </c>
      <c r="R1379" s="490">
        <v>226584.36</v>
      </c>
      <c r="S1379" s="490">
        <v>396522.62</v>
      </c>
      <c r="T1379" s="490">
        <v>246004.08</v>
      </c>
      <c r="U1379" s="490">
        <v>430507.14</v>
      </c>
    </row>
    <row r="1380" spans="1:21" ht="15">
      <c r="A1380" s="489">
        <v>7</v>
      </c>
      <c r="B1380" s="489" t="s">
        <v>506</v>
      </c>
      <c r="C1380" s="489" t="s">
        <v>528</v>
      </c>
      <c r="D1380" s="489" t="s">
        <v>529</v>
      </c>
      <c r="E1380" s="489" t="s">
        <v>534</v>
      </c>
      <c r="F1380" s="489">
        <v>3</v>
      </c>
      <c r="G1380" s="489" t="s">
        <v>107</v>
      </c>
      <c r="H1380" s="490">
        <v>76842.53</v>
      </c>
      <c r="I1380" s="490">
        <v>134474.42000000001</v>
      </c>
      <c r="J1380" s="490">
        <v>104539.51</v>
      </c>
      <c r="K1380" s="490">
        <v>182944.13</v>
      </c>
      <c r="L1380" s="490">
        <v>132053.96</v>
      </c>
      <c r="M1380" s="490">
        <v>231094.43</v>
      </c>
      <c r="N1380" s="490">
        <v>173747.03</v>
      </c>
      <c r="O1380" s="490">
        <v>304057.3</v>
      </c>
      <c r="P1380" s="490">
        <v>215118.89</v>
      </c>
      <c r="Q1380" s="490">
        <v>376458.06</v>
      </c>
      <c r="R1380" s="490">
        <v>242241.27</v>
      </c>
      <c r="S1380" s="490">
        <v>423922.22</v>
      </c>
      <c r="T1380" s="490">
        <v>268996.56</v>
      </c>
      <c r="U1380" s="490">
        <v>470743.97</v>
      </c>
    </row>
    <row r="1381" spans="1:21" ht="15">
      <c r="A1381" s="489">
        <v>7</v>
      </c>
      <c r="B1381" s="489" t="s">
        <v>506</v>
      </c>
      <c r="C1381" s="489" t="s">
        <v>528</v>
      </c>
      <c r="D1381" s="489" t="s">
        <v>529</v>
      </c>
      <c r="E1381" s="489" t="s">
        <v>534</v>
      </c>
      <c r="F1381" s="489">
        <v>4</v>
      </c>
      <c r="G1381" s="489" t="s">
        <v>104</v>
      </c>
      <c r="H1381" s="490">
        <v>86333.5</v>
      </c>
      <c r="I1381" s="490">
        <v>138133.6</v>
      </c>
      <c r="J1381" s="490">
        <v>120866.89</v>
      </c>
      <c r="K1381" s="490">
        <v>193387.03</v>
      </c>
      <c r="L1381" s="490">
        <v>155400.29</v>
      </c>
      <c r="M1381" s="490">
        <v>248640.47</v>
      </c>
      <c r="N1381" s="490">
        <v>207200.39</v>
      </c>
      <c r="O1381" s="490">
        <v>331520.63</v>
      </c>
      <c r="P1381" s="490">
        <v>259000.49</v>
      </c>
      <c r="Q1381" s="490">
        <v>414400.79</v>
      </c>
      <c r="R1381" s="490">
        <v>293533.89</v>
      </c>
      <c r="S1381" s="490">
        <v>469654.23</v>
      </c>
      <c r="T1381" s="490">
        <v>328067.28999999998</v>
      </c>
      <c r="U1381" s="490">
        <v>524907.67000000004</v>
      </c>
    </row>
    <row r="1382" spans="1:21" ht="15">
      <c r="A1382" s="489">
        <v>7</v>
      </c>
      <c r="B1382" s="489" t="s">
        <v>506</v>
      </c>
      <c r="C1382" s="489" t="s">
        <v>528</v>
      </c>
      <c r="D1382" s="489" t="s">
        <v>529</v>
      </c>
      <c r="E1382" s="489" t="s">
        <v>535</v>
      </c>
      <c r="F1382" s="489">
        <v>1</v>
      </c>
      <c r="G1382" s="489" t="s">
        <v>87</v>
      </c>
      <c r="H1382" s="490">
        <v>108336</v>
      </c>
      <c r="I1382" s="490">
        <v>189587.99</v>
      </c>
      <c r="J1382" s="490">
        <v>140460.34</v>
      </c>
      <c r="K1382" s="490">
        <v>245805.6</v>
      </c>
      <c r="L1382" s="490">
        <v>168215.42</v>
      </c>
      <c r="M1382" s="490">
        <v>294376.98</v>
      </c>
      <c r="N1382" s="490">
        <v>200864.98</v>
      </c>
      <c r="O1382" s="490">
        <v>351513.71</v>
      </c>
      <c r="P1382" s="490">
        <v>236332.99</v>
      </c>
      <c r="Q1382" s="490">
        <v>413582.73</v>
      </c>
      <c r="R1382" s="490">
        <v>259020</v>
      </c>
      <c r="S1382" s="490">
        <v>453285.01</v>
      </c>
      <c r="T1382" s="490">
        <v>280570.77</v>
      </c>
      <c r="U1382" s="490">
        <v>490998.85</v>
      </c>
    </row>
    <row r="1383" spans="1:21" ht="15">
      <c r="A1383" s="489">
        <v>7</v>
      </c>
      <c r="B1383" s="489" t="s">
        <v>506</v>
      </c>
      <c r="C1383" s="489" t="s">
        <v>528</v>
      </c>
      <c r="D1383" s="489" t="s">
        <v>529</v>
      </c>
      <c r="E1383" s="489" t="s">
        <v>535</v>
      </c>
      <c r="F1383" s="489">
        <v>2</v>
      </c>
      <c r="G1383" s="489" t="s">
        <v>106</v>
      </c>
      <c r="H1383" s="490">
        <v>94102.95</v>
      </c>
      <c r="I1383" s="490">
        <v>164680.16</v>
      </c>
      <c r="J1383" s="490">
        <v>123481.84</v>
      </c>
      <c r="K1383" s="490">
        <v>216093.22</v>
      </c>
      <c r="L1383" s="490">
        <v>150178.01</v>
      </c>
      <c r="M1383" s="490">
        <v>262811.53000000003</v>
      </c>
      <c r="N1383" s="490">
        <v>184399.3</v>
      </c>
      <c r="O1383" s="490">
        <v>322698.77</v>
      </c>
      <c r="P1383" s="490">
        <v>218840.28</v>
      </c>
      <c r="Q1383" s="490">
        <v>382970.49</v>
      </c>
      <c r="R1383" s="490">
        <v>241194.88</v>
      </c>
      <c r="S1383" s="490">
        <v>422091.04</v>
      </c>
      <c r="T1383" s="490">
        <v>261938.94</v>
      </c>
      <c r="U1383" s="490">
        <v>458393.15</v>
      </c>
    </row>
    <row r="1384" spans="1:21" ht="15">
      <c r="A1384" s="489">
        <v>7</v>
      </c>
      <c r="B1384" s="489" t="s">
        <v>506</v>
      </c>
      <c r="C1384" s="489" t="s">
        <v>528</v>
      </c>
      <c r="D1384" s="489" t="s">
        <v>529</v>
      </c>
      <c r="E1384" s="489" t="s">
        <v>535</v>
      </c>
      <c r="F1384" s="489">
        <v>3</v>
      </c>
      <c r="G1384" s="489" t="s">
        <v>107</v>
      </c>
      <c r="H1384" s="490">
        <v>81304.56</v>
      </c>
      <c r="I1384" s="490">
        <v>142282.98000000001</v>
      </c>
      <c r="J1384" s="490">
        <v>110520.72</v>
      </c>
      <c r="K1384" s="490">
        <v>193411.26</v>
      </c>
      <c r="L1384" s="490">
        <v>139538.41</v>
      </c>
      <c r="M1384" s="490">
        <v>244192.21</v>
      </c>
      <c r="N1384" s="490">
        <v>183523.14</v>
      </c>
      <c r="O1384" s="490">
        <v>321165.5</v>
      </c>
      <c r="P1384" s="490">
        <v>227158.61</v>
      </c>
      <c r="Q1384" s="490">
        <v>397527.57</v>
      </c>
      <c r="R1384" s="490">
        <v>255749.96</v>
      </c>
      <c r="S1384" s="490">
        <v>447562.43</v>
      </c>
      <c r="T1384" s="490">
        <v>283942.14</v>
      </c>
      <c r="U1384" s="490">
        <v>496898.75</v>
      </c>
    </row>
    <row r="1385" spans="1:21" ht="15">
      <c r="A1385" s="489">
        <v>7</v>
      </c>
      <c r="B1385" s="489" t="s">
        <v>506</v>
      </c>
      <c r="C1385" s="489" t="s">
        <v>528</v>
      </c>
      <c r="D1385" s="489" t="s">
        <v>529</v>
      </c>
      <c r="E1385" s="489" t="s">
        <v>535</v>
      </c>
      <c r="F1385" s="489">
        <v>4</v>
      </c>
      <c r="G1385" s="489" t="s">
        <v>104</v>
      </c>
      <c r="H1385" s="490">
        <v>91940.06</v>
      </c>
      <c r="I1385" s="490">
        <v>147104.1</v>
      </c>
      <c r="J1385" s="490">
        <v>128716.08</v>
      </c>
      <c r="K1385" s="490">
        <v>205945.74</v>
      </c>
      <c r="L1385" s="490">
        <v>165492.10999999999</v>
      </c>
      <c r="M1385" s="490">
        <v>264787.38</v>
      </c>
      <c r="N1385" s="490">
        <v>220656.14</v>
      </c>
      <c r="O1385" s="490">
        <v>353049.83</v>
      </c>
      <c r="P1385" s="490">
        <v>275820.18</v>
      </c>
      <c r="Q1385" s="490">
        <v>441312.29</v>
      </c>
      <c r="R1385" s="490">
        <v>312596.2</v>
      </c>
      <c r="S1385" s="490">
        <v>500153.93</v>
      </c>
      <c r="T1385" s="490">
        <v>349372.23</v>
      </c>
      <c r="U1385" s="490">
        <v>558995.56999999995</v>
      </c>
    </row>
    <row r="1386" spans="1:21" ht="15">
      <c r="A1386" s="489">
        <v>7</v>
      </c>
      <c r="B1386" s="489" t="s">
        <v>506</v>
      </c>
      <c r="C1386" s="489" t="s">
        <v>536</v>
      </c>
      <c r="D1386" s="489" t="s">
        <v>537</v>
      </c>
      <c r="E1386" s="489" t="s">
        <v>538</v>
      </c>
      <c r="F1386" s="489">
        <v>1</v>
      </c>
      <c r="G1386" s="489" t="s">
        <v>87</v>
      </c>
      <c r="H1386" s="490">
        <v>91002.18</v>
      </c>
      <c r="I1386" s="490">
        <v>159253.81</v>
      </c>
      <c r="J1386" s="490">
        <v>117955.69</v>
      </c>
      <c r="K1386" s="490">
        <v>206422.46</v>
      </c>
      <c r="L1386" s="490">
        <v>141241.72</v>
      </c>
      <c r="M1386" s="490">
        <v>247173</v>
      </c>
      <c r="N1386" s="490">
        <v>168622.14</v>
      </c>
      <c r="O1386" s="490">
        <v>295088.74</v>
      </c>
      <c r="P1386" s="490">
        <v>198372.19</v>
      </c>
      <c r="Q1386" s="490">
        <v>347151.33</v>
      </c>
      <c r="R1386" s="490">
        <v>217401.39</v>
      </c>
      <c r="S1386" s="490">
        <v>380452.43</v>
      </c>
      <c r="T1386" s="490">
        <v>235462.97</v>
      </c>
      <c r="U1386" s="490">
        <v>412060.2</v>
      </c>
    </row>
    <row r="1387" spans="1:21" ht="15">
      <c r="A1387" s="489">
        <v>7</v>
      </c>
      <c r="B1387" s="489" t="s">
        <v>506</v>
      </c>
      <c r="C1387" s="489" t="s">
        <v>536</v>
      </c>
      <c r="D1387" s="489" t="s">
        <v>537</v>
      </c>
      <c r="E1387" s="489" t="s">
        <v>538</v>
      </c>
      <c r="F1387" s="489">
        <v>2</v>
      </c>
      <c r="G1387" s="489" t="s">
        <v>106</v>
      </c>
      <c r="H1387" s="490">
        <v>79183.69</v>
      </c>
      <c r="I1387" s="490">
        <v>138571.46</v>
      </c>
      <c r="J1387" s="490">
        <v>103857.47</v>
      </c>
      <c r="K1387" s="490">
        <v>181750.58</v>
      </c>
      <c r="L1387" s="490">
        <v>126264.23</v>
      </c>
      <c r="M1387" s="490">
        <v>220962.4</v>
      </c>
      <c r="N1387" s="490">
        <v>154949.74</v>
      </c>
      <c r="O1387" s="490">
        <v>271162.05</v>
      </c>
      <c r="P1387" s="490">
        <v>183847</v>
      </c>
      <c r="Q1387" s="490">
        <v>321732.24</v>
      </c>
      <c r="R1387" s="490">
        <v>202600.17</v>
      </c>
      <c r="S1387" s="490">
        <v>354550.29</v>
      </c>
      <c r="T1387" s="490">
        <v>219991.9</v>
      </c>
      <c r="U1387" s="490">
        <v>384985.82</v>
      </c>
    </row>
    <row r="1388" spans="1:21" ht="15">
      <c r="A1388" s="489">
        <v>7</v>
      </c>
      <c r="B1388" s="489" t="s">
        <v>506</v>
      </c>
      <c r="C1388" s="489" t="s">
        <v>536</v>
      </c>
      <c r="D1388" s="489" t="s">
        <v>537</v>
      </c>
      <c r="E1388" s="489" t="s">
        <v>538</v>
      </c>
      <c r="F1388" s="489">
        <v>3</v>
      </c>
      <c r="G1388" s="489" t="s">
        <v>107</v>
      </c>
      <c r="H1388" s="490">
        <v>68520.009999999995</v>
      </c>
      <c r="I1388" s="490">
        <v>119910.02</v>
      </c>
      <c r="J1388" s="490">
        <v>93183.14</v>
      </c>
      <c r="K1388" s="490">
        <v>163070.49</v>
      </c>
      <c r="L1388" s="490">
        <v>117681.45</v>
      </c>
      <c r="M1388" s="490">
        <v>205942.54</v>
      </c>
      <c r="N1388" s="490">
        <v>154809.41</v>
      </c>
      <c r="O1388" s="490">
        <v>270916.46000000002</v>
      </c>
      <c r="P1388" s="490">
        <v>191647.34</v>
      </c>
      <c r="Q1388" s="490">
        <v>335382.84999999998</v>
      </c>
      <c r="R1388" s="490">
        <v>215791.65</v>
      </c>
      <c r="S1388" s="490">
        <v>377635.39</v>
      </c>
      <c r="T1388" s="490">
        <v>239604.51</v>
      </c>
      <c r="U1388" s="490">
        <v>419307.89</v>
      </c>
    </row>
    <row r="1389" spans="1:21" ht="15">
      <c r="A1389" s="489">
        <v>7</v>
      </c>
      <c r="B1389" s="489" t="s">
        <v>506</v>
      </c>
      <c r="C1389" s="489" t="s">
        <v>536</v>
      </c>
      <c r="D1389" s="489" t="s">
        <v>537</v>
      </c>
      <c r="E1389" s="489" t="s">
        <v>538</v>
      </c>
      <c r="F1389" s="489">
        <v>4</v>
      </c>
      <c r="G1389" s="489" t="s">
        <v>104</v>
      </c>
      <c r="H1389" s="490">
        <v>77210.179999999993</v>
      </c>
      <c r="I1389" s="490">
        <v>123536.29</v>
      </c>
      <c r="J1389" s="490">
        <v>108094.25</v>
      </c>
      <c r="K1389" s="490">
        <v>172950.8</v>
      </c>
      <c r="L1389" s="490">
        <v>138978.32</v>
      </c>
      <c r="M1389" s="490">
        <v>222365.32</v>
      </c>
      <c r="N1389" s="490">
        <v>185304.43</v>
      </c>
      <c r="O1389" s="490">
        <v>296487.09000000003</v>
      </c>
      <c r="P1389" s="490">
        <v>231630.53</v>
      </c>
      <c r="Q1389" s="490">
        <v>370608.86</v>
      </c>
      <c r="R1389" s="490">
        <v>262514.61</v>
      </c>
      <c r="S1389" s="490">
        <v>420023.38</v>
      </c>
      <c r="T1389" s="490">
        <v>293398.68</v>
      </c>
      <c r="U1389" s="490">
        <v>469437.89</v>
      </c>
    </row>
    <row r="1390" spans="1:21" ht="15">
      <c r="A1390" s="489">
        <v>7</v>
      </c>
      <c r="B1390" s="489" t="s">
        <v>506</v>
      </c>
      <c r="C1390" s="489" t="s">
        <v>536</v>
      </c>
      <c r="D1390" s="489" t="s">
        <v>537</v>
      </c>
      <c r="E1390" s="489" t="s">
        <v>539</v>
      </c>
      <c r="F1390" s="489">
        <v>1</v>
      </c>
      <c r="G1390" s="489" t="s">
        <v>87</v>
      </c>
      <c r="H1390" s="490">
        <v>92144.46</v>
      </c>
      <c r="I1390" s="490">
        <v>161252.79999999999</v>
      </c>
      <c r="J1390" s="490">
        <v>119345.60000000001</v>
      </c>
      <c r="K1390" s="490">
        <v>208854.81</v>
      </c>
      <c r="L1390" s="490">
        <v>142841.14000000001</v>
      </c>
      <c r="M1390" s="490">
        <v>249971.99</v>
      </c>
      <c r="N1390" s="490">
        <v>170432.71</v>
      </c>
      <c r="O1390" s="490">
        <v>298257.24</v>
      </c>
      <c r="P1390" s="490">
        <v>200429.9</v>
      </c>
      <c r="Q1390" s="490">
        <v>350752.33</v>
      </c>
      <c r="R1390" s="490">
        <v>219616.18</v>
      </c>
      <c r="S1390" s="490">
        <v>384328.31</v>
      </c>
      <c r="T1390" s="490">
        <v>237784.08</v>
      </c>
      <c r="U1390" s="490">
        <v>416122.14</v>
      </c>
    </row>
    <row r="1391" spans="1:21" ht="15">
      <c r="A1391" s="489">
        <v>7</v>
      </c>
      <c r="B1391" s="489" t="s">
        <v>506</v>
      </c>
      <c r="C1391" s="489" t="s">
        <v>536</v>
      </c>
      <c r="D1391" s="489" t="s">
        <v>537</v>
      </c>
      <c r="E1391" s="489" t="s">
        <v>539</v>
      </c>
      <c r="F1391" s="489">
        <v>2</v>
      </c>
      <c r="G1391" s="489" t="s">
        <v>106</v>
      </c>
      <c r="H1391" s="490">
        <v>80580.2</v>
      </c>
      <c r="I1391" s="490">
        <v>141015.35</v>
      </c>
      <c r="J1391" s="490">
        <v>105550.57</v>
      </c>
      <c r="K1391" s="490">
        <v>184713.5</v>
      </c>
      <c r="L1391" s="490">
        <v>128185.75</v>
      </c>
      <c r="M1391" s="490">
        <v>224325.06</v>
      </c>
      <c r="N1391" s="490">
        <v>157054.34</v>
      </c>
      <c r="O1391" s="490">
        <v>274845.09999999998</v>
      </c>
      <c r="P1391" s="490">
        <v>186217.08</v>
      </c>
      <c r="Q1391" s="490">
        <v>325879.89</v>
      </c>
      <c r="R1391" s="490">
        <v>205133.26</v>
      </c>
      <c r="S1391" s="490">
        <v>358983.21</v>
      </c>
      <c r="T1391" s="490">
        <v>222645.71</v>
      </c>
      <c r="U1391" s="490">
        <v>389630</v>
      </c>
    </row>
    <row r="1392" spans="1:21" ht="15">
      <c r="A1392" s="489">
        <v>7</v>
      </c>
      <c r="B1392" s="489" t="s">
        <v>506</v>
      </c>
      <c r="C1392" s="489" t="s">
        <v>536</v>
      </c>
      <c r="D1392" s="489" t="s">
        <v>537</v>
      </c>
      <c r="E1392" s="489" t="s">
        <v>539</v>
      </c>
      <c r="F1392" s="489">
        <v>3</v>
      </c>
      <c r="G1392" s="489" t="s">
        <v>107</v>
      </c>
      <c r="H1392" s="490">
        <v>70037.72</v>
      </c>
      <c r="I1392" s="490">
        <v>122566</v>
      </c>
      <c r="J1392" s="490">
        <v>95366.95</v>
      </c>
      <c r="K1392" s="490">
        <v>166892.16</v>
      </c>
      <c r="L1392" s="490">
        <v>120534.92</v>
      </c>
      <c r="M1392" s="490">
        <v>210936.12</v>
      </c>
      <c r="N1392" s="490">
        <v>158659.18</v>
      </c>
      <c r="O1392" s="490">
        <v>277653.56</v>
      </c>
      <c r="P1392" s="490">
        <v>196499.65</v>
      </c>
      <c r="Q1392" s="490">
        <v>343874.39</v>
      </c>
      <c r="R1392" s="490">
        <v>221321.23</v>
      </c>
      <c r="S1392" s="490">
        <v>387312.15</v>
      </c>
      <c r="T1392" s="490">
        <v>245818.48</v>
      </c>
      <c r="U1392" s="490">
        <v>430182.34</v>
      </c>
    </row>
    <row r="1393" spans="1:21" ht="15">
      <c r="A1393" s="489">
        <v>7</v>
      </c>
      <c r="B1393" s="489" t="s">
        <v>506</v>
      </c>
      <c r="C1393" s="489" t="s">
        <v>536</v>
      </c>
      <c r="D1393" s="489" t="s">
        <v>537</v>
      </c>
      <c r="E1393" s="489" t="s">
        <v>539</v>
      </c>
      <c r="F1393" s="489">
        <v>4</v>
      </c>
      <c r="G1393" s="489" t="s">
        <v>104</v>
      </c>
      <c r="H1393" s="490">
        <v>78122.37</v>
      </c>
      <c r="I1393" s="490">
        <v>124995.79</v>
      </c>
      <c r="J1393" s="490">
        <v>109371.32</v>
      </c>
      <c r="K1393" s="490">
        <v>174994.11</v>
      </c>
      <c r="L1393" s="490">
        <v>140620.26999999999</v>
      </c>
      <c r="M1393" s="490">
        <v>224992.43</v>
      </c>
      <c r="N1393" s="490">
        <v>187493.69</v>
      </c>
      <c r="O1393" s="490">
        <v>299989.90000000002</v>
      </c>
      <c r="P1393" s="490">
        <v>234367.11</v>
      </c>
      <c r="Q1393" s="490">
        <v>374987.38</v>
      </c>
      <c r="R1393" s="490">
        <v>265616.06</v>
      </c>
      <c r="S1393" s="490">
        <v>424985.7</v>
      </c>
      <c r="T1393" s="490">
        <v>296865.01</v>
      </c>
      <c r="U1393" s="490">
        <v>474984.02</v>
      </c>
    </row>
    <row r="1394" spans="1:21" ht="15">
      <c r="A1394" s="489">
        <v>7</v>
      </c>
      <c r="B1394" s="489" t="s">
        <v>506</v>
      </c>
      <c r="C1394" s="489" t="s">
        <v>536</v>
      </c>
      <c r="D1394" s="489" t="s">
        <v>537</v>
      </c>
      <c r="E1394" s="489" t="s">
        <v>283</v>
      </c>
      <c r="F1394" s="489">
        <v>1</v>
      </c>
      <c r="G1394" s="489" t="s">
        <v>87</v>
      </c>
      <c r="H1394" s="490">
        <v>93011.37</v>
      </c>
      <c r="I1394" s="490">
        <v>162769.89000000001</v>
      </c>
      <c r="J1394" s="490">
        <v>120587.08</v>
      </c>
      <c r="K1394" s="490">
        <v>211027.39</v>
      </c>
      <c r="L1394" s="490">
        <v>144411.97</v>
      </c>
      <c r="M1394" s="490">
        <v>252720.94</v>
      </c>
      <c r="N1394" s="490">
        <v>172436.52</v>
      </c>
      <c r="O1394" s="490">
        <v>301763.90999999997</v>
      </c>
      <c r="P1394" s="490">
        <v>202881.15</v>
      </c>
      <c r="Q1394" s="490">
        <v>355042.02</v>
      </c>
      <c r="R1394" s="490">
        <v>222354.93</v>
      </c>
      <c r="S1394" s="490">
        <v>389121.13</v>
      </c>
      <c r="T1394" s="490">
        <v>240851.27</v>
      </c>
      <c r="U1394" s="490">
        <v>421489.73</v>
      </c>
    </row>
    <row r="1395" spans="1:21" ht="15">
      <c r="A1395" s="489">
        <v>7</v>
      </c>
      <c r="B1395" s="489" t="s">
        <v>506</v>
      </c>
      <c r="C1395" s="489" t="s">
        <v>536</v>
      </c>
      <c r="D1395" s="489" t="s">
        <v>537</v>
      </c>
      <c r="E1395" s="489" t="s">
        <v>283</v>
      </c>
      <c r="F1395" s="489">
        <v>2</v>
      </c>
      <c r="G1395" s="489" t="s">
        <v>106</v>
      </c>
      <c r="H1395" s="490">
        <v>80811.62</v>
      </c>
      <c r="I1395" s="490">
        <v>141420.32999999999</v>
      </c>
      <c r="J1395" s="490">
        <v>106034.08</v>
      </c>
      <c r="K1395" s="490">
        <v>185559.64</v>
      </c>
      <c r="L1395" s="490">
        <v>128951.33</v>
      </c>
      <c r="M1395" s="490">
        <v>225664.83</v>
      </c>
      <c r="N1395" s="490">
        <v>158323.07999999999</v>
      </c>
      <c r="O1395" s="490">
        <v>277065.39</v>
      </c>
      <c r="P1395" s="490">
        <v>187887.41</v>
      </c>
      <c r="Q1395" s="490">
        <v>328802.96000000002</v>
      </c>
      <c r="R1395" s="490">
        <v>207076.25</v>
      </c>
      <c r="S1395" s="490">
        <v>362383.44</v>
      </c>
      <c r="T1395" s="490">
        <v>224881.13</v>
      </c>
      <c r="U1395" s="490">
        <v>393541.98</v>
      </c>
    </row>
    <row r="1396" spans="1:21" ht="15">
      <c r="A1396" s="489">
        <v>7</v>
      </c>
      <c r="B1396" s="489" t="s">
        <v>506</v>
      </c>
      <c r="C1396" s="489" t="s">
        <v>536</v>
      </c>
      <c r="D1396" s="489" t="s">
        <v>537</v>
      </c>
      <c r="E1396" s="489" t="s">
        <v>283</v>
      </c>
      <c r="F1396" s="489">
        <v>3</v>
      </c>
      <c r="G1396" s="489" t="s">
        <v>107</v>
      </c>
      <c r="H1396" s="490">
        <v>69836.27</v>
      </c>
      <c r="I1396" s="490">
        <v>122213.47</v>
      </c>
      <c r="J1396" s="490">
        <v>94937.35</v>
      </c>
      <c r="K1396" s="490">
        <v>166140.35999999999</v>
      </c>
      <c r="L1396" s="490">
        <v>119868.31</v>
      </c>
      <c r="M1396" s="490">
        <v>209769.54</v>
      </c>
      <c r="N1396" s="490">
        <v>157657.5</v>
      </c>
      <c r="O1396" s="490">
        <v>275900.63</v>
      </c>
      <c r="P1396" s="490">
        <v>195147.32</v>
      </c>
      <c r="Q1396" s="490">
        <v>341507.81</v>
      </c>
      <c r="R1396" s="490">
        <v>219712.85</v>
      </c>
      <c r="S1396" s="490">
        <v>384497.48</v>
      </c>
      <c r="T1396" s="490">
        <v>243936.23</v>
      </c>
      <c r="U1396" s="490">
        <v>426888.41</v>
      </c>
    </row>
    <row r="1397" spans="1:21" ht="15">
      <c r="A1397" s="489">
        <v>7</v>
      </c>
      <c r="B1397" s="489" t="s">
        <v>506</v>
      </c>
      <c r="C1397" s="489" t="s">
        <v>536</v>
      </c>
      <c r="D1397" s="489" t="s">
        <v>537</v>
      </c>
      <c r="E1397" s="489" t="s">
        <v>283</v>
      </c>
      <c r="F1397" s="489">
        <v>4</v>
      </c>
      <c r="G1397" s="489" t="s">
        <v>104</v>
      </c>
      <c r="H1397" s="490">
        <v>78931.89</v>
      </c>
      <c r="I1397" s="490">
        <v>126291.02</v>
      </c>
      <c r="J1397" s="490">
        <v>110504.64</v>
      </c>
      <c r="K1397" s="490">
        <v>176807.43</v>
      </c>
      <c r="L1397" s="490">
        <v>142077.4</v>
      </c>
      <c r="M1397" s="490">
        <v>227323.84</v>
      </c>
      <c r="N1397" s="490">
        <v>189436.53</v>
      </c>
      <c r="O1397" s="490">
        <v>303098.45</v>
      </c>
      <c r="P1397" s="490">
        <v>236795.66</v>
      </c>
      <c r="Q1397" s="490">
        <v>378873.07</v>
      </c>
      <c r="R1397" s="490">
        <v>268368.42</v>
      </c>
      <c r="S1397" s="490">
        <v>429389.47</v>
      </c>
      <c r="T1397" s="490">
        <v>299941.17</v>
      </c>
      <c r="U1397" s="490">
        <v>479905.88</v>
      </c>
    </row>
    <row r="1398" spans="1:21" ht="15">
      <c r="A1398" s="489">
        <v>7</v>
      </c>
      <c r="B1398" s="489" t="s">
        <v>506</v>
      </c>
      <c r="C1398" s="489" t="s">
        <v>536</v>
      </c>
      <c r="D1398" s="489" t="s">
        <v>537</v>
      </c>
      <c r="E1398" s="489" t="s">
        <v>540</v>
      </c>
      <c r="F1398" s="489">
        <v>1</v>
      </c>
      <c r="G1398" s="489" t="s">
        <v>87</v>
      </c>
      <c r="H1398" s="490">
        <v>93464.5</v>
      </c>
      <c r="I1398" s="490">
        <v>163562.87</v>
      </c>
      <c r="J1398" s="490">
        <v>121218.42</v>
      </c>
      <c r="K1398" s="490">
        <v>212132.24</v>
      </c>
      <c r="L1398" s="490">
        <v>145199.43</v>
      </c>
      <c r="M1398" s="490">
        <v>254099</v>
      </c>
      <c r="N1398" s="490">
        <v>173424.63</v>
      </c>
      <c r="O1398" s="490">
        <v>303493.09999999998</v>
      </c>
      <c r="P1398" s="490">
        <v>204078.67</v>
      </c>
      <c r="Q1398" s="490">
        <v>357137.68</v>
      </c>
      <c r="R1398" s="490">
        <v>223686.89</v>
      </c>
      <c r="S1398" s="490">
        <v>391452.05</v>
      </c>
      <c r="T1398" s="490">
        <v>242331.59</v>
      </c>
      <c r="U1398" s="490">
        <v>424080.27</v>
      </c>
    </row>
    <row r="1399" spans="1:21" ht="15">
      <c r="A1399" s="489">
        <v>7</v>
      </c>
      <c r="B1399" s="489" t="s">
        <v>506</v>
      </c>
      <c r="C1399" s="489" t="s">
        <v>536</v>
      </c>
      <c r="D1399" s="489" t="s">
        <v>537</v>
      </c>
      <c r="E1399" s="489" t="s">
        <v>540</v>
      </c>
      <c r="F1399" s="489">
        <v>2</v>
      </c>
      <c r="G1399" s="489" t="s">
        <v>106</v>
      </c>
      <c r="H1399" s="490">
        <v>81010.55</v>
      </c>
      <c r="I1399" s="490">
        <v>141768.46</v>
      </c>
      <c r="J1399" s="490">
        <v>106362.23</v>
      </c>
      <c r="K1399" s="490">
        <v>186133.91</v>
      </c>
      <c r="L1399" s="490">
        <v>129416.7</v>
      </c>
      <c r="M1399" s="490">
        <v>226479.22</v>
      </c>
      <c r="N1399" s="490">
        <v>159017.16</v>
      </c>
      <c r="O1399" s="490">
        <v>278280.03000000003</v>
      </c>
      <c r="P1399" s="490">
        <v>188772.56</v>
      </c>
      <c r="Q1399" s="490">
        <v>330351.96999999997</v>
      </c>
      <c r="R1399" s="490">
        <v>208089.9</v>
      </c>
      <c r="S1399" s="490">
        <v>364157.33</v>
      </c>
      <c r="T1399" s="490">
        <v>226028.73</v>
      </c>
      <c r="U1399" s="490">
        <v>395550.28</v>
      </c>
    </row>
    <row r="1400" spans="1:21" ht="15">
      <c r="A1400" s="489">
        <v>7</v>
      </c>
      <c r="B1400" s="489" t="s">
        <v>506</v>
      </c>
      <c r="C1400" s="489" t="s">
        <v>536</v>
      </c>
      <c r="D1400" s="489" t="s">
        <v>537</v>
      </c>
      <c r="E1400" s="489" t="s">
        <v>540</v>
      </c>
      <c r="F1400" s="489">
        <v>3</v>
      </c>
      <c r="G1400" s="489" t="s">
        <v>107</v>
      </c>
      <c r="H1400" s="490">
        <v>69858.350000000006</v>
      </c>
      <c r="I1400" s="490">
        <v>122252.1</v>
      </c>
      <c r="J1400" s="490">
        <v>94909.23</v>
      </c>
      <c r="K1400" s="490">
        <v>166091.15</v>
      </c>
      <c r="L1400" s="490">
        <v>119786.44</v>
      </c>
      <c r="M1400" s="490">
        <v>209626.27</v>
      </c>
      <c r="N1400" s="490">
        <v>157503.20000000001</v>
      </c>
      <c r="O1400" s="490">
        <v>275630.59999999998</v>
      </c>
      <c r="P1400" s="490">
        <v>194914.34</v>
      </c>
      <c r="Q1400" s="490">
        <v>341100.1</v>
      </c>
      <c r="R1400" s="490">
        <v>219418.52</v>
      </c>
      <c r="S1400" s="490">
        <v>383982.4</v>
      </c>
      <c r="T1400" s="490">
        <v>243573.42</v>
      </c>
      <c r="U1400" s="490">
        <v>426253.48</v>
      </c>
    </row>
    <row r="1401" spans="1:21" ht="15">
      <c r="A1401" s="489">
        <v>7</v>
      </c>
      <c r="B1401" s="489" t="s">
        <v>506</v>
      </c>
      <c r="C1401" s="489" t="s">
        <v>536</v>
      </c>
      <c r="D1401" s="489" t="s">
        <v>537</v>
      </c>
      <c r="E1401" s="489" t="s">
        <v>540</v>
      </c>
      <c r="F1401" s="489">
        <v>4</v>
      </c>
      <c r="G1401" s="489" t="s">
        <v>104</v>
      </c>
      <c r="H1401" s="490">
        <v>79343.98</v>
      </c>
      <c r="I1401" s="490">
        <v>126950.37</v>
      </c>
      <c r="J1401" s="490">
        <v>111081.58</v>
      </c>
      <c r="K1401" s="490">
        <v>177730.52</v>
      </c>
      <c r="L1401" s="490">
        <v>142819.17000000001</v>
      </c>
      <c r="M1401" s="490">
        <v>228510.67</v>
      </c>
      <c r="N1401" s="490">
        <v>190425.56</v>
      </c>
      <c r="O1401" s="490">
        <v>304680.90000000002</v>
      </c>
      <c r="P1401" s="490">
        <v>238031.95</v>
      </c>
      <c r="Q1401" s="490">
        <v>380851.12</v>
      </c>
      <c r="R1401" s="490">
        <v>269769.53999999998</v>
      </c>
      <c r="S1401" s="490">
        <v>431631.27</v>
      </c>
      <c r="T1401" s="490">
        <v>301507.13</v>
      </c>
      <c r="U1401" s="490">
        <v>482411.42</v>
      </c>
    </row>
    <row r="1402" spans="1:21" ht="15">
      <c r="A1402" s="489">
        <v>7</v>
      </c>
      <c r="B1402" s="489" t="s">
        <v>506</v>
      </c>
      <c r="C1402" s="489" t="s">
        <v>536</v>
      </c>
      <c r="D1402" s="489" t="s">
        <v>537</v>
      </c>
      <c r="E1402" s="489" t="s">
        <v>541</v>
      </c>
      <c r="F1402" s="489">
        <v>1</v>
      </c>
      <c r="G1402" s="489" t="s">
        <v>87</v>
      </c>
      <c r="H1402" s="490">
        <v>94153.65</v>
      </c>
      <c r="I1402" s="490">
        <v>164768.88</v>
      </c>
      <c r="J1402" s="490">
        <v>121976.99</v>
      </c>
      <c r="K1402" s="490">
        <v>213459.74</v>
      </c>
      <c r="L1402" s="490">
        <v>146011.39000000001</v>
      </c>
      <c r="M1402" s="490">
        <v>255519.93</v>
      </c>
      <c r="N1402" s="490">
        <v>174247.09</v>
      </c>
      <c r="O1402" s="490">
        <v>304932.40999999997</v>
      </c>
      <c r="P1402" s="490">
        <v>204938.87</v>
      </c>
      <c r="Q1402" s="490">
        <v>358643.02</v>
      </c>
      <c r="R1402" s="490">
        <v>224569.72</v>
      </c>
      <c r="S1402" s="490">
        <v>392997.01</v>
      </c>
      <c r="T1402" s="490">
        <v>243172.38</v>
      </c>
      <c r="U1402" s="490">
        <v>425551.66</v>
      </c>
    </row>
    <row r="1403" spans="1:21" ht="15">
      <c r="A1403" s="489">
        <v>7</v>
      </c>
      <c r="B1403" s="489" t="s">
        <v>506</v>
      </c>
      <c r="C1403" s="489" t="s">
        <v>536</v>
      </c>
      <c r="D1403" s="489" t="s">
        <v>537</v>
      </c>
      <c r="E1403" s="489" t="s">
        <v>541</v>
      </c>
      <c r="F1403" s="489">
        <v>2</v>
      </c>
      <c r="G1403" s="489" t="s">
        <v>106</v>
      </c>
      <c r="H1403" s="490">
        <v>82208.13</v>
      </c>
      <c r="I1403" s="490">
        <v>143864.22</v>
      </c>
      <c r="J1403" s="490">
        <v>107727.18</v>
      </c>
      <c r="K1403" s="490">
        <v>188522.56</v>
      </c>
      <c r="L1403" s="490">
        <v>130872.85</v>
      </c>
      <c r="M1403" s="490">
        <v>229027.49</v>
      </c>
      <c r="N1403" s="490">
        <v>160427.68</v>
      </c>
      <c r="O1403" s="490">
        <v>280748.44</v>
      </c>
      <c r="P1403" s="490">
        <v>190257.49</v>
      </c>
      <c r="Q1403" s="490">
        <v>332950.61</v>
      </c>
      <c r="R1403" s="490">
        <v>209609.35</v>
      </c>
      <c r="S1403" s="490">
        <v>366816.36</v>
      </c>
      <c r="T1403" s="490">
        <v>227534.95</v>
      </c>
      <c r="U1403" s="490">
        <v>398186.16</v>
      </c>
    </row>
    <row r="1404" spans="1:21" ht="15">
      <c r="A1404" s="489">
        <v>7</v>
      </c>
      <c r="B1404" s="489" t="s">
        <v>506</v>
      </c>
      <c r="C1404" s="489" t="s">
        <v>536</v>
      </c>
      <c r="D1404" s="489" t="s">
        <v>537</v>
      </c>
      <c r="E1404" s="489" t="s">
        <v>541</v>
      </c>
      <c r="F1404" s="489">
        <v>3</v>
      </c>
      <c r="G1404" s="489" t="s">
        <v>107</v>
      </c>
      <c r="H1404" s="490">
        <v>71353.97</v>
      </c>
      <c r="I1404" s="490">
        <v>124869.45</v>
      </c>
      <c r="J1404" s="490">
        <v>97121.17</v>
      </c>
      <c r="K1404" s="490">
        <v>169962.04</v>
      </c>
      <c r="L1404" s="490">
        <v>122721.78</v>
      </c>
      <c r="M1404" s="490">
        <v>214763.12</v>
      </c>
      <c r="N1404" s="490">
        <v>161507.26999999999</v>
      </c>
      <c r="O1404" s="490">
        <v>282637.73</v>
      </c>
      <c r="P1404" s="490">
        <v>199999.63</v>
      </c>
      <c r="Q1404" s="490">
        <v>349999.34</v>
      </c>
      <c r="R1404" s="490">
        <v>225242.42</v>
      </c>
      <c r="S1404" s="490">
        <v>394174.24</v>
      </c>
      <c r="T1404" s="490">
        <v>250150.21</v>
      </c>
      <c r="U1404" s="490">
        <v>437762.86</v>
      </c>
    </row>
    <row r="1405" spans="1:21" ht="15">
      <c r="A1405" s="489">
        <v>7</v>
      </c>
      <c r="B1405" s="489" t="s">
        <v>506</v>
      </c>
      <c r="C1405" s="489" t="s">
        <v>536</v>
      </c>
      <c r="D1405" s="489" t="s">
        <v>537</v>
      </c>
      <c r="E1405" s="489" t="s">
        <v>541</v>
      </c>
      <c r="F1405" s="489">
        <v>4</v>
      </c>
      <c r="G1405" s="489" t="s">
        <v>104</v>
      </c>
      <c r="H1405" s="490">
        <v>79844.08</v>
      </c>
      <c r="I1405" s="490">
        <v>127750.53</v>
      </c>
      <c r="J1405" s="490">
        <v>111781.71</v>
      </c>
      <c r="K1405" s="490">
        <v>178850.74</v>
      </c>
      <c r="L1405" s="490">
        <v>143719.34</v>
      </c>
      <c r="M1405" s="490">
        <v>229950.95</v>
      </c>
      <c r="N1405" s="490">
        <v>191625.79</v>
      </c>
      <c r="O1405" s="490">
        <v>306601.27</v>
      </c>
      <c r="P1405" s="490">
        <v>239532.24</v>
      </c>
      <c r="Q1405" s="490">
        <v>383251.59</v>
      </c>
      <c r="R1405" s="490">
        <v>271469.87</v>
      </c>
      <c r="S1405" s="490">
        <v>434351.8</v>
      </c>
      <c r="T1405" s="490">
        <v>303407.5</v>
      </c>
      <c r="U1405" s="490">
        <v>485452.01</v>
      </c>
    </row>
    <row r="1406" spans="1:21" ht="15">
      <c r="A1406" s="489">
        <v>8</v>
      </c>
      <c r="B1406" s="489" t="s">
        <v>542</v>
      </c>
      <c r="C1406" s="489" t="s">
        <v>543</v>
      </c>
      <c r="D1406" s="489" t="s">
        <v>544</v>
      </c>
      <c r="E1406" s="489" t="s">
        <v>545</v>
      </c>
      <c r="F1406" s="489">
        <v>1</v>
      </c>
      <c r="G1406" s="489" t="s">
        <v>87</v>
      </c>
      <c r="H1406" s="490">
        <v>96615.96</v>
      </c>
      <c r="I1406" s="490">
        <v>169077.93</v>
      </c>
      <c r="J1406" s="490">
        <v>125239.72</v>
      </c>
      <c r="K1406" s="490">
        <v>219169.52</v>
      </c>
      <c r="L1406" s="490">
        <v>149969.1</v>
      </c>
      <c r="M1406" s="490">
        <v>262445.92</v>
      </c>
      <c r="N1406" s="490">
        <v>179049.58</v>
      </c>
      <c r="O1406" s="490">
        <v>313336.77</v>
      </c>
      <c r="P1406" s="490">
        <v>210645.35</v>
      </c>
      <c r="Q1406" s="490">
        <v>368629.37</v>
      </c>
      <c r="R1406" s="490">
        <v>230855.22</v>
      </c>
      <c r="S1406" s="490">
        <v>403996.64</v>
      </c>
      <c r="T1406" s="490">
        <v>250040.99</v>
      </c>
      <c r="U1406" s="490">
        <v>437571.74</v>
      </c>
    </row>
    <row r="1407" spans="1:21" ht="15">
      <c r="A1407" s="489">
        <v>8</v>
      </c>
      <c r="B1407" s="489" t="s">
        <v>542</v>
      </c>
      <c r="C1407" s="489" t="s">
        <v>543</v>
      </c>
      <c r="D1407" s="489" t="s">
        <v>544</v>
      </c>
      <c r="E1407" s="489" t="s">
        <v>545</v>
      </c>
      <c r="F1407" s="489">
        <v>2</v>
      </c>
      <c r="G1407" s="489" t="s">
        <v>106</v>
      </c>
      <c r="H1407" s="490">
        <v>84034.98</v>
      </c>
      <c r="I1407" s="490">
        <v>147061.22</v>
      </c>
      <c r="J1407" s="490">
        <v>110231.94</v>
      </c>
      <c r="K1407" s="490">
        <v>192905.9</v>
      </c>
      <c r="L1407" s="490">
        <v>134025.32</v>
      </c>
      <c r="M1407" s="490">
        <v>234544.31</v>
      </c>
      <c r="N1407" s="490">
        <v>164495.1</v>
      </c>
      <c r="O1407" s="490">
        <v>287866.42</v>
      </c>
      <c r="P1407" s="490">
        <v>195183.05</v>
      </c>
      <c r="Q1407" s="490">
        <v>341570.34</v>
      </c>
      <c r="R1407" s="490">
        <v>215099.08</v>
      </c>
      <c r="S1407" s="490">
        <v>376423.4</v>
      </c>
      <c r="T1407" s="490">
        <v>233571.78</v>
      </c>
      <c r="U1407" s="490">
        <v>408750.62</v>
      </c>
    </row>
    <row r="1408" spans="1:21" ht="15">
      <c r="A1408" s="489">
        <v>8</v>
      </c>
      <c r="B1408" s="489" t="s">
        <v>542</v>
      </c>
      <c r="C1408" s="489" t="s">
        <v>543</v>
      </c>
      <c r="D1408" s="489" t="s">
        <v>544</v>
      </c>
      <c r="E1408" s="489" t="s">
        <v>545</v>
      </c>
      <c r="F1408" s="489">
        <v>3</v>
      </c>
      <c r="G1408" s="489" t="s">
        <v>107</v>
      </c>
      <c r="H1408" s="490">
        <v>72692.31</v>
      </c>
      <c r="I1408" s="490">
        <v>127211.54</v>
      </c>
      <c r="J1408" s="490">
        <v>98847.26</v>
      </c>
      <c r="K1408" s="490">
        <v>172982.7</v>
      </c>
      <c r="L1408" s="490">
        <v>124826.77</v>
      </c>
      <c r="M1408" s="490">
        <v>218446.84</v>
      </c>
      <c r="N1408" s="490">
        <v>164201.06</v>
      </c>
      <c r="O1408" s="490">
        <v>287351.86</v>
      </c>
      <c r="P1408" s="490">
        <v>203266.63</v>
      </c>
      <c r="Q1408" s="490">
        <v>355716.6</v>
      </c>
      <c r="R1408" s="490">
        <v>228869.29</v>
      </c>
      <c r="S1408" s="490">
        <v>400521.26</v>
      </c>
      <c r="T1408" s="490">
        <v>254119.12</v>
      </c>
      <c r="U1408" s="490">
        <v>444708.46</v>
      </c>
    </row>
    <row r="1409" spans="1:21" ht="15">
      <c r="A1409" s="489">
        <v>8</v>
      </c>
      <c r="B1409" s="489" t="s">
        <v>542</v>
      </c>
      <c r="C1409" s="489" t="s">
        <v>543</v>
      </c>
      <c r="D1409" s="489" t="s">
        <v>544</v>
      </c>
      <c r="E1409" s="489" t="s">
        <v>545</v>
      </c>
      <c r="F1409" s="489">
        <v>4</v>
      </c>
      <c r="G1409" s="489" t="s">
        <v>104</v>
      </c>
      <c r="H1409" s="490">
        <v>81977.88</v>
      </c>
      <c r="I1409" s="490">
        <v>131164.62</v>
      </c>
      <c r="J1409" s="490">
        <v>114769.04</v>
      </c>
      <c r="K1409" s="490">
        <v>183630.46</v>
      </c>
      <c r="L1409" s="490">
        <v>147560.19</v>
      </c>
      <c r="M1409" s="490">
        <v>236096.31</v>
      </c>
      <c r="N1409" s="490">
        <v>196746.92</v>
      </c>
      <c r="O1409" s="490">
        <v>314795.08</v>
      </c>
      <c r="P1409" s="490">
        <v>245933.65</v>
      </c>
      <c r="Q1409" s="490">
        <v>393493.85</v>
      </c>
      <c r="R1409" s="490">
        <v>278724.8</v>
      </c>
      <c r="S1409" s="490">
        <v>445959.69</v>
      </c>
      <c r="T1409" s="490">
        <v>311515.96000000002</v>
      </c>
      <c r="U1409" s="490">
        <v>498425.54</v>
      </c>
    </row>
    <row r="1410" spans="1:21" ht="15">
      <c r="A1410" s="489">
        <v>8</v>
      </c>
      <c r="B1410" s="489" t="s">
        <v>542</v>
      </c>
      <c r="C1410" s="489" t="s">
        <v>543</v>
      </c>
      <c r="D1410" s="489" t="s">
        <v>544</v>
      </c>
      <c r="E1410" s="489" t="s">
        <v>546</v>
      </c>
      <c r="F1410" s="489">
        <v>1</v>
      </c>
      <c r="G1410" s="489" t="s">
        <v>87</v>
      </c>
      <c r="H1410" s="490">
        <v>95020.56</v>
      </c>
      <c r="I1410" s="490">
        <v>166285.98000000001</v>
      </c>
      <c r="J1410" s="490">
        <v>123218.47</v>
      </c>
      <c r="K1410" s="490">
        <v>215632.32</v>
      </c>
      <c r="L1410" s="490">
        <v>147582.22</v>
      </c>
      <c r="M1410" s="490">
        <v>258268.89</v>
      </c>
      <c r="N1410" s="490">
        <v>176250.91</v>
      </c>
      <c r="O1410" s="490">
        <v>308439.09000000003</v>
      </c>
      <c r="P1410" s="490">
        <v>207390.12</v>
      </c>
      <c r="Q1410" s="490">
        <v>362932.72</v>
      </c>
      <c r="R1410" s="490">
        <v>227308.48</v>
      </c>
      <c r="S1410" s="490">
        <v>397789.84</v>
      </c>
      <c r="T1410" s="490">
        <v>246239.58</v>
      </c>
      <c r="U1410" s="490">
        <v>430919.27</v>
      </c>
    </row>
    <row r="1411" spans="1:21" ht="15">
      <c r="A1411" s="489">
        <v>8</v>
      </c>
      <c r="B1411" s="489" t="s">
        <v>542</v>
      </c>
      <c r="C1411" s="489" t="s">
        <v>543</v>
      </c>
      <c r="D1411" s="489" t="s">
        <v>544</v>
      </c>
      <c r="E1411" s="489" t="s">
        <v>546</v>
      </c>
      <c r="F1411" s="489">
        <v>2</v>
      </c>
      <c r="G1411" s="489" t="s">
        <v>106</v>
      </c>
      <c r="H1411" s="490">
        <v>82439.55</v>
      </c>
      <c r="I1411" s="490">
        <v>144269.21</v>
      </c>
      <c r="J1411" s="490">
        <v>108210.69</v>
      </c>
      <c r="K1411" s="490">
        <v>189368.71</v>
      </c>
      <c r="L1411" s="490">
        <v>131638.44</v>
      </c>
      <c r="M1411" s="490">
        <v>230367.28</v>
      </c>
      <c r="N1411" s="490">
        <v>161696.42000000001</v>
      </c>
      <c r="O1411" s="490">
        <v>282968.74</v>
      </c>
      <c r="P1411" s="490">
        <v>191927.82</v>
      </c>
      <c r="Q1411" s="490">
        <v>335873.69</v>
      </c>
      <c r="R1411" s="490">
        <v>211552.34</v>
      </c>
      <c r="S1411" s="490">
        <v>370216.6</v>
      </c>
      <c r="T1411" s="490">
        <v>229770.37</v>
      </c>
      <c r="U1411" s="490">
        <v>402098.15</v>
      </c>
    </row>
    <row r="1412" spans="1:21" ht="15">
      <c r="A1412" s="489">
        <v>8</v>
      </c>
      <c r="B1412" s="489" t="s">
        <v>542</v>
      </c>
      <c r="C1412" s="489" t="s">
        <v>543</v>
      </c>
      <c r="D1412" s="489" t="s">
        <v>544</v>
      </c>
      <c r="E1412" s="489" t="s">
        <v>546</v>
      </c>
      <c r="F1412" s="489">
        <v>3</v>
      </c>
      <c r="G1412" s="489" t="s">
        <v>107</v>
      </c>
      <c r="H1412" s="490">
        <v>71152.53</v>
      </c>
      <c r="I1412" s="490">
        <v>124516.93</v>
      </c>
      <c r="J1412" s="490">
        <v>96691.57</v>
      </c>
      <c r="K1412" s="490">
        <v>169210.25</v>
      </c>
      <c r="L1412" s="490">
        <v>122055.17</v>
      </c>
      <c r="M1412" s="490">
        <v>213596.55</v>
      </c>
      <c r="N1412" s="490">
        <v>160505.60000000001</v>
      </c>
      <c r="O1412" s="490">
        <v>280884.8</v>
      </c>
      <c r="P1412" s="490">
        <v>198647.3</v>
      </c>
      <c r="Q1412" s="490">
        <v>347632.77</v>
      </c>
      <c r="R1412" s="490">
        <v>223634.05</v>
      </c>
      <c r="S1412" s="490">
        <v>391359.59</v>
      </c>
      <c r="T1412" s="490">
        <v>248267.97</v>
      </c>
      <c r="U1412" s="490">
        <v>434468.94</v>
      </c>
    </row>
    <row r="1413" spans="1:21" ht="15">
      <c r="A1413" s="489">
        <v>8</v>
      </c>
      <c r="B1413" s="489" t="s">
        <v>542</v>
      </c>
      <c r="C1413" s="489" t="s">
        <v>543</v>
      </c>
      <c r="D1413" s="489" t="s">
        <v>544</v>
      </c>
      <c r="E1413" s="489" t="s">
        <v>546</v>
      </c>
      <c r="F1413" s="489">
        <v>4</v>
      </c>
      <c r="G1413" s="489" t="s">
        <v>104</v>
      </c>
      <c r="H1413" s="490">
        <v>80653.600000000006</v>
      </c>
      <c r="I1413" s="490">
        <v>129045.75999999999</v>
      </c>
      <c r="J1413" s="490">
        <v>112915.04</v>
      </c>
      <c r="K1413" s="490">
        <v>180664.07</v>
      </c>
      <c r="L1413" s="490">
        <v>145176.48000000001</v>
      </c>
      <c r="M1413" s="490">
        <v>232282.37</v>
      </c>
      <c r="N1413" s="490">
        <v>193568.64000000001</v>
      </c>
      <c r="O1413" s="490">
        <v>309709.83</v>
      </c>
      <c r="P1413" s="490">
        <v>241960.8</v>
      </c>
      <c r="Q1413" s="490">
        <v>387137.28000000003</v>
      </c>
      <c r="R1413" s="490">
        <v>274222.24</v>
      </c>
      <c r="S1413" s="490">
        <v>438755.59</v>
      </c>
      <c r="T1413" s="490">
        <v>306483.68</v>
      </c>
      <c r="U1413" s="490">
        <v>490373.89</v>
      </c>
    </row>
    <row r="1414" spans="1:21" ht="15">
      <c r="A1414" s="489">
        <v>8</v>
      </c>
      <c r="B1414" s="489" t="s">
        <v>542</v>
      </c>
      <c r="C1414" s="489" t="s">
        <v>543</v>
      </c>
      <c r="D1414" s="489" t="s">
        <v>544</v>
      </c>
      <c r="E1414" s="489" t="s">
        <v>547</v>
      </c>
      <c r="F1414" s="489">
        <v>1</v>
      </c>
      <c r="G1414" s="489" t="s">
        <v>87</v>
      </c>
      <c r="H1414" s="490">
        <v>98625.15</v>
      </c>
      <c r="I1414" s="490">
        <v>172594.02</v>
      </c>
      <c r="J1414" s="490">
        <v>127871.12</v>
      </c>
      <c r="K1414" s="490">
        <v>223774.45</v>
      </c>
      <c r="L1414" s="490">
        <v>153139.35</v>
      </c>
      <c r="M1414" s="490">
        <v>267993.87</v>
      </c>
      <c r="N1414" s="490">
        <v>182863.97</v>
      </c>
      <c r="O1414" s="490">
        <v>320011.95</v>
      </c>
      <c r="P1414" s="490">
        <v>215154.32</v>
      </c>
      <c r="Q1414" s="490">
        <v>376520.06</v>
      </c>
      <c r="R1414" s="490">
        <v>235808.77</v>
      </c>
      <c r="S1414" s="490">
        <v>412665.35</v>
      </c>
      <c r="T1414" s="490">
        <v>255429.3</v>
      </c>
      <c r="U1414" s="490">
        <v>447001.28</v>
      </c>
    </row>
    <row r="1415" spans="1:21" ht="15">
      <c r="A1415" s="489">
        <v>8</v>
      </c>
      <c r="B1415" s="489" t="s">
        <v>542</v>
      </c>
      <c r="C1415" s="489" t="s">
        <v>543</v>
      </c>
      <c r="D1415" s="489" t="s">
        <v>544</v>
      </c>
      <c r="E1415" s="489" t="s">
        <v>547</v>
      </c>
      <c r="F1415" s="489">
        <v>2</v>
      </c>
      <c r="G1415" s="489" t="s">
        <v>106</v>
      </c>
      <c r="H1415" s="490">
        <v>85662.92</v>
      </c>
      <c r="I1415" s="490">
        <v>149910.1</v>
      </c>
      <c r="J1415" s="490">
        <v>112408.55</v>
      </c>
      <c r="K1415" s="490">
        <v>196714.97</v>
      </c>
      <c r="L1415" s="490">
        <v>136712.43</v>
      </c>
      <c r="M1415" s="490">
        <v>239246.76</v>
      </c>
      <c r="N1415" s="490">
        <v>167868.44</v>
      </c>
      <c r="O1415" s="490">
        <v>293769.77</v>
      </c>
      <c r="P1415" s="490">
        <v>199223.47</v>
      </c>
      <c r="Q1415" s="490">
        <v>348641.06</v>
      </c>
      <c r="R1415" s="490">
        <v>219575.18</v>
      </c>
      <c r="S1415" s="490">
        <v>384256.56</v>
      </c>
      <c r="T1415" s="490">
        <v>238461.03</v>
      </c>
      <c r="U1415" s="490">
        <v>417306.8</v>
      </c>
    </row>
    <row r="1416" spans="1:21" ht="15">
      <c r="A1416" s="489">
        <v>8</v>
      </c>
      <c r="B1416" s="489" t="s">
        <v>542</v>
      </c>
      <c r="C1416" s="489" t="s">
        <v>543</v>
      </c>
      <c r="D1416" s="489" t="s">
        <v>544</v>
      </c>
      <c r="E1416" s="489" t="s">
        <v>547</v>
      </c>
      <c r="F1416" s="489">
        <v>3</v>
      </c>
      <c r="G1416" s="489" t="s">
        <v>107</v>
      </c>
      <c r="H1416" s="490">
        <v>74008.570000000007</v>
      </c>
      <c r="I1416" s="490">
        <v>129514.99</v>
      </c>
      <c r="J1416" s="490">
        <v>100601.48</v>
      </c>
      <c r="K1416" s="490">
        <v>176052.58</v>
      </c>
      <c r="L1416" s="490">
        <v>127013.63</v>
      </c>
      <c r="M1416" s="490">
        <v>222273.85</v>
      </c>
      <c r="N1416" s="490">
        <v>167049.16</v>
      </c>
      <c r="O1416" s="490">
        <v>292336.03999999998</v>
      </c>
      <c r="P1416" s="490">
        <v>206766.61</v>
      </c>
      <c r="Q1416" s="490">
        <v>361841.57</v>
      </c>
      <c r="R1416" s="490">
        <v>232790.5</v>
      </c>
      <c r="S1416" s="490">
        <v>407383.37</v>
      </c>
      <c r="T1416" s="490">
        <v>258450.86</v>
      </c>
      <c r="U1416" s="490">
        <v>452289</v>
      </c>
    </row>
    <row r="1417" spans="1:21" ht="15">
      <c r="A1417" s="489">
        <v>8</v>
      </c>
      <c r="B1417" s="489" t="s">
        <v>542</v>
      </c>
      <c r="C1417" s="489" t="s">
        <v>543</v>
      </c>
      <c r="D1417" s="489" t="s">
        <v>544</v>
      </c>
      <c r="E1417" s="489" t="s">
        <v>547</v>
      </c>
      <c r="F1417" s="489">
        <v>4</v>
      </c>
      <c r="G1417" s="489" t="s">
        <v>104</v>
      </c>
      <c r="H1417" s="490">
        <v>83699.600000000006</v>
      </c>
      <c r="I1417" s="490">
        <v>133919.35</v>
      </c>
      <c r="J1417" s="490">
        <v>117179.43</v>
      </c>
      <c r="K1417" s="490">
        <v>187487.1</v>
      </c>
      <c r="L1417" s="490">
        <v>150659.26999999999</v>
      </c>
      <c r="M1417" s="490">
        <v>241054.84</v>
      </c>
      <c r="N1417" s="490">
        <v>200879.03</v>
      </c>
      <c r="O1417" s="490">
        <v>321406.45</v>
      </c>
      <c r="P1417" s="490">
        <v>251098.79</v>
      </c>
      <c r="Q1417" s="490">
        <v>401758.06</v>
      </c>
      <c r="R1417" s="490">
        <v>284578.62</v>
      </c>
      <c r="S1417" s="490">
        <v>455325.81</v>
      </c>
      <c r="T1417" s="490">
        <v>318058.46000000002</v>
      </c>
      <c r="U1417" s="490">
        <v>508893.55</v>
      </c>
    </row>
    <row r="1418" spans="1:21" ht="15">
      <c r="A1418" s="489">
        <v>8</v>
      </c>
      <c r="B1418" s="489" t="s">
        <v>542</v>
      </c>
      <c r="C1418" s="489" t="s">
        <v>543</v>
      </c>
      <c r="D1418" s="489" t="s">
        <v>544</v>
      </c>
      <c r="E1418" s="489" t="s">
        <v>548</v>
      </c>
      <c r="F1418" s="489">
        <v>1</v>
      </c>
      <c r="G1418" s="489" t="s">
        <v>87</v>
      </c>
      <c r="H1418" s="490">
        <v>89642.8</v>
      </c>
      <c r="I1418" s="490">
        <v>156874.9</v>
      </c>
      <c r="J1418" s="490">
        <v>116061.67</v>
      </c>
      <c r="K1418" s="490">
        <v>203107.92</v>
      </c>
      <c r="L1418" s="490">
        <v>138879.34</v>
      </c>
      <c r="M1418" s="490">
        <v>243038.85</v>
      </c>
      <c r="N1418" s="490">
        <v>165657.82</v>
      </c>
      <c r="O1418" s="490">
        <v>289901.19</v>
      </c>
      <c r="P1418" s="490">
        <v>194779.64</v>
      </c>
      <c r="Q1418" s="490">
        <v>340864.37</v>
      </c>
      <c r="R1418" s="490">
        <v>213405.53</v>
      </c>
      <c r="S1418" s="490">
        <v>373459.67</v>
      </c>
      <c r="T1418" s="490">
        <v>231022.05</v>
      </c>
      <c r="U1418" s="490">
        <v>404288.58</v>
      </c>
    </row>
    <row r="1419" spans="1:21" ht="15">
      <c r="A1419" s="489">
        <v>8</v>
      </c>
      <c r="B1419" s="489" t="s">
        <v>542</v>
      </c>
      <c r="C1419" s="489" t="s">
        <v>543</v>
      </c>
      <c r="D1419" s="489" t="s">
        <v>544</v>
      </c>
      <c r="E1419" s="489" t="s">
        <v>548</v>
      </c>
      <c r="F1419" s="489">
        <v>2</v>
      </c>
      <c r="G1419" s="489" t="s">
        <v>106</v>
      </c>
      <c r="H1419" s="490">
        <v>78586.899999999994</v>
      </c>
      <c r="I1419" s="490">
        <v>137527.07</v>
      </c>
      <c r="J1419" s="490">
        <v>102873.01</v>
      </c>
      <c r="K1419" s="490">
        <v>180027.77</v>
      </c>
      <c r="L1419" s="490">
        <v>124868.14</v>
      </c>
      <c r="M1419" s="490">
        <v>218519.25</v>
      </c>
      <c r="N1419" s="490">
        <v>152867.51999999999</v>
      </c>
      <c r="O1419" s="490">
        <v>267518.15999999997</v>
      </c>
      <c r="P1419" s="490">
        <v>181191.55</v>
      </c>
      <c r="Q1419" s="490">
        <v>317085.21999999997</v>
      </c>
      <c r="R1419" s="490">
        <v>199559.22</v>
      </c>
      <c r="S1419" s="490">
        <v>349228.64</v>
      </c>
      <c r="T1419" s="490">
        <v>216549.11</v>
      </c>
      <c r="U1419" s="490">
        <v>378960.94</v>
      </c>
    </row>
    <row r="1420" spans="1:21" ht="15">
      <c r="A1420" s="489">
        <v>8</v>
      </c>
      <c r="B1420" s="489" t="s">
        <v>542</v>
      </c>
      <c r="C1420" s="489" t="s">
        <v>543</v>
      </c>
      <c r="D1420" s="489" t="s">
        <v>544</v>
      </c>
      <c r="E1420" s="489" t="s">
        <v>548</v>
      </c>
      <c r="F1420" s="489">
        <v>3</v>
      </c>
      <c r="G1420" s="489" t="s">
        <v>107</v>
      </c>
      <c r="H1420" s="490">
        <v>68453.789999999994</v>
      </c>
      <c r="I1420" s="490">
        <v>119794.14</v>
      </c>
      <c r="J1420" s="490">
        <v>93267.520000000004</v>
      </c>
      <c r="K1420" s="490">
        <v>163218.15</v>
      </c>
      <c r="L1420" s="490">
        <v>117927.07</v>
      </c>
      <c r="M1420" s="490">
        <v>206372.37</v>
      </c>
      <c r="N1420" s="490">
        <v>155272.32000000001</v>
      </c>
      <c r="O1420" s="490">
        <v>271726.57</v>
      </c>
      <c r="P1420" s="490">
        <v>192346.27</v>
      </c>
      <c r="Q1420" s="490">
        <v>336605.98</v>
      </c>
      <c r="R1420" s="490">
        <v>216674.65</v>
      </c>
      <c r="S1420" s="490">
        <v>379180.64</v>
      </c>
      <c r="T1420" s="490">
        <v>240692.97</v>
      </c>
      <c r="U1420" s="490">
        <v>421212.69</v>
      </c>
    </row>
    <row r="1421" spans="1:21" ht="15">
      <c r="A1421" s="489">
        <v>8</v>
      </c>
      <c r="B1421" s="489" t="s">
        <v>542</v>
      </c>
      <c r="C1421" s="489" t="s">
        <v>543</v>
      </c>
      <c r="D1421" s="489" t="s">
        <v>544</v>
      </c>
      <c r="E1421" s="489" t="s">
        <v>548</v>
      </c>
      <c r="F1421" s="489">
        <v>4</v>
      </c>
      <c r="G1421" s="489" t="s">
        <v>104</v>
      </c>
      <c r="H1421" s="490">
        <v>75973.899999999994</v>
      </c>
      <c r="I1421" s="490">
        <v>121558.24</v>
      </c>
      <c r="J1421" s="490">
        <v>106363.46</v>
      </c>
      <c r="K1421" s="490">
        <v>170181.53</v>
      </c>
      <c r="L1421" s="490">
        <v>136753.01999999999</v>
      </c>
      <c r="M1421" s="490">
        <v>218804.83</v>
      </c>
      <c r="N1421" s="490">
        <v>182337.35</v>
      </c>
      <c r="O1421" s="490">
        <v>291739.77</v>
      </c>
      <c r="P1421" s="490">
        <v>227921.69</v>
      </c>
      <c r="Q1421" s="490">
        <v>364674.71</v>
      </c>
      <c r="R1421" s="490">
        <v>258311.25</v>
      </c>
      <c r="S1421" s="490">
        <v>413298.01</v>
      </c>
      <c r="T1421" s="490">
        <v>288700.81</v>
      </c>
      <c r="U1421" s="490">
        <v>461921.3</v>
      </c>
    </row>
    <row r="1422" spans="1:21" ht="15">
      <c r="A1422" s="489">
        <v>8</v>
      </c>
      <c r="B1422" s="489" t="s">
        <v>542</v>
      </c>
      <c r="C1422" s="489" t="s">
        <v>543</v>
      </c>
      <c r="D1422" s="489" t="s">
        <v>544</v>
      </c>
      <c r="E1422" s="489" t="s">
        <v>549</v>
      </c>
      <c r="F1422" s="489">
        <v>1</v>
      </c>
      <c r="G1422" s="489" t="s">
        <v>87</v>
      </c>
      <c r="H1422" s="490">
        <v>97069.09</v>
      </c>
      <c r="I1422" s="490">
        <v>169870.9</v>
      </c>
      <c r="J1422" s="490">
        <v>125871.06</v>
      </c>
      <c r="K1422" s="490">
        <v>220274.36</v>
      </c>
      <c r="L1422" s="490">
        <v>150756.56</v>
      </c>
      <c r="M1422" s="490">
        <v>263823.96999999997</v>
      </c>
      <c r="N1422" s="490">
        <v>180037.68</v>
      </c>
      <c r="O1422" s="490">
        <v>315065.95</v>
      </c>
      <c r="P1422" s="490">
        <v>211842.87</v>
      </c>
      <c r="Q1422" s="490">
        <v>370725.02</v>
      </c>
      <c r="R1422" s="490">
        <v>232187.17</v>
      </c>
      <c r="S1422" s="490">
        <v>406327.55</v>
      </c>
      <c r="T1422" s="490">
        <v>251521.3</v>
      </c>
      <c r="U1422" s="490">
        <v>440162.27</v>
      </c>
    </row>
    <row r="1423" spans="1:21" ht="15">
      <c r="A1423" s="489">
        <v>8</v>
      </c>
      <c r="B1423" s="489" t="s">
        <v>542</v>
      </c>
      <c r="C1423" s="489" t="s">
        <v>543</v>
      </c>
      <c r="D1423" s="489" t="s">
        <v>544</v>
      </c>
      <c r="E1423" s="489" t="s">
        <v>549</v>
      </c>
      <c r="F1423" s="489">
        <v>2</v>
      </c>
      <c r="G1423" s="489" t="s">
        <v>106</v>
      </c>
      <c r="H1423" s="490">
        <v>84233.919999999998</v>
      </c>
      <c r="I1423" s="490">
        <v>147409.35</v>
      </c>
      <c r="J1423" s="490">
        <v>110560.09</v>
      </c>
      <c r="K1423" s="490">
        <v>193480.17</v>
      </c>
      <c r="L1423" s="490">
        <v>134490.68</v>
      </c>
      <c r="M1423" s="490">
        <v>235358.7</v>
      </c>
      <c r="N1423" s="490">
        <v>165189.17000000001</v>
      </c>
      <c r="O1423" s="490">
        <v>289081.05</v>
      </c>
      <c r="P1423" s="490">
        <v>196068.2</v>
      </c>
      <c r="Q1423" s="490">
        <v>343119.34</v>
      </c>
      <c r="R1423" s="490">
        <v>216112.73</v>
      </c>
      <c r="S1423" s="490">
        <v>378197.28</v>
      </c>
      <c r="T1423" s="490">
        <v>234719.38</v>
      </c>
      <c r="U1423" s="490">
        <v>410758.91</v>
      </c>
    </row>
    <row r="1424" spans="1:21" ht="15">
      <c r="A1424" s="489">
        <v>8</v>
      </c>
      <c r="B1424" s="489" t="s">
        <v>542</v>
      </c>
      <c r="C1424" s="489" t="s">
        <v>543</v>
      </c>
      <c r="D1424" s="489" t="s">
        <v>544</v>
      </c>
      <c r="E1424" s="489" t="s">
        <v>549</v>
      </c>
      <c r="F1424" s="489">
        <v>3</v>
      </c>
      <c r="G1424" s="489" t="s">
        <v>107</v>
      </c>
      <c r="H1424" s="490">
        <v>72714.38</v>
      </c>
      <c r="I1424" s="490">
        <v>127250.16</v>
      </c>
      <c r="J1424" s="490">
        <v>98819.13</v>
      </c>
      <c r="K1424" s="490">
        <v>172933.48</v>
      </c>
      <c r="L1424" s="490">
        <v>124744.9</v>
      </c>
      <c r="M1424" s="490">
        <v>218303.57</v>
      </c>
      <c r="N1424" s="490">
        <v>164046.76</v>
      </c>
      <c r="O1424" s="490">
        <v>287081.82</v>
      </c>
      <c r="P1424" s="490">
        <v>203033.65</v>
      </c>
      <c r="Q1424" s="490">
        <v>355308.88</v>
      </c>
      <c r="R1424" s="490">
        <v>228574.95</v>
      </c>
      <c r="S1424" s="490">
        <v>400006.17</v>
      </c>
      <c r="T1424" s="490">
        <v>253756.3</v>
      </c>
      <c r="U1424" s="490">
        <v>444073.52</v>
      </c>
    </row>
    <row r="1425" spans="1:21" ht="15">
      <c r="A1425" s="489">
        <v>8</v>
      </c>
      <c r="B1425" s="489" t="s">
        <v>542</v>
      </c>
      <c r="C1425" s="489" t="s">
        <v>543</v>
      </c>
      <c r="D1425" s="489" t="s">
        <v>544</v>
      </c>
      <c r="E1425" s="489" t="s">
        <v>549</v>
      </c>
      <c r="F1425" s="489">
        <v>4</v>
      </c>
      <c r="G1425" s="489" t="s">
        <v>104</v>
      </c>
      <c r="H1425" s="490">
        <v>82389.98</v>
      </c>
      <c r="I1425" s="490">
        <v>131823.96</v>
      </c>
      <c r="J1425" s="490">
        <v>115345.97</v>
      </c>
      <c r="K1425" s="490">
        <v>184553.55</v>
      </c>
      <c r="L1425" s="490">
        <v>148301.96</v>
      </c>
      <c r="M1425" s="490">
        <v>237283.14</v>
      </c>
      <c r="N1425" s="490">
        <v>197735.94</v>
      </c>
      <c r="O1425" s="490">
        <v>316377.51</v>
      </c>
      <c r="P1425" s="490">
        <v>247169.93</v>
      </c>
      <c r="Q1425" s="490">
        <v>395471.89</v>
      </c>
      <c r="R1425" s="490">
        <v>280125.92</v>
      </c>
      <c r="S1425" s="490">
        <v>448201.48</v>
      </c>
      <c r="T1425" s="490">
        <v>313081.90999999997</v>
      </c>
      <c r="U1425" s="490">
        <v>500931.06</v>
      </c>
    </row>
    <row r="1426" spans="1:21" ht="15">
      <c r="A1426" s="489">
        <v>8</v>
      </c>
      <c r="B1426" s="489" t="s">
        <v>542</v>
      </c>
      <c r="C1426" s="489" t="s">
        <v>543</v>
      </c>
      <c r="D1426" s="489" t="s">
        <v>544</v>
      </c>
      <c r="E1426" s="489" t="s">
        <v>550</v>
      </c>
      <c r="F1426" s="489">
        <v>1</v>
      </c>
      <c r="G1426" s="489" t="s">
        <v>87</v>
      </c>
      <c r="H1426" s="490">
        <v>95177.91</v>
      </c>
      <c r="I1426" s="490">
        <v>166561.35</v>
      </c>
      <c r="J1426" s="490">
        <v>123303.29</v>
      </c>
      <c r="K1426" s="490">
        <v>215780.76</v>
      </c>
      <c r="L1426" s="490">
        <v>147598.56</v>
      </c>
      <c r="M1426" s="490">
        <v>258297.48</v>
      </c>
      <c r="N1426" s="490">
        <v>176140.48</v>
      </c>
      <c r="O1426" s="490">
        <v>308245.84999999998</v>
      </c>
      <c r="P1426" s="490">
        <v>207165.25</v>
      </c>
      <c r="Q1426" s="490">
        <v>362539.18</v>
      </c>
      <c r="R1426" s="490">
        <v>227009.07</v>
      </c>
      <c r="S1426" s="490">
        <v>397265.88</v>
      </c>
      <c r="T1426" s="490">
        <v>245813.25</v>
      </c>
      <c r="U1426" s="490">
        <v>430173.18</v>
      </c>
    </row>
    <row r="1427" spans="1:21" ht="15">
      <c r="A1427" s="489">
        <v>8</v>
      </c>
      <c r="B1427" s="489" t="s">
        <v>542</v>
      </c>
      <c r="C1427" s="489" t="s">
        <v>543</v>
      </c>
      <c r="D1427" s="489" t="s">
        <v>544</v>
      </c>
      <c r="E1427" s="489" t="s">
        <v>550</v>
      </c>
      <c r="F1427" s="489">
        <v>2</v>
      </c>
      <c r="G1427" s="489" t="s">
        <v>106</v>
      </c>
      <c r="H1427" s="490">
        <v>83105.31</v>
      </c>
      <c r="I1427" s="490">
        <v>145434.29999999999</v>
      </c>
      <c r="J1427" s="490">
        <v>108901.89</v>
      </c>
      <c r="K1427" s="490">
        <v>190578.3</v>
      </c>
      <c r="L1427" s="490">
        <v>132298.98000000001</v>
      </c>
      <c r="M1427" s="490">
        <v>231523.21</v>
      </c>
      <c r="N1427" s="490">
        <v>162174.06</v>
      </c>
      <c r="O1427" s="490">
        <v>283804.59999999998</v>
      </c>
      <c r="P1427" s="490">
        <v>192327.67999999999</v>
      </c>
      <c r="Q1427" s="490">
        <v>336573.45</v>
      </c>
      <c r="R1427" s="490">
        <v>211889.55</v>
      </c>
      <c r="S1427" s="490">
        <v>370806.71</v>
      </c>
      <c r="T1427" s="490">
        <v>230009.46</v>
      </c>
      <c r="U1427" s="490">
        <v>402516.55</v>
      </c>
    </row>
    <row r="1428" spans="1:21" ht="15">
      <c r="A1428" s="489">
        <v>8</v>
      </c>
      <c r="B1428" s="489" t="s">
        <v>542</v>
      </c>
      <c r="C1428" s="489" t="s">
        <v>543</v>
      </c>
      <c r="D1428" s="489" t="s">
        <v>544</v>
      </c>
      <c r="E1428" s="489" t="s">
        <v>550</v>
      </c>
      <c r="F1428" s="489">
        <v>3</v>
      </c>
      <c r="G1428" s="489" t="s">
        <v>107</v>
      </c>
      <c r="H1428" s="490">
        <v>72134.899999999994</v>
      </c>
      <c r="I1428" s="490">
        <v>126236.08</v>
      </c>
      <c r="J1428" s="490">
        <v>98184.95</v>
      </c>
      <c r="K1428" s="490">
        <v>171823.66</v>
      </c>
      <c r="L1428" s="490">
        <v>124066.65</v>
      </c>
      <c r="M1428" s="490">
        <v>217116.64</v>
      </c>
      <c r="N1428" s="490">
        <v>163277.85999999999</v>
      </c>
      <c r="O1428" s="490">
        <v>285736.25</v>
      </c>
      <c r="P1428" s="490">
        <v>202192.81</v>
      </c>
      <c r="Q1428" s="490">
        <v>353837.42</v>
      </c>
      <c r="R1428" s="490">
        <v>227712.89</v>
      </c>
      <c r="S1428" s="490">
        <v>398497.55</v>
      </c>
      <c r="T1428" s="490">
        <v>252894.38</v>
      </c>
      <c r="U1428" s="490">
        <v>442565.17</v>
      </c>
    </row>
    <row r="1429" spans="1:21" ht="15">
      <c r="A1429" s="489">
        <v>8</v>
      </c>
      <c r="B1429" s="489" t="s">
        <v>542</v>
      </c>
      <c r="C1429" s="489" t="s">
        <v>543</v>
      </c>
      <c r="D1429" s="489" t="s">
        <v>544</v>
      </c>
      <c r="E1429" s="489" t="s">
        <v>550</v>
      </c>
      <c r="F1429" s="489">
        <v>4</v>
      </c>
      <c r="G1429" s="489" t="s">
        <v>104</v>
      </c>
      <c r="H1429" s="490">
        <v>80712.27</v>
      </c>
      <c r="I1429" s="490">
        <v>129139.63</v>
      </c>
      <c r="J1429" s="490">
        <v>112997.18</v>
      </c>
      <c r="K1429" s="490">
        <v>180795.49</v>
      </c>
      <c r="L1429" s="490">
        <v>145282.09</v>
      </c>
      <c r="M1429" s="490">
        <v>232451.34</v>
      </c>
      <c r="N1429" s="490">
        <v>193709.45</v>
      </c>
      <c r="O1429" s="490">
        <v>309935.12</v>
      </c>
      <c r="P1429" s="490">
        <v>242136.81</v>
      </c>
      <c r="Q1429" s="490">
        <v>387418.9</v>
      </c>
      <c r="R1429" s="490">
        <v>274421.71999999997</v>
      </c>
      <c r="S1429" s="490">
        <v>439074.76</v>
      </c>
      <c r="T1429" s="490">
        <v>306706.63</v>
      </c>
      <c r="U1429" s="490">
        <v>490730.61</v>
      </c>
    </row>
    <row r="1430" spans="1:21" ht="15">
      <c r="A1430" s="489">
        <v>8</v>
      </c>
      <c r="B1430" s="489" t="s">
        <v>542</v>
      </c>
      <c r="C1430" s="489" t="s">
        <v>543</v>
      </c>
      <c r="D1430" s="489" t="s">
        <v>544</v>
      </c>
      <c r="E1430" s="489" t="s">
        <v>551</v>
      </c>
      <c r="F1430" s="489">
        <v>1</v>
      </c>
      <c r="G1430" s="489" t="s">
        <v>87</v>
      </c>
      <c r="H1430" s="490">
        <v>96537.29</v>
      </c>
      <c r="I1430" s="490">
        <v>168940.25</v>
      </c>
      <c r="J1430" s="490">
        <v>125197.31</v>
      </c>
      <c r="K1430" s="490">
        <v>219095.3</v>
      </c>
      <c r="L1430" s="490">
        <v>149960.93</v>
      </c>
      <c r="M1430" s="490">
        <v>262431.63</v>
      </c>
      <c r="N1430" s="490">
        <v>179104.79</v>
      </c>
      <c r="O1430" s="490">
        <v>313433.39</v>
      </c>
      <c r="P1430" s="490">
        <v>210757.79</v>
      </c>
      <c r="Q1430" s="490">
        <v>368826.13</v>
      </c>
      <c r="R1430" s="490">
        <v>231004.93</v>
      </c>
      <c r="S1430" s="490">
        <v>404258.62</v>
      </c>
      <c r="T1430" s="490">
        <v>250254.16</v>
      </c>
      <c r="U1430" s="490">
        <v>437944.78</v>
      </c>
    </row>
    <row r="1431" spans="1:21" ht="15">
      <c r="A1431" s="489">
        <v>8</v>
      </c>
      <c r="B1431" s="489" t="s">
        <v>542</v>
      </c>
      <c r="C1431" s="489" t="s">
        <v>543</v>
      </c>
      <c r="D1431" s="489" t="s">
        <v>544</v>
      </c>
      <c r="E1431" s="489" t="s">
        <v>551</v>
      </c>
      <c r="F1431" s="489">
        <v>2</v>
      </c>
      <c r="G1431" s="489" t="s">
        <v>106</v>
      </c>
      <c r="H1431" s="490">
        <v>83702.100000000006</v>
      </c>
      <c r="I1431" s="490">
        <v>146478.68</v>
      </c>
      <c r="J1431" s="490">
        <v>109886.34</v>
      </c>
      <c r="K1431" s="490">
        <v>192301.1</v>
      </c>
      <c r="L1431" s="490">
        <v>133695.06</v>
      </c>
      <c r="M1431" s="490">
        <v>233966.35</v>
      </c>
      <c r="N1431" s="490">
        <v>164256.28</v>
      </c>
      <c r="O1431" s="490">
        <v>287448.49</v>
      </c>
      <c r="P1431" s="490">
        <v>194983.12</v>
      </c>
      <c r="Q1431" s="490">
        <v>341220.46</v>
      </c>
      <c r="R1431" s="490">
        <v>214930.48</v>
      </c>
      <c r="S1431" s="490">
        <v>376128.34</v>
      </c>
      <c r="T1431" s="490">
        <v>233452.24</v>
      </c>
      <c r="U1431" s="490">
        <v>408541.42</v>
      </c>
    </row>
    <row r="1432" spans="1:21" ht="15">
      <c r="A1432" s="489">
        <v>8</v>
      </c>
      <c r="B1432" s="489" t="s">
        <v>542</v>
      </c>
      <c r="C1432" s="489" t="s">
        <v>543</v>
      </c>
      <c r="D1432" s="489" t="s">
        <v>544</v>
      </c>
      <c r="E1432" s="489" t="s">
        <v>551</v>
      </c>
      <c r="F1432" s="489">
        <v>3</v>
      </c>
      <c r="G1432" s="489" t="s">
        <v>107</v>
      </c>
      <c r="H1432" s="490">
        <v>72201.119999999995</v>
      </c>
      <c r="I1432" s="490">
        <v>126351.96</v>
      </c>
      <c r="J1432" s="490">
        <v>98100.57</v>
      </c>
      <c r="K1432" s="490">
        <v>171675.99</v>
      </c>
      <c r="L1432" s="490">
        <v>123821.03</v>
      </c>
      <c r="M1432" s="490">
        <v>216686.8</v>
      </c>
      <c r="N1432" s="490">
        <v>162814.94</v>
      </c>
      <c r="O1432" s="490">
        <v>284926.14</v>
      </c>
      <c r="P1432" s="490">
        <v>201493.87</v>
      </c>
      <c r="Q1432" s="490">
        <v>352614.28</v>
      </c>
      <c r="R1432" s="490">
        <v>226829.87</v>
      </c>
      <c r="S1432" s="490">
        <v>396952.28</v>
      </c>
      <c r="T1432" s="490">
        <v>251805.91</v>
      </c>
      <c r="U1432" s="490">
        <v>440660.35</v>
      </c>
    </row>
    <row r="1433" spans="1:21" ht="15">
      <c r="A1433" s="489">
        <v>8</v>
      </c>
      <c r="B1433" s="489" t="s">
        <v>542</v>
      </c>
      <c r="C1433" s="489" t="s">
        <v>543</v>
      </c>
      <c r="D1433" s="489" t="s">
        <v>544</v>
      </c>
      <c r="E1433" s="489" t="s">
        <v>551</v>
      </c>
      <c r="F1433" s="489">
        <v>4</v>
      </c>
      <c r="G1433" s="489" t="s">
        <v>104</v>
      </c>
      <c r="H1433" s="490">
        <v>81948.55</v>
      </c>
      <c r="I1433" s="490">
        <v>131117.68</v>
      </c>
      <c r="J1433" s="490">
        <v>114727.97</v>
      </c>
      <c r="K1433" s="490">
        <v>183564.75</v>
      </c>
      <c r="L1433" s="490">
        <v>147507.39000000001</v>
      </c>
      <c r="M1433" s="490">
        <v>236011.82</v>
      </c>
      <c r="N1433" s="490">
        <v>196676.52</v>
      </c>
      <c r="O1433" s="490">
        <v>314682.43</v>
      </c>
      <c r="P1433" s="490">
        <v>245845.64</v>
      </c>
      <c r="Q1433" s="490">
        <v>393353.04</v>
      </c>
      <c r="R1433" s="490">
        <v>278625.06</v>
      </c>
      <c r="S1433" s="490">
        <v>445800.11</v>
      </c>
      <c r="T1433" s="490">
        <v>311404.48</v>
      </c>
      <c r="U1433" s="490">
        <v>498247.18</v>
      </c>
    </row>
    <row r="1434" spans="1:21" ht="15">
      <c r="A1434" s="489">
        <v>8</v>
      </c>
      <c r="B1434" s="489" t="s">
        <v>542</v>
      </c>
      <c r="C1434" s="489" t="s">
        <v>543</v>
      </c>
      <c r="D1434" s="489" t="s">
        <v>544</v>
      </c>
      <c r="E1434" s="489" t="s">
        <v>552</v>
      </c>
      <c r="F1434" s="489">
        <v>1</v>
      </c>
      <c r="G1434" s="489" t="s">
        <v>87</v>
      </c>
      <c r="H1434" s="490">
        <v>87515.6</v>
      </c>
      <c r="I1434" s="490">
        <v>153152.29</v>
      </c>
      <c r="J1434" s="490">
        <v>113366.66</v>
      </c>
      <c r="K1434" s="490">
        <v>198391.65</v>
      </c>
      <c r="L1434" s="490">
        <v>135696.82999999999</v>
      </c>
      <c r="M1434" s="490">
        <v>237469.46</v>
      </c>
      <c r="N1434" s="490">
        <v>161926.25</v>
      </c>
      <c r="O1434" s="490">
        <v>283370.94</v>
      </c>
      <c r="P1434" s="490">
        <v>190439.33</v>
      </c>
      <c r="Q1434" s="490">
        <v>333268.82</v>
      </c>
      <c r="R1434" s="490">
        <v>208676.53</v>
      </c>
      <c r="S1434" s="490">
        <v>365183.93</v>
      </c>
      <c r="T1434" s="490">
        <v>225953.49</v>
      </c>
      <c r="U1434" s="490">
        <v>395418.61</v>
      </c>
    </row>
    <row r="1435" spans="1:21" ht="15">
      <c r="A1435" s="489">
        <v>8</v>
      </c>
      <c r="B1435" s="489" t="s">
        <v>542</v>
      </c>
      <c r="C1435" s="489" t="s">
        <v>543</v>
      </c>
      <c r="D1435" s="489" t="s">
        <v>544</v>
      </c>
      <c r="E1435" s="489" t="s">
        <v>552</v>
      </c>
      <c r="F1435" s="489">
        <v>2</v>
      </c>
      <c r="G1435" s="489" t="s">
        <v>106</v>
      </c>
      <c r="H1435" s="490">
        <v>76459.64</v>
      </c>
      <c r="I1435" s="490">
        <v>133804.38</v>
      </c>
      <c r="J1435" s="490">
        <v>100178</v>
      </c>
      <c r="K1435" s="490">
        <v>175311.5</v>
      </c>
      <c r="L1435" s="490">
        <v>121685.63</v>
      </c>
      <c r="M1435" s="490">
        <v>212949.86</v>
      </c>
      <c r="N1435" s="490">
        <v>149135.95000000001</v>
      </c>
      <c r="O1435" s="490">
        <v>260987.91</v>
      </c>
      <c r="P1435" s="490">
        <v>176851.24</v>
      </c>
      <c r="Q1435" s="490">
        <v>309489.67</v>
      </c>
      <c r="R1435" s="490">
        <v>194830.23</v>
      </c>
      <c r="S1435" s="490">
        <v>340952.9</v>
      </c>
      <c r="T1435" s="490">
        <v>211480.55</v>
      </c>
      <c r="U1435" s="490">
        <v>370090.96</v>
      </c>
    </row>
    <row r="1436" spans="1:21" ht="15">
      <c r="A1436" s="489">
        <v>8</v>
      </c>
      <c r="B1436" s="489" t="s">
        <v>542</v>
      </c>
      <c r="C1436" s="489" t="s">
        <v>543</v>
      </c>
      <c r="D1436" s="489" t="s">
        <v>544</v>
      </c>
      <c r="E1436" s="489" t="s">
        <v>552</v>
      </c>
      <c r="F1436" s="489">
        <v>3</v>
      </c>
      <c r="G1436" s="489" t="s">
        <v>107</v>
      </c>
      <c r="H1436" s="490">
        <v>66400.75</v>
      </c>
      <c r="I1436" s="490">
        <v>116201.32</v>
      </c>
      <c r="J1436" s="490">
        <v>90393.26</v>
      </c>
      <c r="K1436" s="490">
        <v>158188.21</v>
      </c>
      <c r="L1436" s="490">
        <v>114231.6</v>
      </c>
      <c r="M1436" s="490">
        <v>199905.29</v>
      </c>
      <c r="N1436" s="490">
        <v>150345.03</v>
      </c>
      <c r="O1436" s="490">
        <v>263103.81</v>
      </c>
      <c r="P1436" s="490">
        <v>186187.16</v>
      </c>
      <c r="Q1436" s="490">
        <v>325827.52</v>
      </c>
      <c r="R1436" s="490">
        <v>209694.32</v>
      </c>
      <c r="S1436" s="490">
        <v>366965.06</v>
      </c>
      <c r="T1436" s="490">
        <v>232891.42</v>
      </c>
      <c r="U1436" s="490">
        <v>407559.98</v>
      </c>
    </row>
    <row r="1437" spans="1:21" ht="15">
      <c r="A1437" s="489">
        <v>8</v>
      </c>
      <c r="B1437" s="489" t="s">
        <v>542</v>
      </c>
      <c r="C1437" s="489" t="s">
        <v>543</v>
      </c>
      <c r="D1437" s="489" t="s">
        <v>544</v>
      </c>
      <c r="E1437" s="489" t="s">
        <v>552</v>
      </c>
      <c r="F1437" s="489">
        <v>4</v>
      </c>
      <c r="G1437" s="489" t="s">
        <v>104</v>
      </c>
      <c r="H1437" s="490">
        <v>74208.179999999993</v>
      </c>
      <c r="I1437" s="490">
        <v>118733.09</v>
      </c>
      <c r="J1437" s="490">
        <v>103891.46</v>
      </c>
      <c r="K1437" s="490">
        <v>166226.32999999999</v>
      </c>
      <c r="L1437" s="490">
        <v>133574.73000000001</v>
      </c>
      <c r="M1437" s="490">
        <v>213719.57</v>
      </c>
      <c r="N1437" s="490">
        <v>178099.64</v>
      </c>
      <c r="O1437" s="490">
        <v>284959.43</v>
      </c>
      <c r="P1437" s="490">
        <v>222624.55</v>
      </c>
      <c r="Q1437" s="490">
        <v>356199.28</v>
      </c>
      <c r="R1437" s="490">
        <v>252307.82</v>
      </c>
      <c r="S1437" s="490">
        <v>403692.52</v>
      </c>
      <c r="T1437" s="490">
        <v>281991.09000000003</v>
      </c>
      <c r="U1437" s="490">
        <v>451185.76</v>
      </c>
    </row>
    <row r="1438" spans="1:21" ht="15">
      <c r="A1438" s="489">
        <v>8</v>
      </c>
      <c r="B1438" s="489" t="s">
        <v>542</v>
      </c>
      <c r="C1438" s="489" t="s">
        <v>543</v>
      </c>
      <c r="D1438" s="489" t="s">
        <v>544</v>
      </c>
      <c r="E1438" s="489" t="s">
        <v>553</v>
      </c>
      <c r="F1438" s="489">
        <v>1</v>
      </c>
      <c r="G1438" s="489" t="s">
        <v>87</v>
      </c>
      <c r="H1438" s="490">
        <v>92518.9</v>
      </c>
      <c r="I1438" s="490">
        <v>161908.07999999999</v>
      </c>
      <c r="J1438" s="490">
        <v>119934.53</v>
      </c>
      <c r="K1438" s="490">
        <v>209885.43</v>
      </c>
      <c r="L1438" s="490">
        <v>143620.42000000001</v>
      </c>
      <c r="M1438" s="490">
        <v>251335.74</v>
      </c>
      <c r="N1438" s="490">
        <v>171476.02</v>
      </c>
      <c r="O1438" s="490">
        <v>300083.03999999998</v>
      </c>
      <c r="P1438" s="490">
        <v>201739.86</v>
      </c>
      <c r="Q1438" s="490">
        <v>353044.75</v>
      </c>
      <c r="R1438" s="490">
        <v>221097.83</v>
      </c>
      <c r="S1438" s="490">
        <v>386921.2</v>
      </c>
      <c r="T1438" s="490">
        <v>239477.55</v>
      </c>
      <c r="U1438" s="490">
        <v>419085.71</v>
      </c>
    </row>
    <row r="1439" spans="1:21" ht="15">
      <c r="A1439" s="489">
        <v>8</v>
      </c>
      <c r="B1439" s="489" t="s">
        <v>542</v>
      </c>
      <c r="C1439" s="489" t="s">
        <v>543</v>
      </c>
      <c r="D1439" s="489" t="s">
        <v>544</v>
      </c>
      <c r="E1439" s="489" t="s">
        <v>553</v>
      </c>
      <c r="F1439" s="489">
        <v>2</v>
      </c>
      <c r="G1439" s="489" t="s">
        <v>106</v>
      </c>
      <c r="H1439" s="490">
        <v>80446.25</v>
      </c>
      <c r="I1439" s="490">
        <v>140780.93</v>
      </c>
      <c r="J1439" s="490">
        <v>105533.13</v>
      </c>
      <c r="K1439" s="490">
        <v>184682.97</v>
      </c>
      <c r="L1439" s="490">
        <v>128320.84</v>
      </c>
      <c r="M1439" s="490">
        <v>224561.47</v>
      </c>
      <c r="N1439" s="490">
        <v>157509.6</v>
      </c>
      <c r="O1439" s="490">
        <v>275641.8</v>
      </c>
      <c r="P1439" s="490">
        <v>186902.29</v>
      </c>
      <c r="Q1439" s="490">
        <v>327079.01</v>
      </c>
      <c r="R1439" s="490">
        <v>205978.31</v>
      </c>
      <c r="S1439" s="490">
        <v>360462.04</v>
      </c>
      <c r="T1439" s="490">
        <v>223673.77</v>
      </c>
      <c r="U1439" s="490">
        <v>391429.09</v>
      </c>
    </row>
    <row r="1440" spans="1:21" ht="15">
      <c r="A1440" s="489">
        <v>8</v>
      </c>
      <c r="B1440" s="489" t="s">
        <v>542</v>
      </c>
      <c r="C1440" s="489" t="s">
        <v>543</v>
      </c>
      <c r="D1440" s="489" t="s">
        <v>544</v>
      </c>
      <c r="E1440" s="489" t="s">
        <v>553</v>
      </c>
      <c r="F1440" s="489">
        <v>3</v>
      </c>
      <c r="G1440" s="489" t="s">
        <v>107</v>
      </c>
      <c r="H1440" s="490">
        <v>69568.600000000006</v>
      </c>
      <c r="I1440" s="490">
        <v>121745.06</v>
      </c>
      <c r="J1440" s="490">
        <v>94592.13</v>
      </c>
      <c r="K1440" s="490">
        <v>165536.23000000001</v>
      </c>
      <c r="L1440" s="490">
        <v>119447.31</v>
      </c>
      <c r="M1440" s="490">
        <v>209032.8</v>
      </c>
      <c r="N1440" s="490">
        <v>157118.74</v>
      </c>
      <c r="O1440" s="490">
        <v>274957.8</v>
      </c>
      <c r="P1440" s="490">
        <v>194493.92</v>
      </c>
      <c r="Q1440" s="490">
        <v>340364.36</v>
      </c>
      <c r="R1440" s="490">
        <v>218987.48</v>
      </c>
      <c r="S1440" s="490">
        <v>383228.08</v>
      </c>
      <c r="T1440" s="490">
        <v>243142.45</v>
      </c>
      <c r="U1440" s="490">
        <v>425499.29</v>
      </c>
    </row>
    <row r="1441" spans="1:21" ht="15">
      <c r="A1441" s="489">
        <v>8</v>
      </c>
      <c r="B1441" s="489" t="s">
        <v>542</v>
      </c>
      <c r="C1441" s="489" t="s">
        <v>543</v>
      </c>
      <c r="D1441" s="489" t="s">
        <v>544</v>
      </c>
      <c r="E1441" s="489" t="s">
        <v>553</v>
      </c>
      <c r="F1441" s="489">
        <v>4</v>
      </c>
      <c r="G1441" s="489" t="s">
        <v>104</v>
      </c>
      <c r="H1441" s="490">
        <v>78505.13</v>
      </c>
      <c r="I1441" s="490">
        <v>125608.21</v>
      </c>
      <c r="J1441" s="490">
        <v>109907.18</v>
      </c>
      <c r="K1441" s="490">
        <v>175851.49</v>
      </c>
      <c r="L1441" s="490">
        <v>141309.23000000001</v>
      </c>
      <c r="M1441" s="490">
        <v>226094.77</v>
      </c>
      <c r="N1441" s="490">
        <v>188412.31</v>
      </c>
      <c r="O1441" s="490">
        <v>301459.69</v>
      </c>
      <c r="P1441" s="490">
        <v>235515.38</v>
      </c>
      <c r="Q1441" s="490">
        <v>376824.62</v>
      </c>
      <c r="R1441" s="490">
        <v>266917.43</v>
      </c>
      <c r="S1441" s="490">
        <v>427067.9</v>
      </c>
      <c r="T1441" s="490">
        <v>298319.48</v>
      </c>
      <c r="U1441" s="490">
        <v>477311.18</v>
      </c>
    </row>
    <row r="1442" spans="1:21" ht="15">
      <c r="A1442" s="489">
        <v>8</v>
      </c>
      <c r="B1442" s="489" t="s">
        <v>542</v>
      </c>
      <c r="C1442" s="489" t="s">
        <v>554</v>
      </c>
      <c r="D1442" s="489" t="s">
        <v>555</v>
      </c>
      <c r="E1442" s="489" t="s">
        <v>556</v>
      </c>
      <c r="F1442" s="489">
        <v>1</v>
      </c>
      <c r="G1442" s="489" t="s">
        <v>87</v>
      </c>
      <c r="H1442" s="490">
        <v>95099.24</v>
      </c>
      <c r="I1442" s="490">
        <v>166423.66</v>
      </c>
      <c r="J1442" s="490">
        <v>123260.88</v>
      </c>
      <c r="K1442" s="490">
        <v>215706.54</v>
      </c>
      <c r="L1442" s="490">
        <v>147590.39000000001</v>
      </c>
      <c r="M1442" s="490">
        <v>258283.18</v>
      </c>
      <c r="N1442" s="490">
        <v>176195.7</v>
      </c>
      <c r="O1442" s="490">
        <v>308342.46999999997</v>
      </c>
      <c r="P1442" s="490">
        <v>207277.68</v>
      </c>
      <c r="Q1442" s="490">
        <v>362735.95</v>
      </c>
      <c r="R1442" s="490">
        <v>227158.78</v>
      </c>
      <c r="S1442" s="490">
        <v>397527.86</v>
      </c>
      <c r="T1442" s="490">
        <v>246026.41</v>
      </c>
      <c r="U1442" s="490">
        <v>430546.22</v>
      </c>
    </row>
    <row r="1443" spans="1:21" ht="15">
      <c r="A1443" s="489">
        <v>8</v>
      </c>
      <c r="B1443" s="489" t="s">
        <v>542</v>
      </c>
      <c r="C1443" s="489" t="s">
        <v>554</v>
      </c>
      <c r="D1443" s="489" t="s">
        <v>555</v>
      </c>
      <c r="E1443" s="489" t="s">
        <v>556</v>
      </c>
      <c r="F1443" s="489">
        <v>2</v>
      </c>
      <c r="G1443" s="489" t="s">
        <v>106</v>
      </c>
      <c r="H1443" s="490">
        <v>82772.429999999993</v>
      </c>
      <c r="I1443" s="490">
        <v>144851.75</v>
      </c>
      <c r="J1443" s="490">
        <v>108556.29</v>
      </c>
      <c r="K1443" s="490">
        <v>189973.5</v>
      </c>
      <c r="L1443" s="490">
        <v>131968.71</v>
      </c>
      <c r="M1443" s="490">
        <v>230945.24</v>
      </c>
      <c r="N1443" s="490">
        <v>161935.24</v>
      </c>
      <c r="O1443" s="490">
        <v>283386.67</v>
      </c>
      <c r="P1443" s="490">
        <v>192127.75</v>
      </c>
      <c r="Q1443" s="490">
        <v>336223.56</v>
      </c>
      <c r="R1443" s="490">
        <v>211720.95</v>
      </c>
      <c r="S1443" s="490">
        <v>370511.65</v>
      </c>
      <c r="T1443" s="490">
        <v>229889.92000000001</v>
      </c>
      <c r="U1443" s="490">
        <v>402307.35</v>
      </c>
    </row>
    <row r="1444" spans="1:21" ht="15">
      <c r="A1444" s="489">
        <v>8</v>
      </c>
      <c r="B1444" s="489" t="s">
        <v>542</v>
      </c>
      <c r="C1444" s="489" t="s">
        <v>554</v>
      </c>
      <c r="D1444" s="489" t="s">
        <v>555</v>
      </c>
      <c r="E1444" s="489" t="s">
        <v>556</v>
      </c>
      <c r="F1444" s="489">
        <v>3</v>
      </c>
      <c r="G1444" s="489" t="s">
        <v>107</v>
      </c>
      <c r="H1444" s="490">
        <v>71643.710000000006</v>
      </c>
      <c r="I1444" s="490">
        <v>125376.5</v>
      </c>
      <c r="J1444" s="490">
        <v>97438.26</v>
      </c>
      <c r="K1444" s="490">
        <v>170516.95</v>
      </c>
      <c r="L1444" s="490">
        <v>123060.91</v>
      </c>
      <c r="M1444" s="490">
        <v>215356.59</v>
      </c>
      <c r="N1444" s="490">
        <v>161891.73000000001</v>
      </c>
      <c r="O1444" s="490">
        <v>283310.52</v>
      </c>
      <c r="P1444" s="490">
        <v>200420.05</v>
      </c>
      <c r="Q1444" s="490">
        <v>350735.09</v>
      </c>
      <c r="R1444" s="490">
        <v>225673.47</v>
      </c>
      <c r="S1444" s="490">
        <v>394928.56</v>
      </c>
      <c r="T1444" s="490">
        <v>250581.17</v>
      </c>
      <c r="U1444" s="490">
        <v>438517.05</v>
      </c>
    </row>
    <row r="1445" spans="1:21" ht="15">
      <c r="A1445" s="489">
        <v>8</v>
      </c>
      <c r="B1445" s="489" t="s">
        <v>542</v>
      </c>
      <c r="C1445" s="489" t="s">
        <v>554</v>
      </c>
      <c r="D1445" s="489" t="s">
        <v>555</v>
      </c>
      <c r="E1445" s="489" t="s">
        <v>556</v>
      </c>
      <c r="F1445" s="489">
        <v>4</v>
      </c>
      <c r="G1445" s="489" t="s">
        <v>104</v>
      </c>
      <c r="H1445" s="490">
        <v>80682.929999999993</v>
      </c>
      <c r="I1445" s="490">
        <v>129092.7</v>
      </c>
      <c r="J1445" s="490">
        <v>112956.11</v>
      </c>
      <c r="K1445" s="490">
        <v>180729.78</v>
      </c>
      <c r="L1445" s="490">
        <v>145229.28</v>
      </c>
      <c r="M1445" s="490">
        <v>232366.86</v>
      </c>
      <c r="N1445" s="490">
        <v>193639.04000000001</v>
      </c>
      <c r="O1445" s="490">
        <v>309822.46999999997</v>
      </c>
      <c r="P1445" s="490">
        <v>242048.8</v>
      </c>
      <c r="Q1445" s="490">
        <v>387278.09</v>
      </c>
      <c r="R1445" s="490">
        <v>274321.98</v>
      </c>
      <c r="S1445" s="490">
        <v>438915.17</v>
      </c>
      <c r="T1445" s="490">
        <v>306595.15000000002</v>
      </c>
      <c r="U1445" s="490">
        <v>490552.25</v>
      </c>
    </row>
    <row r="1446" spans="1:21" ht="15">
      <c r="A1446" s="489">
        <v>8</v>
      </c>
      <c r="B1446" s="489" t="s">
        <v>542</v>
      </c>
      <c r="C1446" s="489" t="s">
        <v>554</v>
      </c>
      <c r="D1446" s="489" t="s">
        <v>555</v>
      </c>
      <c r="E1446" s="489" t="s">
        <v>557</v>
      </c>
      <c r="F1446" s="489">
        <v>1</v>
      </c>
      <c r="G1446" s="489" t="s">
        <v>87</v>
      </c>
      <c r="H1446" s="490">
        <v>91002.18</v>
      </c>
      <c r="I1446" s="490">
        <v>159253.81</v>
      </c>
      <c r="J1446" s="490">
        <v>117955.69</v>
      </c>
      <c r="K1446" s="490">
        <v>206422.46</v>
      </c>
      <c r="L1446" s="490">
        <v>141241.72</v>
      </c>
      <c r="M1446" s="490">
        <v>247173</v>
      </c>
      <c r="N1446" s="490">
        <v>168622.14</v>
      </c>
      <c r="O1446" s="490">
        <v>295088.74</v>
      </c>
      <c r="P1446" s="490">
        <v>198372.19</v>
      </c>
      <c r="Q1446" s="490">
        <v>347151.33</v>
      </c>
      <c r="R1446" s="490">
        <v>217401.39</v>
      </c>
      <c r="S1446" s="490">
        <v>380452.43</v>
      </c>
      <c r="T1446" s="490">
        <v>235462.97</v>
      </c>
      <c r="U1446" s="490">
        <v>412060.2</v>
      </c>
    </row>
    <row r="1447" spans="1:21" ht="15">
      <c r="A1447" s="489">
        <v>8</v>
      </c>
      <c r="B1447" s="489" t="s">
        <v>542</v>
      </c>
      <c r="C1447" s="489" t="s">
        <v>554</v>
      </c>
      <c r="D1447" s="489" t="s">
        <v>555</v>
      </c>
      <c r="E1447" s="489" t="s">
        <v>557</v>
      </c>
      <c r="F1447" s="489">
        <v>2</v>
      </c>
      <c r="G1447" s="489" t="s">
        <v>106</v>
      </c>
      <c r="H1447" s="490">
        <v>79183.69</v>
      </c>
      <c r="I1447" s="490">
        <v>138571.46</v>
      </c>
      <c r="J1447" s="490">
        <v>103857.47</v>
      </c>
      <c r="K1447" s="490">
        <v>181750.58</v>
      </c>
      <c r="L1447" s="490">
        <v>126264.23</v>
      </c>
      <c r="M1447" s="490">
        <v>220962.4</v>
      </c>
      <c r="N1447" s="490">
        <v>154949.74</v>
      </c>
      <c r="O1447" s="490">
        <v>271162.05</v>
      </c>
      <c r="P1447" s="490">
        <v>183847</v>
      </c>
      <c r="Q1447" s="490">
        <v>321732.24</v>
      </c>
      <c r="R1447" s="490">
        <v>202600.17</v>
      </c>
      <c r="S1447" s="490">
        <v>354550.29</v>
      </c>
      <c r="T1447" s="490">
        <v>219991.9</v>
      </c>
      <c r="U1447" s="490">
        <v>384985.82</v>
      </c>
    </row>
    <row r="1448" spans="1:21" ht="15">
      <c r="A1448" s="489">
        <v>8</v>
      </c>
      <c r="B1448" s="489" t="s">
        <v>542</v>
      </c>
      <c r="C1448" s="489" t="s">
        <v>554</v>
      </c>
      <c r="D1448" s="489" t="s">
        <v>555</v>
      </c>
      <c r="E1448" s="489" t="s">
        <v>557</v>
      </c>
      <c r="F1448" s="489">
        <v>3</v>
      </c>
      <c r="G1448" s="489" t="s">
        <v>107</v>
      </c>
      <c r="H1448" s="490">
        <v>68520.009999999995</v>
      </c>
      <c r="I1448" s="490">
        <v>119910.02</v>
      </c>
      <c r="J1448" s="490">
        <v>93183.14</v>
      </c>
      <c r="K1448" s="490">
        <v>163070.49</v>
      </c>
      <c r="L1448" s="490">
        <v>117681.45</v>
      </c>
      <c r="M1448" s="490">
        <v>205942.54</v>
      </c>
      <c r="N1448" s="490">
        <v>154809.41</v>
      </c>
      <c r="O1448" s="490">
        <v>270916.46000000002</v>
      </c>
      <c r="P1448" s="490">
        <v>191647.34</v>
      </c>
      <c r="Q1448" s="490">
        <v>335382.84999999998</v>
      </c>
      <c r="R1448" s="490">
        <v>215791.65</v>
      </c>
      <c r="S1448" s="490">
        <v>377635.39</v>
      </c>
      <c r="T1448" s="490">
        <v>239604.51</v>
      </c>
      <c r="U1448" s="490">
        <v>419307.89</v>
      </c>
    </row>
    <row r="1449" spans="1:21" ht="15">
      <c r="A1449" s="489">
        <v>8</v>
      </c>
      <c r="B1449" s="489" t="s">
        <v>542</v>
      </c>
      <c r="C1449" s="489" t="s">
        <v>554</v>
      </c>
      <c r="D1449" s="489" t="s">
        <v>555</v>
      </c>
      <c r="E1449" s="489" t="s">
        <v>557</v>
      </c>
      <c r="F1449" s="489">
        <v>4</v>
      </c>
      <c r="G1449" s="489" t="s">
        <v>104</v>
      </c>
      <c r="H1449" s="490">
        <v>77210.179999999993</v>
      </c>
      <c r="I1449" s="490">
        <v>123536.29</v>
      </c>
      <c r="J1449" s="490">
        <v>108094.25</v>
      </c>
      <c r="K1449" s="490">
        <v>172950.8</v>
      </c>
      <c r="L1449" s="490">
        <v>138978.32</v>
      </c>
      <c r="M1449" s="490">
        <v>222365.32</v>
      </c>
      <c r="N1449" s="490">
        <v>185304.43</v>
      </c>
      <c r="O1449" s="490">
        <v>296487.09000000003</v>
      </c>
      <c r="P1449" s="490">
        <v>231630.53</v>
      </c>
      <c r="Q1449" s="490">
        <v>370608.86</v>
      </c>
      <c r="R1449" s="490">
        <v>262514.61</v>
      </c>
      <c r="S1449" s="490">
        <v>420023.38</v>
      </c>
      <c r="T1449" s="490">
        <v>293398.68</v>
      </c>
      <c r="U1449" s="490">
        <v>469437.89</v>
      </c>
    </row>
    <row r="1450" spans="1:21" ht="15">
      <c r="A1450" s="489">
        <v>8</v>
      </c>
      <c r="B1450" s="489" t="s">
        <v>542</v>
      </c>
      <c r="C1450" s="489" t="s">
        <v>554</v>
      </c>
      <c r="D1450" s="489" t="s">
        <v>555</v>
      </c>
      <c r="E1450" s="489" t="s">
        <v>558</v>
      </c>
      <c r="F1450" s="489">
        <v>1</v>
      </c>
      <c r="G1450" s="489" t="s">
        <v>87</v>
      </c>
      <c r="H1450" s="490">
        <v>93168.72</v>
      </c>
      <c r="I1450" s="490">
        <v>163045.26</v>
      </c>
      <c r="J1450" s="490">
        <v>120671.9</v>
      </c>
      <c r="K1450" s="490">
        <v>211175.83</v>
      </c>
      <c r="L1450" s="490">
        <v>144428.31</v>
      </c>
      <c r="M1450" s="490">
        <v>252749.53</v>
      </c>
      <c r="N1450" s="490">
        <v>172326.1</v>
      </c>
      <c r="O1450" s="490">
        <v>301570.67</v>
      </c>
      <c r="P1450" s="490">
        <v>202656.28</v>
      </c>
      <c r="Q1450" s="490">
        <v>354648.48</v>
      </c>
      <c r="R1450" s="490">
        <v>222055.52</v>
      </c>
      <c r="S1450" s="490">
        <v>388597.16</v>
      </c>
      <c r="T1450" s="490">
        <v>240424.94</v>
      </c>
      <c r="U1450" s="490">
        <v>420743.64</v>
      </c>
    </row>
    <row r="1451" spans="1:21" ht="15">
      <c r="A1451" s="489">
        <v>8</v>
      </c>
      <c r="B1451" s="489" t="s">
        <v>542</v>
      </c>
      <c r="C1451" s="489" t="s">
        <v>554</v>
      </c>
      <c r="D1451" s="489" t="s">
        <v>555</v>
      </c>
      <c r="E1451" s="489" t="s">
        <v>558</v>
      </c>
      <c r="F1451" s="489">
        <v>2</v>
      </c>
      <c r="G1451" s="489" t="s">
        <v>106</v>
      </c>
      <c r="H1451" s="490">
        <v>81477.38</v>
      </c>
      <c r="I1451" s="490">
        <v>142585.42000000001</v>
      </c>
      <c r="J1451" s="490">
        <v>106725.28</v>
      </c>
      <c r="K1451" s="490">
        <v>186769.23</v>
      </c>
      <c r="L1451" s="490">
        <v>129611.87</v>
      </c>
      <c r="M1451" s="490">
        <v>226820.77</v>
      </c>
      <c r="N1451" s="490">
        <v>158800.72</v>
      </c>
      <c r="O1451" s="490">
        <v>277901.25</v>
      </c>
      <c r="P1451" s="490">
        <v>188287.27</v>
      </c>
      <c r="Q1451" s="490">
        <v>329502.71999999997</v>
      </c>
      <c r="R1451" s="490">
        <v>207413.46</v>
      </c>
      <c r="S1451" s="490">
        <v>362973.55</v>
      </c>
      <c r="T1451" s="490">
        <v>225120.22</v>
      </c>
      <c r="U1451" s="490">
        <v>393960.38</v>
      </c>
    </row>
    <row r="1452" spans="1:21" ht="15">
      <c r="A1452" s="489">
        <v>8</v>
      </c>
      <c r="B1452" s="489" t="s">
        <v>542</v>
      </c>
      <c r="C1452" s="489" t="s">
        <v>554</v>
      </c>
      <c r="D1452" s="489" t="s">
        <v>555</v>
      </c>
      <c r="E1452" s="489" t="s">
        <v>558</v>
      </c>
      <c r="F1452" s="489">
        <v>3</v>
      </c>
      <c r="G1452" s="489" t="s">
        <v>107</v>
      </c>
      <c r="H1452" s="490">
        <v>70818.64</v>
      </c>
      <c r="I1452" s="490">
        <v>123932.62</v>
      </c>
      <c r="J1452" s="490">
        <v>96430.73</v>
      </c>
      <c r="K1452" s="490">
        <v>168753.78</v>
      </c>
      <c r="L1452" s="490">
        <v>121879.79</v>
      </c>
      <c r="M1452" s="490">
        <v>213289.63</v>
      </c>
      <c r="N1452" s="490">
        <v>160429.76000000001</v>
      </c>
      <c r="O1452" s="490">
        <v>280752.08</v>
      </c>
      <c r="P1452" s="490">
        <v>198692.83</v>
      </c>
      <c r="Q1452" s="490">
        <v>347712.45</v>
      </c>
      <c r="R1452" s="490">
        <v>223791.68</v>
      </c>
      <c r="S1452" s="490">
        <v>391635.44</v>
      </c>
      <c r="T1452" s="490">
        <v>248562.64</v>
      </c>
      <c r="U1452" s="490">
        <v>434984.63</v>
      </c>
    </row>
    <row r="1453" spans="1:21" ht="15">
      <c r="A1453" s="489">
        <v>8</v>
      </c>
      <c r="B1453" s="489" t="s">
        <v>542</v>
      </c>
      <c r="C1453" s="489" t="s">
        <v>554</v>
      </c>
      <c r="D1453" s="489" t="s">
        <v>555</v>
      </c>
      <c r="E1453" s="489" t="s">
        <v>558</v>
      </c>
      <c r="F1453" s="489">
        <v>4</v>
      </c>
      <c r="G1453" s="489" t="s">
        <v>104</v>
      </c>
      <c r="H1453" s="490">
        <v>78990.559999999998</v>
      </c>
      <c r="I1453" s="490">
        <v>126384.9</v>
      </c>
      <c r="J1453" s="490">
        <v>110586.78</v>
      </c>
      <c r="K1453" s="490">
        <v>176938.85</v>
      </c>
      <c r="L1453" s="490">
        <v>142183.01</v>
      </c>
      <c r="M1453" s="490">
        <v>227492.81</v>
      </c>
      <c r="N1453" s="490">
        <v>189577.34</v>
      </c>
      <c r="O1453" s="490">
        <v>303323.75</v>
      </c>
      <c r="P1453" s="490">
        <v>236971.68</v>
      </c>
      <c r="Q1453" s="490">
        <v>379154.69</v>
      </c>
      <c r="R1453" s="490">
        <v>268567.90000000002</v>
      </c>
      <c r="S1453" s="490">
        <v>429708.64</v>
      </c>
      <c r="T1453" s="490">
        <v>300164.12</v>
      </c>
      <c r="U1453" s="490">
        <v>480262.6</v>
      </c>
    </row>
    <row r="1454" spans="1:21" ht="15">
      <c r="A1454" s="489">
        <v>8</v>
      </c>
      <c r="B1454" s="489" t="s">
        <v>542</v>
      </c>
      <c r="C1454" s="489" t="s">
        <v>554</v>
      </c>
      <c r="D1454" s="489" t="s">
        <v>555</v>
      </c>
      <c r="E1454" s="489" t="s">
        <v>559</v>
      </c>
      <c r="F1454" s="489">
        <v>1</v>
      </c>
      <c r="G1454" s="489" t="s">
        <v>87</v>
      </c>
      <c r="H1454" s="490">
        <v>93090.04</v>
      </c>
      <c r="I1454" s="490">
        <v>162907.57999999999</v>
      </c>
      <c r="J1454" s="490">
        <v>120629.49</v>
      </c>
      <c r="K1454" s="490">
        <v>211101.61</v>
      </c>
      <c r="L1454" s="490">
        <v>144420.14000000001</v>
      </c>
      <c r="M1454" s="490">
        <v>252735.24</v>
      </c>
      <c r="N1454" s="490">
        <v>172381.31</v>
      </c>
      <c r="O1454" s="490">
        <v>301667.28999999998</v>
      </c>
      <c r="P1454" s="490">
        <v>202768.71</v>
      </c>
      <c r="Q1454" s="490">
        <v>354845.25</v>
      </c>
      <c r="R1454" s="490">
        <v>222205.23</v>
      </c>
      <c r="S1454" s="490">
        <v>388859.15</v>
      </c>
      <c r="T1454" s="490">
        <v>240638.1</v>
      </c>
      <c r="U1454" s="490">
        <v>421116.68</v>
      </c>
    </row>
    <row r="1455" spans="1:21" ht="15">
      <c r="A1455" s="489">
        <v>8</v>
      </c>
      <c r="B1455" s="489" t="s">
        <v>542</v>
      </c>
      <c r="C1455" s="489" t="s">
        <v>554</v>
      </c>
      <c r="D1455" s="489" t="s">
        <v>555</v>
      </c>
      <c r="E1455" s="489" t="s">
        <v>559</v>
      </c>
      <c r="F1455" s="489">
        <v>2</v>
      </c>
      <c r="G1455" s="489" t="s">
        <v>106</v>
      </c>
      <c r="H1455" s="490">
        <v>81144.5</v>
      </c>
      <c r="I1455" s="490">
        <v>142002.88</v>
      </c>
      <c r="J1455" s="490">
        <v>106379.68</v>
      </c>
      <c r="K1455" s="490">
        <v>186164.43</v>
      </c>
      <c r="L1455" s="490">
        <v>129281.60000000001</v>
      </c>
      <c r="M1455" s="490">
        <v>226242.8</v>
      </c>
      <c r="N1455" s="490">
        <v>158561.9</v>
      </c>
      <c r="O1455" s="490">
        <v>277483.32</v>
      </c>
      <c r="P1455" s="490">
        <v>188087.34</v>
      </c>
      <c r="Q1455" s="490">
        <v>329152.84000000003</v>
      </c>
      <c r="R1455" s="490">
        <v>207244.85</v>
      </c>
      <c r="S1455" s="490">
        <v>362678.49</v>
      </c>
      <c r="T1455" s="490">
        <v>225000.67</v>
      </c>
      <c r="U1455" s="490">
        <v>393751.18</v>
      </c>
    </row>
    <row r="1456" spans="1:21" ht="15">
      <c r="A1456" s="489">
        <v>8</v>
      </c>
      <c r="B1456" s="489" t="s">
        <v>542</v>
      </c>
      <c r="C1456" s="489" t="s">
        <v>554</v>
      </c>
      <c r="D1456" s="489" t="s">
        <v>555</v>
      </c>
      <c r="E1456" s="489" t="s">
        <v>559</v>
      </c>
      <c r="F1456" s="489">
        <v>3</v>
      </c>
      <c r="G1456" s="489" t="s">
        <v>107</v>
      </c>
      <c r="H1456" s="490">
        <v>70327.460000000006</v>
      </c>
      <c r="I1456" s="490">
        <v>123073.05</v>
      </c>
      <c r="J1456" s="490">
        <v>95684.04</v>
      </c>
      <c r="K1456" s="490">
        <v>167447.07</v>
      </c>
      <c r="L1456" s="490">
        <v>120874.05</v>
      </c>
      <c r="M1456" s="490">
        <v>211529.58</v>
      </c>
      <c r="N1456" s="490">
        <v>159043.63</v>
      </c>
      <c r="O1456" s="490">
        <v>278326.34999999998</v>
      </c>
      <c r="P1456" s="490">
        <v>196920.07</v>
      </c>
      <c r="Q1456" s="490">
        <v>344610.13</v>
      </c>
      <c r="R1456" s="490">
        <v>221752.26</v>
      </c>
      <c r="S1456" s="490">
        <v>388066.46</v>
      </c>
      <c r="T1456" s="490">
        <v>246249.44</v>
      </c>
      <c r="U1456" s="490">
        <v>430936.52</v>
      </c>
    </row>
    <row r="1457" spans="1:21" ht="15">
      <c r="A1457" s="489">
        <v>8</v>
      </c>
      <c r="B1457" s="489" t="s">
        <v>542</v>
      </c>
      <c r="C1457" s="489" t="s">
        <v>554</v>
      </c>
      <c r="D1457" s="489" t="s">
        <v>555</v>
      </c>
      <c r="E1457" s="489" t="s">
        <v>559</v>
      </c>
      <c r="F1457" s="489">
        <v>4</v>
      </c>
      <c r="G1457" s="489" t="s">
        <v>104</v>
      </c>
      <c r="H1457" s="490">
        <v>78961.22</v>
      </c>
      <c r="I1457" s="490">
        <v>126337.96</v>
      </c>
      <c r="J1457" s="490">
        <v>110545.71</v>
      </c>
      <c r="K1457" s="490">
        <v>176873.14</v>
      </c>
      <c r="L1457" s="490">
        <v>142130.20000000001</v>
      </c>
      <c r="M1457" s="490">
        <v>227408.33</v>
      </c>
      <c r="N1457" s="490">
        <v>189506.94</v>
      </c>
      <c r="O1457" s="490">
        <v>303211.09999999998</v>
      </c>
      <c r="P1457" s="490">
        <v>236883.67</v>
      </c>
      <c r="Q1457" s="490">
        <v>379013.88</v>
      </c>
      <c r="R1457" s="490">
        <v>268468.15999999997</v>
      </c>
      <c r="S1457" s="490">
        <v>429549.06</v>
      </c>
      <c r="T1457" s="490">
        <v>300052.65000000002</v>
      </c>
      <c r="U1457" s="490">
        <v>480084.24</v>
      </c>
    </row>
    <row r="1458" spans="1:21" ht="15">
      <c r="A1458" s="489">
        <v>8</v>
      </c>
      <c r="B1458" s="489" t="s">
        <v>542</v>
      </c>
      <c r="C1458" s="489" t="s">
        <v>554</v>
      </c>
      <c r="D1458" s="489" t="s">
        <v>555</v>
      </c>
      <c r="E1458" s="489" t="s">
        <v>560</v>
      </c>
      <c r="F1458" s="489">
        <v>1</v>
      </c>
      <c r="G1458" s="489" t="s">
        <v>87</v>
      </c>
      <c r="H1458" s="490">
        <v>94488.76</v>
      </c>
      <c r="I1458" s="490">
        <v>165355.32999999999</v>
      </c>
      <c r="J1458" s="490">
        <v>122544.72</v>
      </c>
      <c r="K1458" s="490">
        <v>214453.26</v>
      </c>
      <c r="L1458" s="490">
        <v>146786.59</v>
      </c>
      <c r="M1458" s="490">
        <v>256876.54</v>
      </c>
      <c r="N1458" s="490">
        <v>175318.02</v>
      </c>
      <c r="O1458" s="490">
        <v>306806.53000000003</v>
      </c>
      <c r="P1458" s="490">
        <v>206305.05</v>
      </c>
      <c r="Q1458" s="490">
        <v>361033.83</v>
      </c>
      <c r="R1458" s="490">
        <v>226126.23</v>
      </c>
      <c r="S1458" s="490">
        <v>395720.91</v>
      </c>
      <c r="T1458" s="490">
        <v>244972.44</v>
      </c>
      <c r="U1458" s="490">
        <v>428701.78</v>
      </c>
    </row>
    <row r="1459" spans="1:21" ht="15">
      <c r="A1459" s="489">
        <v>8</v>
      </c>
      <c r="B1459" s="489" t="s">
        <v>542</v>
      </c>
      <c r="C1459" s="489" t="s">
        <v>554</v>
      </c>
      <c r="D1459" s="489" t="s">
        <v>555</v>
      </c>
      <c r="E1459" s="489" t="s">
        <v>560</v>
      </c>
      <c r="F1459" s="489">
        <v>2</v>
      </c>
      <c r="G1459" s="489" t="s">
        <v>106</v>
      </c>
      <c r="H1459" s="490">
        <v>81907.73</v>
      </c>
      <c r="I1459" s="490">
        <v>143338.54</v>
      </c>
      <c r="J1459" s="490">
        <v>107536.94</v>
      </c>
      <c r="K1459" s="490">
        <v>188189.64</v>
      </c>
      <c r="L1459" s="490">
        <v>130842.82</v>
      </c>
      <c r="M1459" s="490">
        <v>228974.93</v>
      </c>
      <c r="N1459" s="490">
        <v>160763.53</v>
      </c>
      <c r="O1459" s="490">
        <v>281336.18</v>
      </c>
      <c r="P1459" s="490">
        <v>190842.74</v>
      </c>
      <c r="Q1459" s="490">
        <v>333974.8</v>
      </c>
      <c r="R1459" s="490">
        <v>210370.1</v>
      </c>
      <c r="S1459" s="490">
        <v>368147.67</v>
      </c>
      <c r="T1459" s="490">
        <v>228503.24</v>
      </c>
      <c r="U1459" s="490">
        <v>399880.66</v>
      </c>
    </row>
    <row r="1460" spans="1:21" ht="15">
      <c r="A1460" s="489">
        <v>8</v>
      </c>
      <c r="B1460" s="489" t="s">
        <v>542</v>
      </c>
      <c r="C1460" s="489" t="s">
        <v>554</v>
      </c>
      <c r="D1460" s="489" t="s">
        <v>555</v>
      </c>
      <c r="E1460" s="489" t="s">
        <v>560</v>
      </c>
      <c r="F1460" s="489">
        <v>3</v>
      </c>
      <c r="G1460" s="489" t="s">
        <v>107</v>
      </c>
      <c r="H1460" s="490">
        <v>70639.27</v>
      </c>
      <c r="I1460" s="490">
        <v>123618.72</v>
      </c>
      <c r="J1460" s="490">
        <v>95973.01</v>
      </c>
      <c r="K1460" s="490">
        <v>167952.76</v>
      </c>
      <c r="L1460" s="490">
        <v>121131.3</v>
      </c>
      <c r="M1460" s="490">
        <v>211979.78</v>
      </c>
      <c r="N1460" s="490">
        <v>159273.78</v>
      </c>
      <c r="O1460" s="490">
        <v>278729.11</v>
      </c>
      <c r="P1460" s="490">
        <v>197107.52</v>
      </c>
      <c r="Q1460" s="490">
        <v>344938.16</v>
      </c>
      <c r="R1460" s="490">
        <v>221888.97</v>
      </c>
      <c r="S1460" s="490">
        <v>388305.7</v>
      </c>
      <c r="T1460" s="490">
        <v>246317.58</v>
      </c>
      <c r="U1460" s="490">
        <v>431055.77</v>
      </c>
    </row>
    <row r="1461" spans="1:21" ht="15">
      <c r="A1461" s="489">
        <v>8</v>
      </c>
      <c r="B1461" s="489" t="s">
        <v>542</v>
      </c>
      <c r="C1461" s="489" t="s">
        <v>554</v>
      </c>
      <c r="D1461" s="489" t="s">
        <v>555</v>
      </c>
      <c r="E1461" s="489" t="s">
        <v>560</v>
      </c>
      <c r="F1461" s="489">
        <v>4</v>
      </c>
      <c r="G1461" s="489" t="s">
        <v>104</v>
      </c>
      <c r="H1461" s="490">
        <v>80212.17</v>
      </c>
      <c r="I1461" s="490">
        <v>128339.48</v>
      </c>
      <c r="J1461" s="490">
        <v>112297.04</v>
      </c>
      <c r="K1461" s="490">
        <v>179675.27</v>
      </c>
      <c r="L1461" s="490">
        <v>144381.91</v>
      </c>
      <c r="M1461" s="490">
        <v>231011.06</v>
      </c>
      <c r="N1461" s="490">
        <v>192509.21</v>
      </c>
      <c r="O1461" s="490">
        <v>308014.74</v>
      </c>
      <c r="P1461" s="490">
        <v>240636.51</v>
      </c>
      <c r="Q1461" s="490">
        <v>385018.43</v>
      </c>
      <c r="R1461" s="490">
        <v>272721.38</v>
      </c>
      <c r="S1461" s="490">
        <v>436354.22</v>
      </c>
      <c r="T1461" s="490">
        <v>304806.25</v>
      </c>
      <c r="U1461" s="490">
        <v>487690.01</v>
      </c>
    </row>
    <row r="1462" spans="1:21" ht="15">
      <c r="A1462" s="489">
        <v>8</v>
      </c>
      <c r="B1462" s="489" t="s">
        <v>542</v>
      </c>
      <c r="C1462" s="489" t="s">
        <v>561</v>
      </c>
      <c r="D1462" s="489" t="s">
        <v>562</v>
      </c>
      <c r="E1462" s="489" t="s">
        <v>563</v>
      </c>
      <c r="F1462" s="489">
        <v>1</v>
      </c>
      <c r="G1462" s="489" t="s">
        <v>87</v>
      </c>
      <c r="H1462" s="490">
        <v>100102.54</v>
      </c>
      <c r="I1462" s="490">
        <v>175179.45</v>
      </c>
      <c r="J1462" s="490">
        <v>129828.75</v>
      </c>
      <c r="K1462" s="490">
        <v>227200.32</v>
      </c>
      <c r="L1462" s="490">
        <v>155513.98000000001</v>
      </c>
      <c r="M1462" s="490">
        <v>272149.46000000002</v>
      </c>
      <c r="N1462" s="490">
        <v>185745.46</v>
      </c>
      <c r="O1462" s="490">
        <v>325054.56</v>
      </c>
      <c r="P1462" s="490">
        <v>218578.21</v>
      </c>
      <c r="Q1462" s="490">
        <v>382511.87</v>
      </c>
      <c r="R1462" s="490">
        <v>239580.07</v>
      </c>
      <c r="S1462" s="490">
        <v>419265.12</v>
      </c>
      <c r="T1462" s="490">
        <v>259550.47</v>
      </c>
      <c r="U1462" s="490">
        <v>454213.31</v>
      </c>
    </row>
    <row r="1463" spans="1:21" ht="15">
      <c r="A1463" s="489">
        <v>8</v>
      </c>
      <c r="B1463" s="489" t="s">
        <v>542</v>
      </c>
      <c r="C1463" s="489" t="s">
        <v>561</v>
      </c>
      <c r="D1463" s="489" t="s">
        <v>562</v>
      </c>
      <c r="E1463" s="489" t="s">
        <v>563</v>
      </c>
      <c r="F1463" s="489">
        <v>2</v>
      </c>
      <c r="G1463" s="489" t="s">
        <v>106</v>
      </c>
      <c r="H1463" s="490">
        <v>86759.03</v>
      </c>
      <c r="I1463" s="490">
        <v>151828.29999999999</v>
      </c>
      <c r="J1463" s="490">
        <v>113911.41</v>
      </c>
      <c r="K1463" s="490">
        <v>199344.96</v>
      </c>
      <c r="L1463" s="490">
        <v>138603.91</v>
      </c>
      <c r="M1463" s="490">
        <v>242556.85</v>
      </c>
      <c r="N1463" s="490">
        <v>170308.89</v>
      </c>
      <c r="O1463" s="490">
        <v>298040.55</v>
      </c>
      <c r="P1463" s="490">
        <v>202178.8</v>
      </c>
      <c r="Q1463" s="490">
        <v>353812.9</v>
      </c>
      <c r="R1463" s="490">
        <v>222869.01</v>
      </c>
      <c r="S1463" s="490">
        <v>390020.78</v>
      </c>
      <c r="T1463" s="490">
        <v>242083.12</v>
      </c>
      <c r="U1463" s="490">
        <v>423645.47</v>
      </c>
    </row>
    <row r="1464" spans="1:21" ht="15">
      <c r="A1464" s="489">
        <v>8</v>
      </c>
      <c r="B1464" s="489" t="s">
        <v>542</v>
      </c>
      <c r="C1464" s="489" t="s">
        <v>561</v>
      </c>
      <c r="D1464" s="489" t="s">
        <v>562</v>
      </c>
      <c r="E1464" s="489" t="s">
        <v>563</v>
      </c>
      <c r="F1464" s="489">
        <v>3</v>
      </c>
      <c r="G1464" s="489" t="s">
        <v>107</v>
      </c>
      <c r="H1464" s="490">
        <v>74811.56</v>
      </c>
      <c r="I1464" s="490">
        <v>130920.24</v>
      </c>
      <c r="J1464" s="490">
        <v>101637.13</v>
      </c>
      <c r="K1464" s="490">
        <v>177864.97</v>
      </c>
      <c r="L1464" s="490">
        <v>128276.62</v>
      </c>
      <c r="M1464" s="490">
        <v>224484.09</v>
      </c>
      <c r="N1464" s="490">
        <v>168665.44</v>
      </c>
      <c r="O1464" s="490">
        <v>295164.51</v>
      </c>
      <c r="P1464" s="490">
        <v>208726.81</v>
      </c>
      <c r="Q1464" s="490">
        <v>365271.91</v>
      </c>
      <c r="R1464" s="490">
        <v>234966.61</v>
      </c>
      <c r="S1464" s="490">
        <v>411191.58</v>
      </c>
      <c r="T1464" s="490">
        <v>260832.2</v>
      </c>
      <c r="U1464" s="490">
        <v>456456.35</v>
      </c>
    </row>
    <row r="1465" spans="1:21" ht="15">
      <c r="A1465" s="489">
        <v>8</v>
      </c>
      <c r="B1465" s="489" t="s">
        <v>542</v>
      </c>
      <c r="C1465" s="489" t="s">
        <v>561</v>
      </c>
      <c r="D1465" s="489" t="s">
        <v>562</v>
      </c>
      <c r="E1465" s="489" t="s">
        <v>563</v>
      </c>
      <c r="F1465" s="489">
        <v>4</v>
      </c>
      <c r="G1465" s="489" t="s">
        <v>104</v>
      </c>
      <c r="H1465" s="490">
        <v>84979.88</v>
      </c>
      <c r="I1465" s="490">
        <v>135967.79999999999</v>
      </c>
      <c r="J1465" s="490">
        <v>118971.83</v>
      </c>
      <c r="K1465" s="490">
        <v>190354.93</v>
      </c>
      <c r="L1465" s="490">
        <v>152963.78</v>
      </c>
      <c r="M1465" s="490">
        <v>244742.05</v>
      </c>
      <c r="N1465" s="490">
        <v>203951.7</v>
      </c>
      <c r="O1465" s="490">
        <v>326322.73</v>
      </c>
      <c r="P1465" s="490">
        <v>254939.63</v>
      </c>
      <c r="Q1465" s="490">
        <v>407903.41</v>
      </c>
      <c r="R1465" s="490">
        <v>288931.58</v>
      </c>
      <c r="S1465" s="490">
        <v>462290.54</v>
      </c>
      <c r="T1465" s="490">
        <v>322923.53000000003</v>
      </c>
      <c r="U1465" s="490">
        <v>516677.66</v>
      </c>
    </row>
    <row r="1466" spans="1:21" ht="15">
      <c r="A1466" s="489">
        <v>8</v>
      </c>
      <c r="B1466" s="489" t="s">
        <v>542</v>
      </c>
      <c r="C1466" s="489" t="s">
        <v>561</v>
      </c>
      <c r="D1466" s="489" t="s">
        <v>562</v>
      </c>
      <c r="E1466" s="489" t="s">
        <v>564</v>
      </c>
      <c r="F1466" s="489">
        <v>1</v>
      </c>
      <c r="G1466" s="489" t="s">
        <v>87</v>
      </c>
      <c r="H1466" s="490">
        <v>93543.17</v>
      </c>
      <c r="I1466" s="490">
        <v>163700.54</v>
      </c>
      <c r="J1466" s="490">
        <v>121260.83</v>
      </c>
      <c r="K1466" s="490">
        <v>212206.45</v>
      </c>
      <c r="L1466" s="490">
        <v>145207.59</v>
      </c>
      <c r="M1466" s="490">
        <v>254113.29</v>
      </c>
      <c r="N1466" s="490">
        <v>173369.41</v>
      </c>
      <c r="O1466" s="490">
        <v>303396.46999999997</v>
      </c>
      <c r="P1466" s="490">
        <v>203966.23</v>
      </c>
      <c r="Q1466" s="490">
        <v>356940.9</v>
      </c>
      <c r="R1466" s="490">
        <v>223537.18</v>
      </c>
      <c r="S1466" s="490">
        <v>391190.06</v>
      </c>
      <c r="T1466" s="490">
        <v>242118.41</v>
      </c>
      <c r="U1466" s="490">
        <v>423707.22</v>
      </c>
    </row>
    <row r="1467" spans="1:21" ht="15">
      <c r="A1467" s="489">
        <v>8</v>
      </c>
      <c r="B1467" s="489" t="s">
        <v>542</v>
      </c>
      <c r="C1467" s="489" t="s">
        <v>561</v>
      </c>
      <c r="D1467" s="489" t="s">
        <v>562</v>
      </c>
      <c r="E1467" s="489" t="s">
        <v>564</v>
      </c>
      <c r="F1467" s="489">
        <v>2</v>
      </c>
      <c r="G1467" s="489" t="s">
        <v>106</v>
      </c>
      <c r="H1467" s="490">
        <v>81343.429999999993</v>
      </c>
      <c r="I1467" s="490">
        <v>142351</v>
      </c>
      <c r="J1467" s="490">
        <v>106707.83</v>
      </c>
      <c r="K1467" s="490">
        <v>186738.7</v>
      </c>
      <c r="L1467" s="490">
        <v>129746.96</v>
      </c>
      <c r="M1467" s="490">
        <v>227057.18</v>
      </c>
      <c r="N1467" s="490">
        <v>159255.97</v>
      </c>
      <c r="O1467" s="490">
        <v>278697.95</v>
      </c>
      <c r="P1467" s="490">
        <v>188972.48</v>
      </c>
      <c r="Q1467" s="490">
        <v>330701.84000000003</v>
      </c>
      <c r="R1467" s="490">
        <v>208258.5</v>
      </c>
      <c r="S1467" s="490">
        <v>364452.37</v>
      </c>
      <c r="T1467" s="490">
        <v>226148.27</v>
      </c>
      <c r="U1467" s="490">
        <v>395759.47</v>
      </c>
    </row>
    <row r="1468" spans="1:21" ht="15">
      <c r="A1468" s="489">
        <v>8</v>
      </c>
      <c r="B1468" s="489" t="s">
        <v>542</v>
      </c>
      <c r="C1468" s="489" t="s">
        <v>561</v>
      </c>
      <c r="D1468" s="489" t="s">
        <v>562</v>
      </c>
      <c r="E1468" s="489" t="s">
        <v>564</v>
      </c>
      <c r="F1468" s="489">
        <v>3</v>
      </c>
      <c r="G1468" s="489" t="s">
        <v>107</v>
      </c>
      <c r="H1468" s="490">
        <v>70349.53</v>
      </c>
      <c r="I1468" s="490">
        <v>123111.67999999999</v>
      </c>
      <c r="J1468" s="490">
        <v>95655.91</v>
      </c>
      <c r="K1468" s="490">
        <v>167397.85</v>
      </c>
      <c r="L1468" s="490">
        <v>120792.18</v>
      </c>
      <c r="M1468" s="490">
        <v>211386.31</v>
      </c>
      <c r="N1468" s="490">
        <v>158889.32</v>
      </c>
      <c r="O1468" s="490">
        <v>278056.32000000001</v>
      </c>
      <c r="P1468" s="490">
        <v>196687.09</v>
      </c>
      <c r="Q1468" s="490">
        <v>344202.41</v>
      </c>
      <c r="R1468" s="490">
        <v>221457.93</v>
      </c>
      <c r="S1468" s="490">
        <v>387551.37</v>
      </c>
      <c r="T1468" s="490">
        <v>245886.62</v>
      </c>
      <c r="U1468" s="490">
        <v>430301.58</v>
      </c>
    </row>
    <row r="1469" spans="1:21" ht="15">
      <c r="A1469" s="489">
        <v>8</v>
      </c>
      <c r="B1469" s="489" t="s">
        <v>542</v>
      </c>
      <c r="C1469" s="489" t="s">
        <v>561</v>
      </c>
      <c r="D1469" s="489" t="s">
        <v>562</v>
      </c>
      <c r="E1469" s="489" t="s">
        <v>564</v>
      </c>
      <c r="F1469" s="489">
        <v>4</v>
      </c>
      <c r="G1469" s="489" t="s">
        <v>104</v>
      </c>
      <c r="H1469" s="490">
        <v>79373.320000000007</v>
      </c>
      <c r="I1469" s="490">
        <v>126997.31</v>
      </c>
      <c r="J1469" s="490">
        <v>111122.64</v>
      </c>
      <c r="K1469" s="490">
        <v>177796.23</v>
      </c>
      <c r="L1469" s="490">
        <v>142871.97</v>
      </c>
      <c r="M1469" s="490">
        <v>228595.15</v>
      </c>
      <c r="N1469" s="490">
        <v>190495.96</v>
      </c>
      <c r="O1469" s="490">
        <v>304793.53999999998</v>
      </c>
      <c r="P1469" s="490">
        <v>238119.95</v>
      </c>
      <c r="Q1469" s="490">
        <v>380991.92</v>
      </c>
      <c r="R1469" s="490">
        <v>269869.27</v>
      </c>
      <c r="S1469" s="490">
        <v>431790.84</v>
      </c>
      <c r="T1469" s="490">
        <v>301618.59999999998</v>
      </c>
      <c r="U1469" s="490">
        <v>482589.77</v>
      </c>
    </row>
    <row r="1470" spans="1:21" ht="15">
      <c r="A1470" s="489">
        <v>8</v>
      </c>
      <c r="B1470" s="489" t="s">
        <v>542</v>
      </c>
      <c r="C1470" s="489" t="s">
        <v>561</v>
      </c>
      <c r="D1470" s="489" t="s">
        <v>562</v>
      </c>
      <c r="E1470" s="489" t="s">
        <v>565</v>
      </c>
      <c r="F1470" s="489">
        <v>1</v>
      </c>
      <c r="G1470" s="489" t="s">
        <v>87</v>
      </c>
      <c r="H1470" s="490">
        <v>97522.21</v>
      </c>
      <c r="I1470" s="490">
        <v>170663.87</v>
      </c>
      <c r="J1470" s="490">
        <v>126502.39999999999</v>
      </c>
      <c r="K1470" s="490">
        <v>221379.21</v>
      </c>
      <c r="L1470" s="490">
        <v>151544.01</v>
      </c>
      <c r="M1470" s="490">
        <v>265202.02</v>
      </c>
      <c r="N1470" s="490">
        <v>181025.79</v>
      </c>
      <c r="O1470" s="490">
        <v>316795.13</v>
      </c>
      <c r="P1470" s="490">
        <v>213040.38</v>
      </c>
      <c r="Q1470" s="490">
        <v>372820.67</v>
      </c>
      <c r="R1470" s="490">
        <v>233519.12</v>
      </c>
      <c r="S1470" s="490">
        <v>408658.47</v>
      </c>
      <c r="T1470" s="490">
        <v>253001.60000000001</v>
      </c>
      <c r="U1470" s="490">
        <v>442752.81</v>
      </c>
    </row>
    <row r="1471" spans="1:21" ht="15">
      <c r="A1471" s="489">
        <v>8</v>
      </c>
      <c r="B1471" s="489" t="s">
        <v>542</v>
      </c>
      <c r="C1471" s="489" t="s">
        <v>561</v>
      </c>
      <c r="D1471" s="489" t="s">
        <v>562</v>
      </c>
      <c r="E1471" s="489" t="s">
        <v>565</v>
      </c>
      <c r="F1471" s="489">
        <v>2</v>
      </c>
      <c r="G1471" s="489" t="s">
        <v>106</v>
      </c>
      <c r="H1471" s="490">
        <v>84432.85</v>
      </c>
      <c r="I1471" s="490">
        <v>147757.48000000001</v>
      </c>
      <c r="J1471" s="490">
        <v>110888.25</v>
      </c>
      <c r="K1471" s="490">
        <v>194054.43</v>
      </c>
      <c r="L1471" s="490">
        <v>134956.04</v>
      </c>
      <c r="M1471" s="490">
        <v>236173.08</v>
      </c>
      <c r="N1471" s="490">
        <v>165883.24</v>
      </c>
      <c r="O1471" s="490">
        <v>290295.67999999999</v>
      </c>
      <c r="P1471" s="490">
        <v>196953.34</v>
      </c>
      <c r="Q1471" s="490">
        <v>344668.35</v>
      </c>
      <c r="R1471" s="490">
        <v>217126.37</v>
      </c>
      <c r="S1471" s="490">
        <v>379971.16</v>
      </c>
      <c r="T1471" s="490">
        <v>235866.97</v>
      </c>
      <c r="U1471" s="490">
        <v>412767.2</v>
      </c>
    </row>
    <row r="1472" spans="1:21" ht="15">
      <c r="A1472" s="489">
        <v>8</v>
      </c>
      <c r="B1472" s="489" t="s">
        <v>542</v>
      </c>
      <c r="C1472" s="489" t="s">
        <v>561</v>
      </c>
      <c r="D1472" s="489" t="s">
        <v>562</v>
      </c>
      <c r="E1472" s="489" t="s">
        <v>565</v>
      </c>
      <c r="F1472" s="489">
        <v>3</v>
      </c>
      <c r="G1472" s="489" t="s">
        <v>107</v>
      </c>
      <c r="H1472" s="490">
        <v>72736.45</v>
      </c>
      <c r="I1472" s="490">
        <v>127288.79</v>
      </c>
      <c r="J1472" s="490">
        <v>98791</v>
      </c>
      <c r="K1472" s="490">
        <v>172884.25</v>
      </c>
      <c r="L1472" s="490">
        <v>124663.02</v>
      </c>
      <c r="M1472" s="490">
        <v>218160.29</v>
      </c>
      <c r="N1472" s="490">
        <v>163892.45000000001</v>
      </c>
      <c r="O1472" s="490">
        <v>286811.78999999998</v>
      </c>
      <c r="P1472" s="490">
        <v>202800.67</v>
      </c>
      <c r="Q1472" s="490">
        <v>354901.17</v>
      </c>
      <c r="R1472" s="490">
        <v>228280.62</v>
      </c>
      <c r="S1472" s="490">
        <v>399491.08</v>
      </c>
      <c r="T1472" s="490">
        <v>253393.48</v>
      </c>
      <c r="U1472" s="490">
        <v>443438.58</v>
      </c>
    </row>
    <row r="1473" spans="1:21" ht="15">
      <c r="A1473" s="489">
        <v>8</v>
      </c>
      <c r="B1473" s="489" t="s">
        <v>542</v>
      </c>
      <c r="C1473" s="489" t="s">
        <v>561</v>
      </c>
      <c r="D1473" s="489" t="s">
        <v>562</v>
      </c>
      <c r="E1473" s="489" t="s">
        <v>565</v>
      </c>
      <c r="F1473" s="489">
        <v>4</v>
      </c>
      <c r="G1473" s="489" t="s">
        <v>104</v>
      </c>
      <c r="H1473" s="490">
        <v>82802.070000000007</v>
      </c>
      <c r="I1473" s="490">
        <v>132483.31</v>
      </c>
      <c r="J1473" s="490">
        <v>115922.9</v>
      </c>
      <c r="K1473" s="490">
        <v>185476.64</v>
      </c>
      <c r="L1473" s="490">
        <v>149043.72</v>
      </c>
      <c r="M1473" s="490">
        <v>238469.96</v>
      </c>
      <c r="N1473" s="490">
        <v>198724.97</v>
      </c>
      <c r="O1473" s="490">
        <v>317959.95</v>
      </c>
      <c r="P1473" s="490">
        <v>248406.21</v>
      </c>
      <c r="Q1473" s="490">
        <v>397449.94</v>
      </c>
      <c r="R1473" s="490">
        <v>281527.03000000003</v>
      </c>
      <c r="S1473" s="490">
        <v>450443.26</v>
      </c>
      <c r="T1473" s="490">
        <v>314647.86</v>
      </c>
      <c r="U1473" s="490">
        <v>503436.59</v>
      </c>
    </row>
    <row r="1474" spans="1:21" ht="15">
      <c r="A1474" s="489">
        <v>8</v>
      </c>
      <c r="B1474" s="489" t="s">
        <v>542</v>
      </c>
      <c r="C1474" s="489" t="s">
        <v>561</v>
      </c>
      <c r="D1474" s="489" t="s">
        <v>562</v>
      </c>
      <c r="E1474" s="489" t="s">
        <v>224</v>
      </c>
      <c r="F1474" s="489">
        <v>1</v>
      </c>
      <c r="G1474" s="489" t="s">
        <v>87</v>
      </c>
      <c r="H1474" s="490">
        <v>97482.87</v>
      </c>
      <c r="I1474" s="490">
        <v>170595.03</v>
      </c>
      <c r="J1474" s="490">
        <v>126481.2</v>
      </c>
      <c r="K1474" s="490">
        <v>221342.1</v>
      </c>
      <c r="L1474" s="490">
        <v>151539.93</v>
      </c>
      <c r="M1474" s="490">
        <v>265194.87</v>
      </c>
      <c r="N1474" s="490">
        <v>181053.39</v>
      </c>
      <c r="O1474" s="490">
        <v>316843.44</v>
      </c>
      <c r="P1474" s="490">
        <v>213096.6</v>
      </c>
      <c r="Q1474" s="490">
        <v>372919.05</v>
      </c>
      <c r="R1474" s="490">
        <v>233593.97</v>
      </c>
      <c r="S1474" s="490">
        <v>408789.46</v>
      </c>
      <c r="T1474" s="490">
        <v>253108.19</v>
      </c>
      <c r="U1474" s="490">
        <v>442939.33</v>
      </c>
    </row>
    <row r="1475" spans="1:21" ht="15">
      <c r="A1475" s="489">
        <v>8</v>
      </c>
      <c r="B1475" s="489" t="s">
        <v>542</v>
      </c>
      <c r="C1475" s="489" t="s">
        <v>561</v>
      </c>
      <c r="D1475" s="489" t="s">
        <v>562</v>
      </c>
      <c r="E1475" s="489" t="s">
        <v>224</v>
      </c>
      <c r="F1475" s="489">
        <v>2</v>
      </c>
      <c r="G1475" s="489" t="s">
        <v>106</v>
      </c>
      <c r="H1475" s="490">
        <v>84266.41</v>
      </c>
      <c r="I1475" s="490">
        <v>147466.21</v>
      </c>
      <c r="J1475" s="490">
        <v>110715.45</v>
      </c>
      <c r="K1475" s="490">
        <v>193752.03</v>
      </c>
      <c r="L1475" s="490">
        <v>134790.91</v>
      </c>
      <c r="M1475" s="490">
        <v>235884.09</v>
      </c>
      <c r="N1475" s="490">
        <v>165763.82999999999</v>
      </c>
      <c r="O1475" s="490">
        <v>290086.71000000002</v>
      </c>
      <c r="P1475" s="490">
        <v>196853.38</v>
      </c>
      <c r="Q1475" s="490">
        <v>344493.41</v>
      </c>
      <c r="R1475" s="490">
        <v>217042.07</v>
      </c>
      <c r="S1475" s="490">
        <v>379823.63</v>
      </c>
      <c r="T1475" s="490">
        <v>235807.2</v>
      </c>
      <c r="U1475" s="490">
        <v>412662.6</v>
      </c>
    </row>
    <row r="1476" spans="1:21" ht="15">
      <c r="A1476" s="489">
        <v>8</v>
      </c>
      <c r="B1476" s="489" t="s">
        <v>542</v>
      </c>
      <c r="C1476" s="489" t="s">
        <v>561</v>
      </c>
      <c r="D1476" s="489" t="s">
        <v>562</v>
      </c>
      <c r="E1476" s="489" t="s">
        <v>224</v>
      </c>
      <c r="F1476" s="489">
        <v>3</v>
      </c>
      <c r="G1476" s="489" t="s">
        <v>107</v>
      </c>
      <c r="H1476" s="490">
        <v>72490.86</v>
      </c>
      <c r="I1476" s="490">
        <v>126859</v>
      </c>
      <c r="J1476" s="490">
        <v>98417.66</v>
      </c>
      <c r="K1476" s="490">
        <v>172230.9</v>
      </c>
      <c r="L1476" s="490">
        <v>124160.16</v>
      </c>
      <c r="M1476" s="490">
        <v>217280.27</v>
      </c>
      <c r="N1476" s="490">
        <v>163199.39000000001</v>
      </c>
      <c r="O1476" s="490">
        <v>285598.93</v>
      </c>
      <c r="P1476" s="490">
        <v>201914.29</v>
      </c>
      <c r="Q1476" s="490">
        <v>353350.01</v>
      </c>
      <c r="R1476" s="490">
        <v>227260.91</v>
      </c>
      <c r="S1476" s="490">
        <v>397706.59</v>
      </c>
      <c r="T1476" s="490">
        <v>252236.87</v>
      </c>
      <c r="U1476" s="490">
        <v>441414.53</v>
      </c>
    </row>
    <row r="1477" spans="1:21" ht="15">
      <c r="A1477" s="489">
        <v>8</v>
      </c>
      <c r="B1477" s="489" t="s">
        <v>542</v>
      </c>
      <c r="C1477" s="489" t="s">
        <v>561</v>
      </c>
      <c r="D1477" s="489" t="s">
        <v>562</v>
      </c>
      <c r="E1477" s="489" t="s">
        <v>224</v>
      </c>
      <c r="F1477" s="489">
        <v>4</v>
      </c>
      <c r="G1477" s="489" t="s">
        <v>104</v>
      </c>
      <c r="H1477" s="490">
        <v>82787.399999999994</v>
      </c>
      <c r="I1477" s="490">
        <v>132459.84</v>
      </c>
      <c r="J1477" s="490">
        <v>115902.36</v>
      </c>
      <c r="K1477" s="490">
        <v>185443.78</v>
      </c>
      <c r="L1477" s="490">
        <v>149017.32</v>
      </c>
      <c r="M1477" s="490">
        <v>238427.72</v>
      </c>
      <c r="N1477" s="490">
        <v>198689.76</v>
      </c>
      <c r="O1477" s="490">
        <v>317903.63</v>
      </c>
      <c r="P1477" s="490">
        <v>248362.2</v>
      </c>
      <c r="Q1477" s="490">
        <v>397379.53</v>
      </c>
      <c r="R1477" s="490">
        <v>281477.15999999997</v>
      </c>
      <c r="S1477" s="490">
        <v>450363.47</v>
      </c>
      <c r="T1477" s="490">
        <v>314592.12</v>
      </c>
      <c r="U1477" s="490">
        <v>503347.41</v>
      </c>
    </row>
    <row r="1478" spans="1:21" ht="15">
      <c r="A1478" s="489">
        <v>8</v>
      </c>
      <c r="B1478" s="489" t="s">
        <v>542</v>
      </c>
      <c r="C1478" s="489" t="s">
        <v>561</v>
      </c>
      <c r="D1478" s="489" t="s">
        <v>562</v>
      </c>
      <c r="E1478" s="489" t="s">
        <v>566</v>
      </c>
      <c r="F1478" s="489">
        <v>1</v>
      </c>
      <c r="G1478" s="489" t="s">
        <v>87</v>
      </c>
      <c r="H1478" s="490">
        <v>92932.69</v>
      </c>
      <c r="I1478" s="490">
        <v>162632.21</v>
      </c>
      <c r="J1478" s="490">
        <v>120544.67</v>
      </c>
      <c r="K1478" s="490">
        <v>210953.17</v>
      </c>
      <c r="L1478" s="490">
        <v>144403.79999999999</v>
      </c>
      <c r="M1478" s="490">
        <v>252706.64</v>
      </c>
      <c r="N1478" s="490">
        <v>172491.73</v>
      </c>
      <c r="O1478" s="490">
        <v>301860.53000000003</v>
      </c>
      <c r="P1478" s="490">
        <v>202993.59</v>
      </c>
      <c r="Q1478" s="490">
        <v>355238.79</v>
      </c>
      <c r="R1478" s="490">
        <v>222504.63</v>
      </c>
      <c r="S1478" s="490">
        <v>389383.11</v>
      </c>
      <c r="T1478" s="490">
        <v>241064.44</v>
      </c>
      <c r="U1478" s="490">
        <v>421862.77</v>
      </c>
    </row>
    <row r="1479" spans="1:21" ht="15">
      <c r="A1479" s="489">
        <v>8</v>
      </c>
      <c r="B1479" s="489" t="s">
        <v>542</v>
      </c>
      <c r="C1479" s="489" t="s">
        <v>561</v>
      </c>
      <c r="D1479" s="489" t="s">
        <v>562</v>
      </c>
      <c r="E1479" s="489" t="s">
        <v>566</v>
      </c>
      <c r="F1479" s="489">
        <v>2</v>
      </c>
      <c r="G1479" s="489" t="s">
        <v>106</v>
      </c>
      <c r="H1479" s="490">
        <v>80478.740000000005</v>
      </c>
      <c r="I1479" s="490">
        <v>140837.79</v>
      </c>
      <c r="J1479" s="490">
        <v>105688.48</v>
      </c>
      <c r="K1479" s="490">
        <v>184954.84</v>
      </c>
      <c r="L1479" s="490">
        <v>128621.07</v>
      </c>
      <c r="M1479" s="490">
        <v>225086.87</v>
      </c>
      <c r="N1479" s="490">
        <v>158084.26</v>
      </c>
      <c r="O1479" s="490">
        <v>276647.46000000002</v>
      </c>
      <c r="P1479" s="490">
        <v>187687.47</v>
      </c>
      <c r="Q1479" s="490">
        <v>328453.08</v>
      </c>
      <c r="R1479" s="490">
        <v>206907.65</v>
      </c>
      <c r="S1479" s="490">
        <v>362088.39</v>
      </c>
      <c r="T1479" s="490">
        <v>224761.59</v>
      </c>
      <c r="U1479" s="490">
        <v>393332.78</v>
      </c>
    </row>
    <row r="1480" spans="1:21" ht="15">
      <c r="A1480" s="489">
        <v>8</v>
      </c>
      <c r="B1480" s="489" t="s">
        <v>542</v>
      </c>
      <c r="C1480" s="489" t="s">
        <v>561</v>
      </c>
      <c r="D1480" s="489" t="s">
        <v>562</v>
      </c>
      <c r="E1480" s="489" t="s">
        <v>566</v>
      </c>
      <c r="F1480" s="489">
        <v>3</v>
      </c>
      <c r="G1480" s="489" t="s">
        <v>107</v>
      </c>
      <c r="H1480" s="490">
        <v>69345.08</v>
      </c>
      <c r="I1480" s="490">
        <v>121353.9</v>
      </c>
      <c r="J1480" s="490">
        <v>94190.66</v>
      </c>
      <c r="K1480" s="490">
        <v>164833.65</v>
      </c>
      <c r="L1480" s="490">
        <v>118862.57</v>
      </c>
      <c r="M1480" s="490">
        <v>208009.5</v>
      </c>
      <c r="N1480" s="490">
        <v>156271.37</v>
      </c>
      <c r="O1480" s="490">
        <v>273474.90000000002</v>
      </c>
      <c r="P1480" s="490">
        <v>193374.56</v>
      </c>
      <c r="Q1480" s="490">
        <v>338405.48</v>
      </c>
      <c r="R1480" s="490">
        <v>217673.43</v>
      </c>
      <c r="S1480" s="490">
        <v>380928.5</v>
      </c>
      <c r="T1480" s="490">
        <v>241623.02</v>
      </c>
      <c r="U1480" s="490">
        <v>422840.29</v>
      </c>
    </row>
    <row r="1481" spans="1:21" ht="15">
      <c r="A1481" s="489">
        <v>8</v>
      </c>
      <c r="B1481" s="489" t="s">
        <v>542</v>
      </c>
      <c r="C1481" s="489" t="s">
        <v>561</v>
      </c>
      <c r="D1481" s="489" t="s">
        <v>562</v>
      </c>
      <c r="E1481" s="489" t="s">
        <v>566</v>
      </c>
      <c r="F1481" s="489">
        <v>4</v>
      </c>
      <c r="G1481" s="489" t="s">
        <v>104</v>
      </c>
      <c r="H1481" s="490">
        <v>78902.55</v>
      </c>
      <c r="I1481" s="490">
        <v>126244.09</v>
      </c>
      <c r="J1481" s="490">
        <v>110463.57</v>
      </c>
      <c r="K1481" s="490">
        <v>176741.72</v>
      </c>
      <c r="L1481" s="490">
        <v>142024.59</v>
      </c>
      <c r="M1481" s="490">
        <v>227239.35</v>
      </c>
      <c r="N1481" s="490">
        <v>189366.12</v>
      </c>
      <c r="O1481" s="490">
        <v>302985.8</v>
      </c>
      <c r="P1481" s="490">
        <v>236707.66</v>
      </c>
      <c r="Q1481" s="490">
        <v>378732.26</v>
      </c>
      <c r="R1481" s="490">
        <v>268268.68</v>
      </c>
      <c r="S1481" s="490">
        <v>429229.89</v>
      </c>
      <c r="T1481" s="490">
        <v>299829.7</v>
      </c>
      <c r="U1481" s="490">
        <v>479727.52</v>
      </c>
    </row>
    <row r="1482" spans="1:21" ht="15">
      <c r="A1482" s="489">
        <v>8</v>
      </c>
      <c r="B1482" s="489" t="s">
        <v>542</v>
      </c>
      <c r="C1482" s="489" t="s">
        <v>561</v>
      </c>
      <c r="D1482" s="489" t="s">
        <v>562</v>
      </c>
      <c r="E1482" s="489" t="s">
        <v>567</v>
      </c>
      <c r="F1482" s="489">
        <v>1</v>
      </c>
      <c r="G1482" s="489" t="s">
        <v>87</v>
      </c>
      <c r="H1482" s="490">
        <v>95552.36</v>
      </c>
      <c r="I1482" s="490">
        <v>167216.63</v>
      </c>
      <c r="J1482" s="490">
        <v>123892.22</v>
      </c>
      <c r="K1482" s="490">
        <v>216811.39</v>
      </c>
      <c r="L1482" s="490">
        <v>148377.85</v>
      </c>
      <c r="M1482" s="490">
        <v>259661.23</v>
      </c>
      <c r="N1482" s="490">
        <v>177183.8</v>
      </c>
      <c r="O1482" s="490">
        <v>310071.65000000002</v>
      </c>
      <c r="P1482" s="490">
        <v>208475.2</v>
      </c>
      <c r="Q1482" s="490">
        <v>364831.6</v>
      </c>
      <c r="R1482" s="490">
        <v>228490.73</v>
      </c>
      <c r="S1482" s="490">
        <v>399858.77</v>
      </c>
      <c r="T1482" s="490">
        <v>247506.72</v>
      </c>
      <c r="U1482" s="490">
        <v>433136.76</v>
      </c>
    </row>
    <row r="1483" spans="1:21" ht="15">
      <c r="A1483" s="489">
        <v>8</v>
      </c>
      <c r="B1483" s="489" t="s">
        <v>542</v>
      </c>
      <c r="C1483" s="489" t="s">
        <v>561</v>
      </c>
      <c r="D1483" s="489" t="s">
        <v>562</v>
      </c>
      <c r="E1483" s="489" t="s">
        <v>567</v>
      </c>
      <c r="F1483" s="489">
        <v>2</v>
      </c>
      <c r="G1483" s="489" t="s">
        <v>106</v>
      </c>
      <c r="H1483" s="490">
        <v>82971.360000000001</v>
      </c>
      <c r="I1483" s="490">
        <v>145199.88</v>
      </c>
      <c r="J1483" s="490">
        <v>108884.44</v>
      </c>
      <c r="K1483" s="490">
        <v>190547.77</v>
      </c>
      <c r="L1483" s="490">
        <v>132434.07</v>
      </c>
      <c r="M1483" s="490">
        <v>231759.62</v>
      </c>
      <c r="N1483" s="490">
        <v>162629.31</v>
      </c>
      <c r="O1483" s="490">
        <v>284601.3</v>
      </c>
      <c r="P1483" s="490">
        <v>193012.9</v>
      </c>
      <c r="Q1483" s="490">
        <v>337772.57</v>
      </c>
      <c r="R1483" s="490">
        <v>212734.59</v>
      </c>
      <c r="S1483" s="490">
        <v>372285.53</v>
      </c>
      <c r="T1483" s="490">
        <v>231037.51</v>
      </c>
      <c r="U1483" s="490">
        <v>404315.64</v>
      </c>
    </row>
    <row r="1484" spans="1:21" ht="15">
      <c r="A1484" s="489">
        <v>8</v>
      </c>
      <c r="B1484" s="489" t="s">
        <v>542</v>
      </c>
      <c r="C1484" s="489" t="s">
        <v>561</v>
      </c>
      <c r="D1484" s="489" t="s">
        <v>562</v>
      </c>
      <c r="E1484" s="489" t="s">
        <v>567</v>
      </c>
      <c r="F1484" s="489">
        <v>3</v>
      </c>
      <c r="G1484" s="489" t="s">
        <v>107</v>
      </c>
      <c r="H1484" s="490">
        <v>71665.789999999994</v>
      </c>
      <c r="I1484" s="490">
        <v>125415.13</v>
      </c>
      <c r="J1484" s="490">
        <v>97410.13</v>
      </c>
      <c r="K1484" s="490">
        <v>170467.73</v>
      </c>
      <c r="L1484" s="490">
        <v>122979.04</v>
      </c>
      <c r="M1484" s="490">
        <v>215213.31</v>
      </c>
      <c r="N1484" s="490">
        <v>161737.42000000001</v>
      </c>
      <c r="O1484" s="490">
        <v>283040.49</v>
      </c>
      <c r="P1484" s="490">
        <v>200187.07</v>
      </c>
      <c r="Q1484" s="490">
        <v>350327.38</v>
      </c>
      <c r="R1484" s="490">
        <v>225379.13</v>
      </c>
      <c r="S1484" s="490">
        <v>394413.48</v>
      </c>
      <c r="T1484" s="490">
        <v>250218.35</v>
      </c>
      <c r="U1484" s="490">
        <v>437882.11</v>
      </c>
    </row>
    <row r="1485" spans="1:21" ht="15">
      <c r="A1485" s="489">
        <v>8</v>
      </c>
      <c r="B1485" s="489" t="s">
        <v>542</v>
      </c>
      <c r="C1485" s="489" t="s">
        <v>561</v>
      </c>
      <c r="D1485" s="489" t="s">
        <v>562</v>
      </c>
      <c r="E1485" s="489" t="s">
        <v>567</v>
      </c>
      <c r="F1485" s="489">
        <v>4</v>
      </c>
      <c r="G1485" s="489" t="s">
        <v>104</v>
      </c>
      <c r="H1485" s="490">
        <v>81095.03</v>
      </c>
      <c r="I1485" s="490">
        <v>129752.05</v>
      </c>
      <c r="J1485" s="490">
        <v>113533.04</v>
      </c>
      <c r="K1485" s="490">
        <v>181652.86</v>
      </c>
      <c r="L1485" s="490">
        <v>145971.04999999999</v>
      </c>
      <c r="M1485" s="490">
        <v>233553.68</v>
      </c>
      <c r="N1485" s="490">
        <v>194628.07</v>
      </c>
      <c r="O1485" s="490">
        <v>311404.90999999997</v>
      </c>
      <c r="P1485" s="490">
        <v>243285.08</v>
      </c>
      <c r="Q1485" s="490">
        <v>389256.14</v>
      </c>
      <c r="R1485" s="490">
        <v>275723.09000000003</v>
      </c>
      <c r="S1485" s="490">
        <v>441156.96</v>
      </c>
      <c r="T1485" s="490">
        <v>308161.09999999998</v>
      </c>
      <c r="U1485" s="490">
        <v>493057.77</v>
      </c>
    </row>
    <row r="1486" spans="1:21" ht="15">
      <c r="A1486" s="489">
        <v>8</v>
      </c>
      <c r="B1486" s="489" t="s">
        <v>542</v>
      </c>
      <c r="C1486" s="489" t="s">
        <v>568</v>
      </c>
      <c r="D1486" s="489" t="s">
        <v>569</v>
      </c>
      <c r="E1486" s="489" t="s">
        <v>570</v>
      </c>
      <c r="F1486" s="489">
        <v>1</v>
      </c>
      <c r="G1486" s="489" t="s">
        <v>87</v>
      </c>
      <c r="H1486" s="490">
        <v>92932.69</v>
      </c>
      <c r="I1486" s="490">
        <v>162632.21</v>
      </c>
      <c r="J1486" s="490">
        <v>120544.67</v>
      </c>
      <c r="K1486" s="490">
        <v>210953.17</v>
      </c>
      <c r="L1486" s="490">
        <v>144403.79999999999</v>
      </c>
      <c r="M1486" s="490">
        <v>252706.64</v>
      </c>
      <c r="N1486" s="490">
        <v>172491.73</v>
      </c>
      <c r="O1486" s="490">
        <v>301860.53000000003</v>
      </c>
      <c r="P1486" s="490">
        <v>202993.59</v>
      </c>
      <c r="Q1486" s="490">
        <v>355238.79</v>
      </c>
      <c r="R1486" s="490">
        <v>222504.63</v>
      </c>
      <c r="S1486" s="490">
        <v>389383.11</v>
      </c>
      <c r="T1486" s="490">
        <v>241064.44</v>
      </c>
      <c r="U1486" s="490">
        <v>421862.77</v>
      </c>
    </row>
    <row r="1487" spans="1:21" ht="15">
      <c r="A1487" s="489">
        <v>8</v>
      </c>
      <c r="B1487" s="489" t="s">
        <v>542</v>
      </c>
      <c r="C1487" s="489" t="s">
        <v>568</v>
      </c>
      <c r="D1487" s="489" t="s">
        <v>569</v>
      </c>
      <c r="E1487" s="489" t="s">
        <v>570</v>
      </c>
      <c r="F1487" s="489">
        <v>2</v>
      </c>
      <c r="G1487" s="489" t="s">
        <v>106</v>
      </c>
      <c r="H1487" s="490">
        <v>80478.740000000005</v>
      </c>
      <c r="I1487" s="490">
        <v>140837.79</v>
      </c>
      <c r="J1487" s="490">
        <v>105688.48</v>
      </c>
      <c r="K1487" s="490">
        <v>184954.84</v>
      </c>
      <c r="L1487" s="490">
        <v>128621.07</v>
      </c>
      <c r="M1487" s="490">
        <v>225086.87</v>
      </c>
      <c r="N1487" s="490">
        <v>158084.26</v>
      </c>
      <c r="O1487" s="490">
        <v>276647.46000000002</v>
      </c>
      <c r="P1487" s="490">
        <v>187687.47</v>
      </c>
      <c r="Q1487" s="490">
        <v>328453.08</v>
      </c>
      <c r="R1487" s="490">
        <v>206907.65</v>
      </c>
      <c r="S1487" s="490">
        <v>362088.39</v>
      </c>
      <c r="T1487" s="490">
        <v>224761.59</v>
      </c>
      <c r="U1487" s="490">
        <v>393332.78</v>
      </c>
    </row>
    <row r="1488" spans="1:21" ht="15">
      <c r="A1488" s="489">
        <v>8</v>
      </c>
      <c r="B1488" s="489" t="s">
        <v>542</v>
      </c>
      <c r="C1488" s="489" t="s">
        <v>568</v>
      </c>
      <c r="D1488" s="489" t="s">
        <v>569</v>
      </c>
      <c r="E1488" s="489" t="s">
        <v>570</v>
      </c>
      <c r="F1488" s="489">
        <v>3</v>
      </c>
      <c r="G1488" s="489" t="s">
        <v>107</v>
      </c>
      <c r="H1488" s="490">
        <v>69345.08</v>
      </c>
      <c r="I1488" s="490">
        <v>121353.9</v>
      </c>
      <c r="J1488" s="490">
        <v>94190.66</v>
      </c>
      <c r="K1488" s="490">
        <v>164833.65</v>
      </c>
      <c r="L1488" s="490">
        <v>118862.57</v>
      </c>
      <c r="M1488" s="490">
        <v>208009.5</v>
      </c>
      <c r="N1488" s="490">
        <v>156271.37</v>
      </c>
      <c r="O1488" s="490">
        <v>273474.90000000002</v>
      </c>
      <c r="P1488" s="490">
        <v>193374.56</v>
      </c>
      <c r="Q1488" s="490">
        <v>338405.48</v>
      </c>
      <c r="R1488" s="490">
        <v>217673.43</v>
      </c>
      <c r="S1488" s="490">
        <v>380928.5</v>
      </c>
      <c r="T1488" s="490">
        <v>241623.02</v>
      </c>
      <c r="U1488" s="490">
        <v>422840.29</v>
      </c>
    </row>
    <row r="1489" spans="1:21" ht="15">
      <c r="A1489" s="489">
        <v>8</v>
      </c>
      <c r="B1489" s="489" t="s">
        <v>542</v>
      </c>
      <c r="C1489" s="489" t="s">
        <v>568</v>
      </c>
      <c r="D1489" s="489" t="s">
        <v>569</v>
      </c>
      <c r="E1489" s="489" t="s">
        <v>570</v>
      </c>
      <c r="F1489" s="489">
        <v>4</v>
      </c>
      <c r="G1489" s="489" t="s">
        <v>104</v>
      </c>
      <c r="H1489" s="490">
        <v>78902.55</v>
      </c>
      <c r="I1489" s="490">
        <v>126244.09</v>
      </c>
      <c r="J1489" s="490">
        <v>110463.57</v>
      </c>
      <c r="K1489" s="490">
        <v>176741.72</v>
      </c>
      <c r="L1489" s="490">
        <v>142024.59</v>
      </c>
      <c r="M1489" s="490">
        <v>227239.35</v>
      </c>
      <c r="N1489" s="490">
        <v>189366.12</v>
      </c>
      <c r="O1489" s="490">
        <v>302985.8</v>
      </c>
      <c r="P1489" s="490">
        <v>236707.66</v>
      </c>
      <c r="Q1489" s="490">
        <v>378732.26</v>
      </c>
      <c r="R1489" s="490">
        <v>268268.68</v>
      </c>
      <c r="S1489" s="490">
        <v>429229.89</v>
      </c>
      <c r="T1489" s="490">
        <v>299829.7</v>
      </c>
      <c r="U1489" s="490">
        <v>479727.52</v>
      </c>
    </row>
    <row r="1490" spans="1:21" ht="15">
      <c r="A1490" s="489">
        <v>8</v>
      </c>
      <c r="B1490" s="489" t="s">
        <v>542</v>
      </c>
      <c r="C1490" s="489" t="s">
        <v>568</v>
      </c>
      <c r="D1490" s="489" t="s">
        <v>569</v>
      </c>
      <c r="E1490" s="489" t="s">
        <v>571</v>
      </c>
      <c r="F1490" s="489">
        <v>1</v>
      </c>
      <c r="G1490" s="489" t="s">
        <v>87</v>
      </c>
      <c r="H1490" s="490">
        <v>88264.49</v>
      </c>
      <c r="I1490" s="490">
        <v>154462.85999999999</v>
      </c>
      <c r="J1490" s="490">
        <v>114544.52</v>
      </c>
      <c r="K1490" s="490">
        <v>200452.9</v>
      </c>
      <c r="L1490" s="490">
        <v>137255.41</v>
      </c>
      <c r="M1490" s="490">
        <v>240196.96</v>
      </c>
      <c r="N1490" s="490">
        <v>164012.88</v>
      </c>
      <c r="O1490" s="490">
        <v>287022.55</v>
      </c>
      <c r="P1490" s="490">
        <v>193059.23</v>
      </c>
      <c r="Q1490" s="490">
        <v>337853.66</v>
      </c>
      <c r="R1490" s="490">
        <v>211639.84</v>
      </c>
      <c r="S1490" s="490">
        <v>370369.72</v>
      </c>
      <c r="T1490" s="490">
        <v>229340.44</v>
      </c>
      <c r="U1490" s="490">
        <v>401345.77</v>
      </c>
    </row>
    <row r="1491" spans="1:21" ht="15">
      <c r="A1491" s="489">
        <v>8</v>
      </c>
      <c r="B1491" s="489" t="s">
        <v>542</v>
      </c>
      <c r="C1491" s="489" t="s">
        <v>568</v>
      </c>
      <c r="D1491" s="489" t="s">
        <v>569</v>
      </c>
      <c r="E1491" s="489" t="s">
        <v>571</v>
      </c>
      <c r="F1491" s="489">
        <v>2</v>
      </c>
      <c r="G1491" s="489" t="s">
        <v>106</v>
      </c>
      <c r="H1491" s="490">
        <v>76191.740000000005</v>
      </c>
      <c r="I1491" s="490">
        <v>133335.54999999999</v>
      </c>
      <c r="J1491" s="490">
        <v>100143.11</v>
      </c>
      <c r="K1491" s="490">
        <v>175250.44</v>
      </c>
      <c r="L1491" s="490">
        <v>121955.82</v>
      </c>
      <c r="M1491" s="490">
        <v>213422.69</v>
      </c>
      <c r="N1491" s="490">
        <v>150046.46</v>
      </c>
      <c r="O1491" s="490">
        <v>262581.3</v>
      </c>
      <c r="P1491" s="490">
        <v>178221.67</v>
      </c>
      <c r="Q1491" s="490">
        <v>311887.92</v>
      </c>
      <c r="R1491" s="490">
        <v>196520.32000000001</v>
      </c>
      <c r="S1491" s="490">
        <v>343910.55</v>
      </c>
      <c r="T1491" s="490">
        <v>213536.65</v>
      </c>
      <c r="U1491" s="490">
        <v>373689.14</v>
      </c>
    </row>
    <row r="1492" spans="1:21" ht="15">
      <c r="A1492" s="489">
        <v>8</v>
      </c>
      <c r="B1492" s="489" t="s">
        <v>542</v>
      </c>
      <c r="C1492" s="489" t="s">
        <v>568</v>
      </c>
      <c r="D1492" s="489" t="s">
        <v>569</v>
      </c>
      <c r="E1492" s="489" t="s">
        <v>571</v>
      </c>
      <c r="F1492" s="489">
        <v>3</v>
      </c>
      <c r="G1492" s="489" t="s">
        <v>107</v>
      </c>
      <c r="H1492" s="490">
        <v>65462.53</v>
      </c>
      <c r="I1492" s="490">
        <v>114559.42</v>
      </c>
      <c r="J1492" s="490">
        <v>88843.63</v>
      </c>
      <c r="K1492" s="490">
        <v>155476.35</v>
      </c>
      <c r="L1492" s="490">
        <v>112056.37</v>
      </c>
      <c r="M1492" s="490">
        <v>196098.66</v>
      </c>
      <c r="N1492" s="490">
        <v>147264.16</v>
      </c>
      <c r="O1492" s="490">
        <v>257712.28</v>
      </c>
      <c r="P1492" s="490">
        <v>182175.69</v>
      </c>
      <c r="Q1492" s="490">
        <v>318807.45</v>
      </c>
      <c r="R1492" s="490">
        <v>205026.81</v>
      </c>
      <c r="S1492" s="490">
        <v>358796.92</v>
      </c>
      <c r="T1492" s="490">
        <v>227539.36</v>
      </c>
      <c r="U1492" s="490">
        <v>398193.88</v>
      </c>
    </row>
    <row r="1493" spans="1:21" ht="15">
      <c r="A1493" s="489">
        <v>8</v>
      </c>
      <c r="B1493" s="489" t="s">
        <v>542</v>
      </c>
      <c r="C1493" s="489" t="s">
        <v>568</v>
      </c>
      <c r="D1493" s="489" t="s">
        <v>569</v>
      </c>
      <c r="E1493" s="489" t="s">
        <v>571</v>
      </c>
      <c r="F1493" s="489">
        <v>4</v>
      </c>
      <c r="G1493" s="489" t="s">
        <v>104</v>
      </c>
      <c r="H1493" s="490">
        <v>74973.7</v>
      </c>
      <c r="I1493" s="490">
        <v>119957.92</v>
      </c>
      <c r="J1493" s="490">
        <v>104963.18</v>
      </c>
      <c r="K1493" s="490">
        <v>167941.08</v>
      </c>
      <c r="L1493" s="490">
        <v>134952.65</v>
      </c>
      <c r="M1493" s="490">
        <v>215924.25</v>
      </c>
      <c r="N1493" s="490">
        <v>179936.87</v>
      </c>
      <c r="O1493" s="490">
        <v>287899</v>
      </c>
      <c r="P1493" s="490">
        <v>224921.09</v>
      </c>
      <c r="Q1493" s="490">
        <v>359873.75</v>
      </c>
      <c r="R1493" s="490">
        <v>254910.57</v>
      </c>
      <c r="S1493" s="490">
        <v>407856.92</v>
      </c>
      <c r="T1493" s="490">
        <v>284900.05</v>
      </c>
      <c r="U1493" s="490">
        <v>455840.09</v>
      </c>
    </row>
    <row r="1494" spans="1:21" ht="15">
      <c r="A1494" s="489">
        <v>8</v>
      </c>
      <c r="B1494" s="489" t="s">
        <v>542</v>
      </c>
      <c r="C1494" s="489" t="s">
        <v>568</v>
      </c>
      <c r="D1494" s="489" t="s">
        <v>569</v>
      </c>
      <c r="E1494" s="489" t="s">
        <v>572</v>
      </c>
      <c r="F1494" s="489">
        <v>1</v>
      </c>
      <c r="G1494" s="489" t="s">
        <v>87</v>
      </c>
      <c r="H1494" s="490">
        <v>90923.5</v>
      </c>
      <c r="I1494" s="490">
        <v>159116.12</v>
      </c>
      <c r="J1494" s="490">
        <v>117913.28</v>
      </c>
      <c r="K1494" s="490">
        <v>206348.23</v>
      </c>
      <c r="L1494" s="490">
        <v>141233.54</v>
      </c>
      <c r="M1494" s="490">
        <v>247158.7</v>
      </c>
      <c r="N1494" s="490">
        <v>168677.34</v>
      </c>
      <c r="O1494" s="490">
        <v>295185.34999999998</v>
      </c>
      <c r="P1494" s="490">
        <v>198484.62</v>
      </c>
      <c r="Q1494" s="490">
        <v>347348.09</v>
      </c>
      <c r="R1494" s="490">
        <v>217551.08</v>
      </c>
      <c r="S1494" s="490">
        <v>380714.4</v>
      </c>
      <c r="T1494" s="490">
        <v>235676.13</v>
      </c>
      <c r="U1494" s="490">
        <v>412433.23</v>
      </c>
    </row>
    <row r="1495" spans="1:21" ht="15">
      <c r="A1495" s="489">
        <v>8</v>
      </c>
      <c r="B1495" s="489" t="s">
        <v>542</v>
      </c>
      <c r="C1495" s="489" t="s">
        <v>568</v>
      </c>
      <c r="D1495" s="489" t="s">
        <v>569</v>
      </c>
      <c r="E1495" s="489" t="s">
        <v>572</v>
      </c>
      <c r="F1495" s="489">
        <v>2</v>
      </c>
      <c r="G1495" s="489" t="s">
        <v>106</v>
      </c>
      <c r="H1495" s="490">
        <v>78850.81</v>
      </c>
      <c r="I1495" s="490">
        <v>137988.91</v>
      </c>
      <c r="J1495" s="490">
        <v>103511.87</v>
      </c>
      <c r="K1495" s="490">
        <v>181145.77</v>
      </c>
      <c r="L1495" s="490">
        <v>125933.96</v>
      </c>
      <c r="M1495" s="490">
        <v>220384.43</v>
      </c>
      <c r="N1495" s="490">
        <v>154710.92000000001</v>
      </c>
      <c r="O1495" s="490">
        <v>270744.11</v>
      </c>
      <c r="P1495" s="490">
        <v>183647.06</v>
      </c>
      <c r="Q1495" s="490">
        <v>321382.34999999998</v>
      </c>
      <c r="R1495" s="490">
        <v>202431.56</v>
      </c>
      <c r="S1495" s="490">
        <v>354255.23</v>
      </c>
      <c r="T1495" s="490">
        <v>219872.35</v>
      </c>
      <c r="U1495" s="490">
        <v>384776.61</v>
      </c>
    </row>
    <row r="1496" spans="1:21" ht="15">
      <c r="A1496" s="489">
        <v>8</v>
      </c>
      <c r="B1496" s="489" t="s">
        <v>542</v>
      </c>
      <c r="C1496" s="489" t="s">
        <v>568</v>
      </c>
      <c r="D1496" s="489" t="s">
        <v>569</v>
      </c>
      <c r="E1496" s="489" t="s">
        <v>572</v>
      </c>
      <c r="F1496" s="489">
        <v>3</v>
      </c>
      <c r="G1496" s="489" t="s">
        <v>107</v>
      </c>
      <c r="H1496" s="490">
        <v>68028.820000000007</v>
      </c>
      <c r="I1496" s="490">
        <v>119050.44</v>
      </c>
      <c r="J1496" s="490">
        <v>92436.44</v>
      </c>
      <c r="K1496" s="490">
        <v>161763.76999999999</v>
      </c>
      <c r="L1496" s="490">
        <v>116675.71</v>
      </c>
      <c r="M1496" s="490">
        <v>204182.49</v>
      </c>
      <c r="N1496" s="490">
        <v>153423.26999999999</v>
      </c>
      <c r="O1496" s="490">
        <v>268490.73</v>
      </c>
      <c r="P1496" s="490">
        <v>189874.58</v>
      </c>
      <c r="Q1496" s="490">
        <v>332280.51</v>
      </c>
      <c r="R1496" s="490">
        <v>213752.22</v>
      </c>
      <c r="S1496" s="490">
        <v>374066.39</v>
      </c>
      <c r="T1496" s="490">
        <v>237291.29</v>
      </c>
      <c r="U1496" s="490">
        <v>415259.76</v>
      </c>
    </row>
    <row r="1497" spans="1:21" ht="15">
      <c r="A1497" s="489">
        <v>8</v>
      </c>
      <c r="B1497" s="489" t="s">
        <v>542</v>
      </c>
      <c r="C1497" s="489" t="s">
        <v>568</v>
      </c>
      <c r="D1497" s="489" t="s">
        <v>569</v>
      </c>
      <c r="E1497" s="489" t="s">
        <v>572</v>
      </c>
      <c r="F1497" s="489">
        <v>4</v>
      </c>
      <c r="G1497" s="489" t="s">
        <v>104</v>
      </c>
      <c r="H1497" s="490">
        <v>77180.84</v>
      </c>
      <c r="I1497" s="490">
        <v>123489.35</v>
      </c>
      <c r="J1497" s="490">
        <v>108053.18</v>
      </c>
      <c r="K1497" s="490">
        <v>172885.08</v>
      </c>
      <c r="L1497" s="490">
        <v>138925.51</v>
      </c>
      <c r="M1497" s="490">
        <v>222280.82</v>
      </c>
      <c r="N1497" s="490">
        <v>185234.02</v>
      </c>
      <c r="O1497" s="490">
        <v>296374.43</v>
      </c>
      <c r="P1497" s="490">
        <v>231542.52</v>
      </c>
      <c r="Q1497" s="490">
        <v>370468.04</v>
      </c>
      <c r="R1497" s="490">
        <v>262414.86</v>
      </c>
      <c r="S1497" s="490">
        <v>419863.78</v>
      </c>
      <c r="T1497" s="490">
        <v>293287.19</v>
      </c>
      <c r="U1497" s="490">
        <v>469259.52000000002</v>
      </c>
    </row>
    <row r="1498" spans="1:21" ht="15">
      <c r="A1498" s="489">
        <v>8</v>
      </c>
      <c r="B1498" s="489" t="s">
        <v>542</v>
      </c>
      <c r="C1498" s="489" t="s">
        <v>568</v>
      </c>
      <c r="D1498" s="489" t="s">
        <v>569</v>
      </c>
      <c r="E1498" s="489" t="s">
        <v>573</v>
      </c>
      <c r="F1498" s="489">
        <v>1</v>
      </c>
      <c r="G1498" s="489" t="s">
        <v>87</v>
      </c>
      <c r="H1498" s="490">
        <v>93011.37</v>
      </c>
      <c r="I1498" s="490">
        <v>162769.89000000001</v>
      </c>
      <c r="J1498" s="490">
        <v>120587.08</v>
      </c>
      <c r="K1498" s="490">
        <v>211027.39</v>
      </c>
      <c r="L1498" s="490">
        <v>144411.97</v>
      </c>
      <c r="M1498" s="490">
        <v>252720.94</v>
      </c>
      <c r="N1498" s="490">
        <v>172436.52</v>
      </c>
      <c r="O1498" s="490">
        <v>301763.90999999997</v>
      </c>
      <c r="P1498" s="490">
        <v>202881.15</v>
      </c>
      <c r="Q1498" s="490">
        <v>355042.02</v>
      </c>
      <c r="R1498" s="490">
        <v>222354.93</v>
      </c>
      <c r="S1498" s="490">
        <v>389121.13</v>
      </c>
      <c r="T1498" s="490">
        <v>240851.27</v>
      </c>
      <c r="U1498" s="490">
        <v>421489.73</v>
      </c>
    </row>
    <row r="1499" spans="1:21" ht="15">
      <c r="A1499" s="489">
        <v>8</v>
      </c>
      <c r="B1499" s="489" t="s">
        <v>542</v>
      </c>
      <c r="C1499" s="489" t="s">
        <v>568</v>
      </c>
      <c r="D1499" s="489" t="s">
        <v>569</v>
      </c>
      <c r="E1499" s="489" t="s">
        <v>573</v>
      </c>
      <c r="F1499" s="489">
        <v>2</v>
      </c>
      <c r="G1499" s="489" t="s">
        <v>106</v>
      </c>
      <c r="H1499" s="490">
        <v>80811.62</v>
      </c>
      <c r="I1499" s="490">
        <v>141420.32999999999</v>
      </c>
      <c r="J1499" s="490">
        <v>106034.08</v>
      </c>
      <c r="K1499" s="490">
        <v>185559.64</v>
      </c>
      <c r="L1499" s="490">
        <v>128951.33</v>
      </c>
      <c r="M1499" s="490">
        <v>225664.83</v>
      </c>
      <c r="N1499" s="490">
        <v>158323.07999999999</v>
      </c>
      <c r="O1499" s="490">
        <v>277065.39</v>
      </c>
      <c r="P1499" s="490">
        <v>187887.41</v>
      </c>
      <c r="Q1499" s="490">
        <v>328802.96000000002</v>
      </c>
      <c r="R1499" s="490">
        <v>207076.25</v>
      </c>
      <c r="S1499" s="490">
        <v>362383.44</v>
      </c>
      <c r="T1499" s="490">
        <v>224881.13</v>
      </c>
      <c r="U1499" s="490">
        <v>393541.98</v>
      </c>
    </row>
    <row r="1500" spans="1:21" ht="15">
      <c r="A1500" s="489">
        <v>8</v>
      </c>
      <c r="B1500" s="489" t="s">
        <v>542</v>
      </c>
      <c r="C1500" s="489" t="s">
        <v>568</v>
      </c>
      <c r="D1500" s="489" t="s">
        <v>569</v>
      </c>
      <c r="E1500" s="489" t="s">
        <v>573</v>
      </c>
      <c r="F1500" s="489">
        <v>3</v>
      </c>
      <c r="G1500" s="489" t="s">
        <v>107</v>
      </c>
      <c r="H1500" s="490">
        <v>69836.27</v>
      </c>
      <c r="I1500" s="490">
        <v>122213.47</v>
      </c>
      <c r="J1500" s="490">
        <v>94937.35</v>
      </c>
      <c r="K1500" s="490">
        <v>166140.35999999999</v>
      </c>
      <c r="L1500" s="490">
        <v>119868.31</v>
      </c>
      <c r="M1500" s="490">
        <v>209769.54</v>
      </c>
      <c r="N1500" s="490">
        <v>157657.5</v>
      </c>
      <c r="O1500" s="490">
        <v>275900.63</v>
      </c>
      <c r="P1500" s="490">
        <v>195147.32</v>
      </c>
      <c r="Q1500" s="490">
        <v>341507.81</v>
      </c>
      <c r="R1500" s="490">
        <v>219712.85</v>
      </c>
      <c r="S1500" s="490">
        <v>384497.48</v>
      </c>
      <c r="T1500" s="490">
        <v>243936.23</v>
      </c>
      <c r="U1500" s="490">
        <v>426888.41</v>
      </c>
    </row>
    <row r="1501" spans="1:21" ht="15">
      <c r="A1501" s="489">
        <v>8</v>
      </c>
      <c r="B1501" s="489" t="s">
        <v>542</v>
      </c>
      <c r="C1501" s="489" t="s">
        <v>568</v>
      </c>
      <c r="D1501" s="489" t="s">
        <v>569</v>
      </c>
      <c r="E1501" s="489" t="s">
        <v>573</v>
      </c>
      <c r="F1501" s="489">
        <v>4</v>
      </c>
      <c r="G1501" s="489" t="s">
        <v>104</v>
      </c>
      <c r="H1501" s="490">
        <v>78931.89</v>
      </c>
      <c r="I1501" s="490">
        <v>126291.02</v>
      </c>
      <c r="J1501" s="490">
        <v>110504.64</v>
      </c>
      <c r="K1501" s="490">
        <v>176807.43</v>
      </c>
      <c r="L1501" s="490">
        <v>142077.4</v>
      </c>
      <c r="M1501" s="490">
        <v>227323.84</v>
      </c>
      <c r="N1501" s="490">
        <v>189436.53</v>
      </c>
      <c r="O1501" s="490">
        <v>303098.45</v>
      </c>
      <c r="P1501" s="490">
        <v>236795.66</v>
      </c>
      <c r="Q1501" s="490">
        <v>378873.07</v>
      </c>
      <c r="R1501" s="490">
        <v>268368.42</v>
      </c>
      <c r="S1501" s="490">
        <v>429389.47</v>
      </c>
      <c r="T1501" s="490">
        <v>299941.17</v>
      </c>
      <c r="U1501" s="490">
        <v>479905.88</v>
      </c>
    </row>
    <row r="1502" spans="1:21" ht="15">
      <c r="A1502" s="489">
        <v>8</v>
      </c>
      <c r="B1502" s="489" t="s">
        <v>542</v>
      </c>
      <c r="C1502" s="489" t="s">
        <v>568</v>
      </c>
      <c r="D1502" s="489" t="s">
        <v>569</v>
      </c>
      <c r="E1502" s="489" t="s">
        <v>574</v>
      </c>
      <c r="F1502" s="489">
        <v>1</v>
      </c>
      <c r="G1502" s="489" t="s">
        <v>87</v>
      </c>
      <c r="H1502" s="490">
        <v>97679.57</v>
      </c>
      <c r="I1502" s="490">
        <v>170939.24</v>
      </c>
      <c r="J1502" s="490">
        <v>126587.23</v>
      </c>
      <c r="K1502" s="490">
        <v>221527.65</v>
      </c>
      <c r="L1502" s="490">
        <v>151560.35999999999</v>
      </c>
      <c r="M1502" s="490">
        <v>265230.62</v>
      </c>
      <c r="N1502" s="490">
        <v>180915.37</v>
      </c>
      <c r="O1502" s="490">
        <v>316601.90000000002</v>
      </c>
      <c r="P1502" s="490">
        <v>212815.51</v>
      </c>
      <c r="Q1502" s="490">
        <v>372427.15</v>
      </c>
      <c r="R1502" s="490">
        <v>233219.72</v>
      </c>
      <c r="S1502" s="490">
        <v>408134.51</v>
      </c>
      <c r="T1502" s="490">
        <v>252575.28</v>
      </c>
      <c r="U1502" s="490">
        <v>442006.73</v>
      </c>
    </row>
    <row r="1503" spans="1:21" ht="15">
      <c r="A1503" s="489">
        <v>8</v>
      </c>
      <c r="B1503" s="489" t="s">
        <v>542</v>
      </c>
      <c r="C1503" s="489" t="s">
        <v>568</v>
      </c>
      <c r="D1503" s="489" t="s">
        <v>569</v>
      </c>
      <c r="E1503" s="489" t="s">
        <v>574</v>
      </c>
      <c r="F1503" s="489">
        <v>2</v>
      </c>
      <c r="G1503" s="489" t="s">
        <v>106</v>
      </c>
      <c r="H1503" s="490">
        <v>85098.61</v>
      </c>
      <c r="I1503" s="490">
        <v>148922.57</v>
      </c>
      <c r="J1503" s="490">
        <v>111579.45</v>
      </c>
      <c r="K1503" s="490">
        <v>195264.03</v>
      </c>
      <c r="L1503" s="490">
        <v>135616.57999999999</v>
      </c>
      <c r="M1503" s="490">
        <v>237329.02</v>
      </c>
      <c r="N1503" s="490">
        <v>166360.88</v>
      </c>
      <c r="O1503" s="490">
        <v>291131.55</v>
      </c>
      <c r="P1503" s="490">
        <v>197353.21</v>
      </c>
      <c r="Q1503" s="490">
        <v>345368.12</v>
      </c>
      <c r="R1503" s="490">
        <v>217463.59</v>
      </c>
      <c r="S1503" s="490">
        <v>380561.27</v>
      </c>
      <c r="T1503" s="490">
        <v>236106.07</v>
      </c>
      <c r="U1503" s="490">
        <v>413185.62</v>
      </c>
    </row>
    <row r="1504" spans="1:21" ht="15">
      <c r="A1504" s="489">
        <v>8</v>
      </c>
      <c r="B1504" s="489" t="s">
        <v>542</v>
      </c>
      <c r="C1504" s="489" t="s">
        <v>568</v>
      </c>
      <c r="D1504" s="489" t="s">
        <v>569</v>
      </c>
      <c r="E1504" s="489" t="s">
        <v>574</v>
      </c>
      <c r="F1504" s="489">
        <v>3</v>
      </c>
      <c r="G1504" s="489" t="s">
        <v>107</v>
      </c>
      <c r="H1504" s="490">
        <v>73718.83</v>
      </c>
      <c r="I1504" s="490">
        <v>129007.95</v>
      </c>
      <c r="J1504" s="490">
        <v>100284.39</v>
      </c>
      <c r="K1504" s="490">
        <v>175497.67</v>
      </c>
      <c r="L1504" s="490">
        <v>126674.51</v>
      </c>
      <c r="M1504" s="490">
        <v>221680.39</v>
      </c>
      <c r="N1504" s="490">
        <v>166664.71</v>
      </c>
      <c r="O1504" s="490">
        <v>291663.25</v>
      </c>
      <c r="P1504" s="490">
        <v>206346.19</v>
      </c>
      <c r="Q1504" s="490">
        <v>361105.83</v>
      </c>
      <c r="R1504" s="490">
        <v>232359.46</v>
      </c>
      <c r="S1504" s="490">
        <v>406629.06</v>
      </c>
      <c r="T1504" s="490">
        <v>258019.9</v>
      </c>
      <c r="U1504" s="490">
        <v>451534.82</v>
      </c>
    </row>
    <row r="1505" spans="1:21" ht="15">
      <c r="A1505" s="489">
        <v>8</v>
      </c>
      <c r="B1505" s="489" t="s">
        <v>542</v>
      </c>
      <c r="C1505" s="489" t="s">
        <v>568</v>
      </c>
      <c r="D1505" s="489" t="s">
        <v>569</v>
      </c>
      <c r="E1505" s="489" t="s">
        <v>574</v>
      </c>
      <c r="F1505" s="489">
        <v>4</v>
      </c>
      <c r="G1505" s="489" t="s">
        <v>104</v>
      </c>
      <c r="H1505" s="490">
        <v>82860.740000000005</v>
      </c>
      <c r="I1505" s="490">
        <v>132577.19</v>
      </c>
      <c r="J1505" s="490">
        <v>116005.04</v>
      </c>
      <c r="K1505" s="490">
        <v>185608.07</v>
      </c>
      <c r="L1505" s="490">
        <v>149149.34</v>
      </c>
      <c r="M1505" s="490">
        <v>238638.94</v>
      </c>
      <c r="N1505" s="490">
        <v>198865.78</v>
      </c>
      <c r="O1505" s="490">
        <v>318185.26</v>
      </c>
      <c r="P1505" s="490">
        <v>248582.23</v>
      </c>
      <c r="Q1505" s="490">
        <v>397731.57</v>
      </c>
      <c r="R1505" s="490">
        <v>281726.52</v>
      </c>
      <c r="S1505" s="490">
        <v>450762.45</v>
      </c>
      <c r="T1505" s="490">
        <v>314870.82</v>
      </c>
      <c r="U1505" s="490">
        <v>503793.32</v>
      </c>
    </row>
    <row r="1506" spans="1:21" ht="15">
      <c r="A1506" s="489">
        <v>8</v>
      </c>
      <c r="B1506" s="489" t="s">
        <v>542</v>
      </c>
      <c r="C1506" s="489" t="s">
        <v>568</v>
      </c>
      <c r="D1506" s="489" t="s">
        <v>569</v>
      </c>
      <c r="E1506" s="489" t="s">
        <v>235</v>
      </c>
      <c r="F1506" s="489">
        <v>1</v>
      </c>
      <c r="G1506" s="489" t="s">
        <v>87</v>
      </c>
      <c r="H1506" s="490">
        <v>90884.160000000003</v>
      </c>
      <c r="I1506" s="490">
        <v>159047.28</v>
      </c>
      <c r="J1506" s="490">
        <v>117892.07</v>
      </c>
      <c r="K1506" s="490">
        <v>206311.12</v>
      </c>
      <c r="L1506" s="490">
        <v>141229.46</v>
      </c>
      <c r="M1506" s="490">
        <v>247151.55</v>
      </c>
      <c r="N1506" s="490">
        <v>168704.95</v>
      </c>
      <c r="O1506" s="490">
        <v>295233.65999999997</v>
      </c>
      <c r="P1506" s="490">
        <v>198540.84</v>
      </c>
      <c r="Q1506" s="490">
        <v>347446.47</v>
      </c>
      <c r="R1506" s="490">
        <v>217625.94</v>
      </c>
      <c r="S1506" s="490">
        <v>380845.39</v>
      </c>
      <c r="T1506" s="490">
        <v>235782.72</v>
      </c>
      <c r="U1506" s="490">
        <v>412619.75</v>
      </c>
    </row>
    <row r="1507" spans="1:21" ht="15">
      <c r="A1507" s="489">
        <v>8</v>
      </c>
      <c r="B1507" s="489" t="s">
        <v>542</v>
      </c>
      <c r="C1507" s="489" t="s">
        <v>568</v>
      </c>
      <c r="D1507" s="489" t="s">
        <v>569</v>
      </c>
      <c r="E1507" s="489" t="s">
        <v>235</v>
      </c>
      <c r="F1507" s="489">
        <v>2</v>
      </c>
      <c r="G1507" s="489" t="s">
        <v>106</v>
      </c>
      <c r="H1507" s="490">
        <v>78684.37</v>
      </c>
      <c r="I1507" s="490">
        <v>137697.64000000001</v>
      </c>
      <c r="J1507" s="490">
        <v>103339.07</v>
      </c>
      <c r="K1507" s="490">
        <v>180843.37</v>
      </c>
      <c r="L1507" s="490">
        <v>125768.82</v>
      </c>
      <c r="M1507" s="490">
        <v>220095.44</v>
      </c>
      <c r="N1507" s="490">
        <v>154591.51</v>
      </c>
      <c r="O1507" s="490">
        <v>270535.14</v>
      </c>
      <c r="P1507" s="490">
        <v>183547.09</v>
      </c>
      <c r="Q1507" s="490">
        <v>321207.40999999997</v>
      </c>
      <c r="R1507" s="490">
        <v>202347.26</v>
      </c>
      <c r="S1507" s="490">
        <v>354107.7</v>
      </c>
      <c r="T1507" s="490">
        <v>219812.57</v>
      </c>
      <c r="U1507" s="490">
        <v>384672.01</v>
      </c>
    </row>
    <row r="1508" spans="1:21" ht="15">
      <c r="A1508" s="489">
        <v>8</v>
      </c>
      <c r="B1508" s="489" t="s">
        <v>542</v>
      </c>
      <c r="C1508" s="489" t="s">
        <v>568</v>
      </c>
      <c r="D1508" s="489" t="s">
        <v>569</v>
      </c>
      <c r="E1508" s="489" t="s">
        <v>235</v>
      </c>
      <c r="F1508" s="489">
        <v>3</v>
      </c>
      <c r="G1508" s="489" t="s">
        <v>107</v>
      </c>
      <c r="H1508" s="490">
        <v>67783.23</v>
      </c>
      <c r="I1508" s="490">
        <v>118620.66</v>
      </c>
      <c r="J1508" s="490">
        <v>92063.1</v>
      </c>
      <c r="K1508" s="490">
        <v>161110.42000000001</v>
      </c>
      <c r="L1508" s="490">
        <v>116172.84</v>
      </c>
      <c r="M1508" s="490">
        <v>203302.47</v>
      </c>
      <c r="N1508" s="490">
        <v>152730.21</v>
      </c>
      <c r="O1508" s="490">
        <v>267277.87</v>
      </c>
      <c r="P1508" s="490">
        <v>188988.2</v>
      </c>
      <c r="Q1508" s="490">
        <v>330729.34999999998</v>
      </c>
      <c r="R1508" s="490">
        <v>212732.52</v>
      </c>
      <c r="S1508" s="490">
        <v>372281.9</v>
      </c>
      <c r="T1508" s="490">
        <v>236134.69</v>
      </c>
      <c r="U1508" s="490">
        <v>413235.7</v>
      </c>
    </row>
    <row r="1509" spans="1:21" ht="15">
      <c r="A1509" s="489">
        <v>8</v>
      </c>
      <c r="B1509" s="489" t="s">
        <v>542</v>
      </c>
      <c r="C1509" s="489" t="s">
        <v>568</v>
      </c>
      <c r="D1509" s="489" t="s">
        <v>569</v>
      </c>
      <c r="E1509" s="489" t="s">
        <v>235</v>
      </c>
      <c r="F1509" s="489">
        <v>4</v>
      </c>
      <c r="G1509" s="489" t="s">
        <v>104</v>
      </c>
      <c r="H1509" s="490">
        <v>77166.17</v>
      </c>
      <c r="I1509" s="490">
        <v>123465.88</v>
      </c>
      <c r="J1509" s="490">
        <v>108032.64</v>
      </c>
      <c r="K1509" s="490">
        <v>172852.23</v>
      </c>
      <c r="L1509" s="490">
        <v>138899.10999999999</v>
      </c>
      <c r="M1509" s="490">
        <v>222238.58</v>
      </c>
      <c r="N1509" s="490">
        <v>185198.81</v>
      </c>
      <c r="O1509" s="490">
        <v>296318.11</v>
      </c>
      <c r="P1509" s="490">
        <v>231498.52</v>
      </c>
      <c r="Q1509" s="490">
        <v>370397.63</v>
      </c>
      <c r="R1509" s="490">
        <v>262364.99</v>
      </c>
      <c r="S1509" s="490">
        <v>419783.98</v>
      </c>
      <c r="T1509" s="490">
        <v>293231.46000000002</v>
      </c>
      <c r="U1509" s="490">
        <v>469170.34</v>
      </c>
    </row>
    <row r="1510" spans="1:21" ht="15">
      <c r="A1510" s="489">
        <v>8</v>
      </c>
      <c r="B1510" s="489" t="s">
        <v>542</v>
      </c>
      <c r="C1510" s="489" t="s">
        <v>575</v>
      </c>
      <c r="D1510" s="489" t="s">
        <v>576</v>
      </c>
      <c r="E1510" s="489" t="s">
        <v>577</v>
      </c>
      <c r="F1510" s="489">
        <v>1</v>
      </c>
      <c r="G1510" s="489" t="s">
        <v>87</v>
      </c>
      <c r="H1510" s="490">
        <v>93106.8</v>
      </c>
      <c r="I1510" s="490">
        <v>162936.89000000001</v>
      </c>
      <c r="J1510" s="490">
        <v>120775.37</v>
      </c>
      <c r="K1510" s="490">
        <v>211356.89</v>
      </c>
      <c r="L1510" s="490">
        <v>144683.64000000001</v>
      </c>
      <c r="M1510" s="490">
        <v>253196.37</v>
      </c>
      <c r="N1510" s="490">
        <v>172831.31</v>
      </c>
      <c r="O1510" s="490">
        <v>302454.78999999998</v>
      </c>
      <c r="P1510" s="490">
        <v>203397.09</v>
      </c>
      <c r="Q1510" s="490">
        <v>355944.9</v>
      </c>
      <c r="R1510" s="490">
        <v>222949.07</v>
      </c>
      <c r="S1510" s="490">
        <v>390160.87</v>
      </c>
      <c r="T1510" s="490">
        <v>241550.11</v>
      </c>
      <c r="U1510" s="490">
        <v>422712.69</v>
      </c>
    </row>
    <row r="1511" spans="1:21" ht="15">
      <c r="A1511" s="489">
        <v>8</v>
      </c>
      <c r="B1511" s="489" t="s">
        <v>542</v>
      </c>
      <c r="C1511" s="489" t="s">
        <v>575</v>
      </c>
      <c r="D1511" s="489" t="s">
        <v>576</v>
      </c>
      <c r="E1511" s="489" t="s">
        <v>577</v>
      </c>
      <c r="F1511" s="489">
        <v>2</v>
      </c>
      <c r="G1511" s="489" t="s">
        <v>106</v>
      </c>
      <c r="H1511" s="490">
        <v>80607.91</v>
      </c>
      <c r="I1511" s="490">
        <v>141063.84</v>
      </c>
      <c r="J1511" s="490">
        <v>105865.59</v>
      </c>
      <c r="K1511" s="490">
        <v>185264.78</v>
      </c>
      <c r="L1511" s="490">
        <v>128843.97</v>
      </c>
      <c r="M1511" s="490">
        <v>225476.95</v>
      </c>
      <c r="N1511" s="490">
        <v>158371.85999999999</v>
      </c>
      <c r="O1511" s="490">
        <v>277150.76</v>
      </c>
      <c r="P1511" s="490">
        <v>188035.75</v>
      </c>
      <c r="Q1511" s="490">
        <v>329062.56</v>
      </c>
      <c r="R1511" s="490">
        <v>207295.82</v>
      </c>
      <c r="S1511" s="490">
        <v>362767.68</v>
      </c>
      <c r="T1511" s="490">
        <v>225188.44</v>
      </c>
      <c r="U1511" s="490">
        <v>394079.77</v>
      </c>
    </row>
    <row r="1512" spans="1:21" ht="15">
      <c r="A1512" s="489">
        <v>8</v>
      </c>
      <c r="B1512" s="489" t="s">
        <v>542</v>
      </c>
      <c r="C1512" s="489" t="s">
        <v>575</v>
      </c>
      <c r="D1512" s="489" t="s">
        <v>576</v>
      </c>
      <c r="E1512" s="489" t="s">
        <v>577</v>
      </c>
      <c r="F1512" s="489">
        <v>3</v>
      </c>
      <c r="G1512" s="489" t="s">
        <v>107</v>
      </c>
      <c r="H1512" s="490">
        <v>69439.710000000006</v>
      </c>
      <c r="I1512" s="490">
        <v>121519.5</v>
      </c>
      <c r="J1512" s="490">
        <v>94312.71</v>
      </c>
      <c r="K1512" s="490">
        <v>165047.24</v>
      </c>
      <c r="L1512" s="490">
        <v>119011.41</v>
      </c>
      <c r="M1512" s="490">
        <v>208269.97</v>
      </c>
      <c r="N1512" s="490">
        <v>156461.84</v>
      </c>
      <c r="O1512" s="490">
        <v>273808.23</v>
      </c>
      <c r="P1512" s="490">
        <v>193605.56</v>
      </c>
      <c r="Q1512" s="490">
        <v>338809.73</v>
      </c>
      <c r="R1512" s="490">
        <v>217929.87</v>
      </c>
      <c r="S1512" s="490">
        <v>381377.28000000003</v>
      </c>
      <c r="T1512" s="490">
        <v>241903.66</v>
      </c>
      <c r="U1512" s="490">
        <v>423331.4</v>
      </c>
    </row>
    <row r="1513" spans="1:21" ht="15">
      <c r="A1513" s="489">
        <v>8</v>
      </c>
      <c r="B1513" s="489" t="s">
        <v>542</v>
      </c>
      <c r="C1513" s="489" t="s">
        <v>575</v>
      </c>
      <c r="D1513" s="489" t="s">
        <v>576</v>
      </c>
      <c r="E1513" s="489" t="s">
        <v>577</v>
      </c>
      <c r="F1513" s="489">
        <v>4</v>
      </c>
      <c r="G1513" s="489" t="s">
        <v>104</v>
      </c>
      <c r="H1513" s="490">
        <v>79053.429999999993</v>
      </c>
      <c r="I1513" s="490">
        <v>126485.49</v>
      </c>
      <c r="J1513" s="490">
        <v>110674.8</v>
      </c>
      <c r="K1513" s="490">
        <v>177079.67999999999</v>
      </c>
      <c r="L1513" s="490">
        <v>142296.17000000001</v>
      </c>
      <c r="M1513" s="490">
        <v>227673.88</v>
      </c>
      <c r="N1513" s="490">
        <v>189728.23</v>
      </c>
      <c r="O1513" s="490">
        <v>303565.17</v>
      </c>
      <c r="P1513" s="490">
        <v>237160.29</v>
      </c>
      <c r="Q1513" s="490">
        <v>379456.47</v>
      </c>
      <c r="R1513" s="490">
        <v>268781.65999999997</v>
      </c>
      <c r="S1513" s="490">
        <v>430050.66</v>
      </c>
      <c r="T1513" s="490">
        <v>300403.03000000003</v>
      </c>
      <c r="U1513" s="490">
        <v>480644.86</v>
      </c>
    </row>
    <row r="1514" spans="1:21" ht="15">
      <c r="A1514" s="489">
        <v>8</v>
      </c>
      <c r="B1514" s="489" t="s">
        <v>542</v>
      </c>
      <c r="C1514" s="489" t="s">
        <v>575</v>
      </c>
      <c r="D1514" s="489" t="s">
        <v>576</v>
      </c>
      <c r="E1514" s="489" t="s">
        <v>578</v>
      </c>
      <c r="F1514" s="489">
        <v>1</v>
      </c>
      <c r="G1514" s="489" t="s">
        <v>87</v>
      </c>
      <c r="H1514" s="490">
        <v>92280.59</v>
      </c>
      <c r="I1514" s="490">
        <v>161491.04</v>
      </c>
      <c r="J1514" s="490">
        <v>119649.67</v>
      </c>
      <c r="K1514" s="490">
        <v>209386.93</v>
      </c>
      <c r="L1514" s="490">
        <v>143296.53</v>
      </c>
      <c r="M1514" s="490">
        <v>250768.92</v>
      </c>
      <c r="N1514" s="490">
        <v>171115.55</v>
      </c>
      <c r="O1514" s="490">
        <v>299452.21000000002</v>
      </c>
      <c r="P1514" s="490">
        <v>201334.95</v>
      </c>
      <c r="Q1514" s="490">
        <v>352336.16</v>
      </c>
      <c r="R1514" s="490">
        <v>220664.76</v>
      </c>
      <c r="S1514" s="490">
        <v>386163.34</v>
      </c>
      <c r="T1514" s="490">
        <v>239029.1</v>
      </c>
      <c r="U1514" s="490">
        <v>418300.92</v>
      </c>
    </row>
    <row r="1515" spans="1:21" ht="15">
      <c r="A1515" s="489">
        <v>8</v>
      </c>
      <c r="B1515" s="489" t="s">
        <v>542</v>
      </c>
      <c r="C1515" s="489" t="s">
        <v>575</v>
      </c>
      <c r="D1515" s="489" t="s">
        <v>576</v>
      </c>
      <c r="E1515" s="489" t="s">
        <v>578</v>
      </c>
      <c r="F1515" s="489">
        <v>2</v>
      </c>
      <c r="G1515" s="489" t="s">
        <v>106</v>
      </c>
      <c r="H1515" s="490">
        <v>80132.179999999993</v>
      </c>
      <c r="I1515" s="490">
        <v>140231.32</v>
      </c>
      <c r="J1515" s="490">
        <v>105157.92</v>
      </c>
      <c r="K1515" s="490">
        <v>184026.37</v>
      </c>
      <c r="L1515" s="490">
        <v>127900.96</v>
      </c>
      <c r="M1515" s="490">
        <v>223826.69</v>
      </c>
      <c r="N1515" s="490">
        <v>157061.51</v>
      </c>
      <c r="O1515" s="490">
        <v>274857.64</v>
      </c>
      <c r="P1515" s="490">
        <v>186404.3</v>
      </c>
      <c r="Q1515" s="490">
        <v>326207.53000000003</v>
      </c>
      <c r="R1515" s="490">
        <v>205450.39</v>
      </c>
      <c r="S1515" s="490">
        <v>359538.18</v>
      </c>
      <c r="T1515" s="490">
        <v>223126.17</v>
      </c>
      <c r="U1515" s="490">
        <v>390470.8</v>
      </c>
    </row>
    <row r="1516" spans="1:21" ht="15">
      <c r="A1516" s="489">
        <v>8</v>
      </c>
      <c r="B1516" s="489" t="s">
        <v>542</v>
      </c>
      <c r="C1516" s="489" t="s">
        <v>575</v>
      </c>
      <c r="D1516" s="489" t="s">
        <v>576</v>
      </c>
      <c r="E1516" s="489" t="s">
        <v>578</v>
      </c>
      <c r="F1516" s="489">
        <v>3</v>
      </c>
      <c r="G1516" s="489" t="s">
        <v>107</v>
      </c>
      <c r="H1516" s="490">
        <v>69214.86</v>
      </c>
      <c r="I1516" s="490">
        <v>121126.01</v>
      </c>
      <c r="J1516" s="490">
        <v>94079.31</v>
      </c>
      <c r="K1516" s="490">
        <v>164638.79</v>
      </c>
      <c r="L1516" s="490">
        <v>118774.34</v>
      </c>
      <c r="M1516" s="490">
        <v>207855.1</v>
      </c>
      <c r="N1516" s="490">
        <v>156208</v>
      </c>
      <c r="O1516" s="490">
        <v>273364</v>
      </c>
      <c r="P1516" s="490">
        <v>193343.54</v>
      </c>
      <c r="Q1516" s="490">
        <v>338351.2</v>
      </c>
      <c r="R1516" s="490">
        <v>217674.69</v>
      </c>
      <c r="S1516" s="490">
        <v>380930.7</v>
      </c>
      <c r="T1516" s="490">
        <v>241665.13</v>
      </c>
      <c r="U1516" s="490">
        <v>422913.98</v>
      </c>
    </row>
    <row r="1517" spans="1:21" ht="15">
      <c r="A1517" s="489">
        <v>8</v>
      </c>
      <c r="B1517" s="489" t="s">
        <v>542</v>
      </c>
      <c r="C1517" s="489" t="s">
        <v>575</v>
      </c>
      <c r="D1517" s="489" t="s">
        <v>576</v>
      </c>
      <c r="E1517" s="489" t="s">
        <v>578</v>
      </c>
      <c r="F1517" s="489">
        <v>4</v>
      </c>
      <c r="G1517" s="489" t="s">
        <v>104</v>
      </c>
      <c r="H1517" s="490">
        <v>78318.03</v>
      </c>
      <c r="I1517" s="490">
        <v>125308.85</v>
      </c>
      <c r="J1517" s="490">
        <v>109645.24</v>
      </c>
      <c r="K1517" s="490">
        <v>175432.39</v>
      </c>
      <c r="L1517" s="490">
        <v>140972.46</v>
      </c>
      <c r="M1517" s="490">
        <v>225555.93</v>
      </c>
      <c r="N1517" s="490">
        <v>187963.27</v>
      </c>
      <c r="O1517" s="490">
        <v>300741.24</v>
      </c>
      <c r="P1517" s="490">
        <v>234954.09</v>
      </c>
      <c r="Q1517" s="490">
        <v>375926.55</v>
      </c>
      <c r="R1517" s="490">
        <v>266281.31</v>
      </c>
      <c r="S1517" s="490">
        <v>426050.1</v>
      </c>
      <c r="T1517" s="490">
        <v>297608.52</v>
      </c>
      <c r="U1517" s="490">
        <v>476173.64</v>
      </c>
    </row>
    <row r="1518" spans="1:21" ht="15">
      <c r="A1518" s="489">
        <v>8</v>
      </c>
      <c r="B1518" s="489" t="s">
        <v>542</v>
      </c>
      <c r="C1518" s="489" t="s">
        <v>575</v>
      </c>
      <c r="D1518" s="489" t="s">
        <v>576</v>
      </c>
      <c r="E1518" s="489" t="s">
        <v>579</v>
      </c>
      <c r="F1518" s="489">
        <v>1</v>
      </c>
      <c r="G1518" s="489" t="s">
        <v>87</v>
      </c>
      <c r="H1518" s="490">
        <v>92733.26</v>
      </c>
      <c r="I1518" s="490">
        <v>162283.20000000001</v>
      </c>
      <c r="J1518" s="490">
        <v>120249.49</v>
      </c>
      <c r="K1518" s="490">
        <v>210436.6</v>
      </c>
      <c r="L1518" s="490">
        <v>144024.1</v>
      </c>
      <c r="M1518" s="490">
        <v>252042.18</v>
      </c>
      <c r="N1518" s="490">
        <v>171998.43</v>
      </c>
      <c r="O1518" s="490">
        <v>300997.25</v>
      </c>
      <c r="P1518" s="490">
        <v>202384.02</v>
      </c>
      <c r="Q1518" s="490">
        <v>354172.03</v>
      </c>
      <c r="R1518" s="490">
        <v>221820.28</v>
      </c>
      <c r="S1518" s="490">
        <v>388185.49</v>
      </c>
      <c r="T1518" s="490">
        <v>240291.81</v>
      </c>
      <c r="U1518" s="490">
        <v>420510.67</v>
      </c>
    </row>
    <row r="1519" spans="1:21" ht="15">
      <c r="A1519" s="489">
        <v>8</v>
      </c>
      <c r="B1519" s="489" t="s">
        <v>542</v>
      </c>
      <c r="C1519" s="489" t="s">
        <v>575</v>
      </c>
      <c r="D1519" s="489" t="s">
        <v>576</v>
      </c>
      <c r="E1519" s="489" t="s">
        <v>579</v>
      </c>
      <c r="F1519" s="489">
        <v>2</v>
      </c>
      <c r="G1519" s="489" t="s">
        <v>106</v>
      </c>
      <c r="H1519" s="490">
        <v>80468.03</v>
      </c>
      <c r="I1519" s="490">
        <v>140819.04999999999</v>
      </c>
      <c r="J1519" s="490">
        <v>105618.39</v>
      </c>
      <c r="K1519" s="490">
        <v>184832.19</v>
      </c>
      <c r="L1519" s="490">
        <v>128480.51</v>
      </c>
      <c r="M1519" s="490">
        <v>224840.89</v>
      </c>
      <c r="N1519" s="490">
        <v>157809.26</v>
      </c>
      <c r="O1519" s="490">
        <v>276166.2</v>
      </c>
      <c r="P1519" s="490">
        <v>187309.81</v>
      </c>
      <c r="Q1519" s="490">
        <v>327792.17</v>
      </c>
      <c r="R1519" s="490">
        <v>206459.61</v>
      </c>
      <c r="S1519" s="490">
        <v>361304.32000000001</v>
      </c>
      <c r="T1519" s="490">
        <v>224235.97</v>
      </c>
      <c r="U1519" s="490">
        <v>392412.95</v>
      </c>
    </row>
    <row r="1520" spans="1:21" ht="15">
      <c r="A1520" s="489">
        <v>8</v>
      </c>
      <c r="B1520" s="489" t="s">
        <v>542</v>
      </c>
      <c r="C1520" s="489" t="s">
        <v>575</v>
      </c>
      <c r="D1520" s="489" t="s">
        <v>576</v>
      </c>
      <c r="E1520" s="489" t="s">
        <v>579</v>
      </c>
      <c r="F1520" s="489">
        <v>3</v>
      </c>
      <c r="G1520" s="489" t="s">
        <v>107</v>
      </c>
      <c r="H1520" s="490">
        <v>69460.899999999994</v>
      </c>
      <c r="I1520" s="490">
        <v>121556.58</v>
      </c>
      <c r="J1520" s="490">
        <v>94396.63</v>
      </c>
      <c r="K1520" s="490">
        <v>165194.1</v>
      </c>
      <c r="L1520" s="490">
        <v>119161.32</v>
      </c>
      <c r="M1520" s="490">
        <v>208532.31</v>
      </c>
      <c r="N1520" s="490">
        <v>156703.22</v>
      </c>
      <c r="O1520" s="490">
        <v>274230.64</v>
      </c>
      <c r="P1520" s="490">
        <v>193944.14</v>
      </c>
      <c r="Q1520" s="490">
        <v>339402.25</v>
      </c>
      <c r="R1520" s="490">
        <v>218341.44</v>
      </c>
      <c r="S1520" s="490">
        <v>382097.53</v>
      </c>
      <c r="T1520" s="490">
        <v>242394.77</v>
      </c>
      <c r="U1520" s="490">
        <v>424190.84</v>
      </c>
    </row>
    <row r="1521" spans="1:21" ht="15">
      <c r="A1521" s="489">
        <v>8</v>
      </c>
      <c r="B1521" s="489" t="s">
        <v>542</v>
      </c>
      <c r="C1521" s="489" t="s">
        <v>575</v>
      </c>
      <c r="D1521" s="489" t="s">
        <v>576</v>
      </c>
      <c r="E1521" s="489" t="s">
        <v>579</v>
      </c>
      <c r="F1521" s="489">
        <v>4</v>
      </c>
      <c r="G1521" s="489" t="s">
        <v>104</v>
      </c>
      <c r="H1521" s="490">
        <v>78710.31</v>
      </c>
      <c r="I1521" s="490">
        <v>125936.49</v>
      </c>
      <c r="J1521" s="490">
        <v>110194.43</v>
      </c>
      <c r="K1521" s="490">
        <v>176311.09</v>
      </c>
      <c r="L1521" s="490">
        <v>141678.54999999999</v>
      </c>
      <c r="M1521" s="490">
        <v>226685.68</v>
      </c>
      <c r="N1521" s="490">
        <v>188904.73</v>
      </c>
      <c r="O1521" s="490">
        <v>302247.58</v>
      </c>
      <c r="P1521" s="490">
        <v>236130.92</v>
      </c>
      <c r="Q1521" s="490">
        <v>377809.47</v>
      </c>
      <c r="R1521" s="490">
        <v>267615.03999999998</v>
      </c>
      <c r="S1521" s="490">
        <v>428184.07</v>
      </c>
      <c r="T1521" s="490">
        <v>299099.15999999997</v>
      </c>
      <c r="U1521" s="490">
        <v>478558.67</v>
      </c>
    </row>
    <row r="1522" spans="1:21" ht="15">
      <c r="A1522" s="489">
        <v>8</v>
      </c>
      <c r="B1522" s="489" t="s">
        <v>542</v>
      </c>
      <c r="C1522" s="489" t="s">
        <v>580</v>
      </c>
      <c r="D1522" s="489" t="s">
        <v>581</v>
      </c>
      <c r="E1522" s="489" t="s">
        <v>582</v>
      </c>
      <c r="F1522" s="489">
        <v>1</v>
      </c>
      <c r="G1522" s="489" t="s">
        <v>87</v>
      </c>
      <c r="H1522" s="490">
        <v>88659.25</v>
      </c>
      <c r="I1522" s="490">
        <v>155153.68</v>
      </c>
      <c r="J1522" s="490">
        <v>114851.15</v>
      </c>
      <c r="K1522" s="490">
        <v>200989.52</v>
      </c>
      <c r="L1522" s="490">
        <v>137475.89000000001</v>
      </c>
      <c r="M1522" s="490">
        <v>240582.81</v>
      </c>
      <c r="N1522" s="490">
        <v>164052.49</v>
      </c>
      <c r="O1522" s="490">
        <v>287091.87</v>
      </c>
      <c r="P1522" s="490">
        <v>192942.38</v>
      </c>
      <c r="Q1522" s="490">
        <v>337649.17</v>
      </c>
      <c r="R1522" s="490">
        <v>211420.64</v>
      </c>
      <c r="S1522" s="490">
        <v>369986.11</v>
      </c>
      <c r="T1522" s="490">
        <v>228927.38</v>
      </c>
      <c r="U1522" s="490">
        <v>400622.92</v>
      </c>
    </row>
    <row r="1523" spans="1:21" ht="15">
      <c r="A1523" s="489">
        <v>8</v>
      </c>
      <c r="B1523" s="489" t="s">
        <v>542</v>
      </c>
      <c r="C1523" s="489" t="s">
        <v>580</v>
      </c>
      <c r="D1523" s="489" t="s">
        <v>581</v>
      </c>
      <c r="E1523" s="489" t="s">
        <v>582</v>
      </c>
      <c r="F1523" s="489">
        <v>2</v>
      </c>
      <c r="G1523" s="489" t="s">
        <v>106</v>
      </c>
      <c r="H1523" s="490">
        <v>77445.41</v>
      </c>
      <c r="I1523" s="490">
        <v>135529.46</v>
      </c>
      <c r="J1523" s="490">
        <v>101474.15</v>
      </c>
      <c r="K1523" s="490">
        <v>177579.77</v>
      </c>
      <c r="L1523" s="490">
        <v>123264.61</v>
      </c>
      <c r="M1523" s="490">
        <v>215713.06</v>
      </c>
      <c r="N1523" s="490">
        <v>151079.53</v>
      </c>
      <c r="O1523" s="490">
        <v>264389.19</v>
      </c>
      <c r="P1523" s="490">
        <v>179160.25</v>
      </c>
      <c r="Q1523" s="490">
        <v>313530.44</v>
      </c>
      <c r="R1523" s="490">
        <v>197376.6</v>
      </c>
      <c r="S1523" s="490">
        <v>345409.05</v>
      </c>
      <c r="T1523" s="490">
        <v>214247.76</v>
      </c>
      <c r="U1523" s="490">
        <v>374933.57</v>
      </c>
    </row>
    <row r="1524" spans="1:21" ht="15">
      <c r="A1524" s="489">
        <v>8</v>
      </c>
      <c r="B1524" s="489" t="s">
        <v>542</v>
      </c>
      <c r="C1524" s="489" t="s">
        <v>580</v>
      </c>
      <c r="D1524" s="489" t="s">
        <v>581</v>
      </c>
      <c r="E1524" s="489" t="s">
        <v>582</v>
      </c>
      <c r="F1524" s="489">
        <v>3</v>
      </c>
      <c r="G1524" s="489" t="s">
        <v>107</v>
      </c>
      <c r="H1524" s="490">
        <v>67246.570000000007</v>
      </c>
      <c r="I1524" s="490">
        <v>117681.5</v>
      </c>
      <c r="J1524" s="490">
        <v>91540.74</v>
      </c>
      <c r="K1524" s="490">
        <v>160196.29</v>
      </c>
      <c r="L1524" s="490">
        <v>115678.53</v>
      </c>
      <c r="M1524" s="490">
        <v>202437.42</v>
      </c>
      <c r="N1524" s="490">
        <v>152246.23000000001</v>
      </c>
      <c r="O1524" s="490">
        <v>266430.90000000002</v>
      </c>
      <c r="P1524" s="490">
        <v>188538.74</v>
      </c>
      <c r="Q1524" s="490">
        <v>329942.8</v>
      </c>
      <c r="R1524" s="490">
        <v>212340.63</v>
      </c>
      <c r="S1524" s="490">
        <v>371596.11</v>
      </c>
      <c r="T1524" s="490">
        <v>235828.03</v>
      </c>
      <c r="U1524" s="490">
        <v>412699.05</v>
      </c>
    </row>
    <row r="1525" spans="1:21" ht="15">
      <c r="A1525" s="489">
        <v>8</v>
      </c>
      <c r="B1525" s="489" t="s">
        <v>542</v>
      </c>
      <c r="C1525" s="489" t="s">
        <v>580</v>
      </c>
      <c r="D1525" s="489" t="s">
        <v>581</v>
      </c>
      <c r="E1525" s="489" t="s">
        <v>582</v>
      </c>
      <c r="F1525" s="489">
        <v>4</v>
      </c>
      <c r="G1525" s="489" t="s">
        <v>104</v>
      </c>
      <c r="H1525" s="490">
        <v>75179.83</v>
      </c>
      <c r="I1525" s="490">
        <v>120287.73</v>
      </c>
      <c r="J1525" s="490">
        <v>105251.76</v>
      </c>
      <c r="K1525" s="490">
        <v>168402.82</v>
      </c>
      <c r="L1525" s="490">
        <v>135323.70000000001</v>
      </c>
      <c r="M1525" s="490">
        <v>216517.92</v>
      </c>
      <c r="N1525" s="490">
        <v>180431.59</v>
      </c>
      <c r="O1525" s="490">
        <v>288690.56</v>
      </c>
      <c r="P1525" s="490">
        <v>225539.49</v>
      </c>
      <c r="Q1525" s="490">
        <v>360863.19</v>
      </c>
      <c r="R1525" s="490">
        <v>255611.43</v>
      </c>
      <c r="S1525" s="490">
        <v>408978.29</v>
      </c>
      <c r="T1525" s="490">
        <v>285683.36</v>
      </c>
      <c r="U1525" s="490">
        <v>457093.38</v>
      </c>
    </row>
    <row r="1526" spans="1:21" ht="15">
      <c r="A1526" s="489">
        <v>8</v>
      </c>
      <c r="B1526" s="489" t="s">
        <v>542</v>
      </c>
      <c r="C1526" s="489" t="s">
        <v>580</v>
      </c>
      <c r="D1526" s="489" t="s">
        <v>581</v>
      </c>
      <c r="E1526" s="489" t="s">
        <v>583</v>
      </c>
      <c r="F1526" s="489">
        <v>1</v>
      </c>
      <c r="G1526" s="489" t="s">
        <v>87</v>
      </c>
      <c r="H1526" s="490">
        <v>88738.38</v>
      </c>
      <c r="I1526" s="490">
        <v>155292.17000000001</v>
      </c>
      <c r="J1526" s="490">
        <v>114925.09</v>
      </c>
      <c r="K1526" s="490">
        <v>201118.91</v>
      </c>
      <c r="L1526" s="490">
        <v>137543.94</v>
      </c>
      <c r="M1526" s="490">
        <v>240701.9</v>
      </c>
      <c r="N1526" s="490">
        <v>164102.5</v>
      </c>
      <c r="O1526" s="490">
        <v>287179.38</v>
      </c>
      <c r="P1526" s="490">
        <v>192978.39</v>
      </c>
      <c r="Q1526" s="490">
        <v>337712.18</v>
      </c>
      <c r="R1526" s="490">
        <v>211447.37</v>
      </c>
      <c r="S1526" s="490">
        <v>370032.89</v>
      </c>
      <c r="T1526" s="490">
        <v>228931.8</v>
      </c>
      <c r="U1526" s="490">
        <v>400630.66</v>
      </c>
    </row>
    <row r="1527" spans="1:21" ht="15">
      <c r="A1527" s="489">
        <v>8</v>
      </c>
      <c r="B1527" s="489" t="s">
        <v>542</v>
      </c>
      <c r="C1527" s="489" t="s">
        <v>580</v>
      </c>
      <c r="D1527" s="489" t="s">
        <v>581</v>
      </c>
      <c r="E1527" s="489" t="s">
        <v>583</v>
      </c>
      <c r="F1527" s="489">
        <v>2</v>
      </c>
      <c r="G1527" s="489" t="s">
        <v>106</v>
      </c>
      <c r="H1527" s="490">
        <v>77641.37</v>
      </c>
      <c r="I1527" s="490">
        <v>135872.4</v>
      </c>
      <c r="J1527" s="490">
        <v>101687.43</v>
      </c>
      <c r="K1527" s="490">
        <v>177953.01</v>
      </c>
      <c r="L1527" s="490">
        <v>123480.69</v>
      </c>
      <c r="M1527" s="490">
        <v>216091.2</v>
      </c>
      <c r="N1527" s="490">
        <v>151264.68</v>
      </c>
      <c r="O1527" s="490">
        <v>264713.19</v>
      </c>
      <c r="P1527" s="490">
        <v>179339.82</v>
      </c>
      <c r="Q1527" s="490">
        <v>313844.69</v>
      </c>
      <c r="R1527" s="490">
        <v>197549.62</v>
      </c>
      <c r="S1527" s="490">
        <v>345711.84</v>
      </c>
      <c r="T1527" s="490">
        <v>214405.09</v>
      </c>
      <c r="U1527" s="490">
        <v>375208.91</v>
      </c>
    </row>
    <row r="1528" spans="1:21" ht="15">
      <c r="A1528" s="489">
        <v>8</v>
      </c>
      <c r="B1528" s="489" t="s">
        <v>542</v>
      </c>
      <c r="C1528" s="489" t="s">
        <v>580</v>
      </c>
      <c r="D1528" s="489" t="s">
        <v>581</v>
      </c>
      <c r="E1528" s="489" t="s">
        <v>583</v>
      </c>
      <c r="F1528" s="489">
        <v>3</v>
      </c>
      <c r="G1528" s="489" t="s">
        <v>107</v>
      </c>
      <c r="H1528" s="490">
        <v>67513.789999999994</v>
      </c>
      <c r="I1528" s="490">
        <v>118149.14</v>
      </c>
      <c r="J1528" s="490">
        <v>91941.98</v>
      </c>
      <c r="K1528" s="490">
        <v>160898.46</v>
      </c>
      <c r="L1528" s="490">
        <v>116215.41</v>
      </c>
      <c r="M1528" s="490">
        <v>203376.97</v>
      </c>
      <c r="N1528" s="490">
        <v>152982.82999999999</v>
      </c>
      <c r="O1528" s="490">
        <v>267719.94</v>
      </c>
      <c r="P1528" s="490">
        <v>189477.92</v>
      </c>
      <c r="Q1528" s="490">
        <v>331586.36</v>
      </c>
      <c r="R1528" s="490">
        <v>213418.96</v>
      </c>
      <c r="S1528" s="490">
        <v>373483.17</v>
      </c>
      <c r="T1528" s="490">
        <v>237048.77</v>
      </c>
      <c r="U1528" s="490">
        <v>414835.36</v>
      </c>
    </row>
    <row r="1529" spans="1:21" ht="15">
      <c r="A1529" s="489">
        <v>8</v>
      </c>
      <c r="B1529" s="489" t="s">
        <v>542</v>
      </c>
      <c r="C1529" s="489" t="s">
        <v>580</v>
      </c>
      <c r="D1529" s="489" t="s">
        <v>581</v>
      </c>
      <c r="E1529" s="489" t="s">
        <v>583</v>
      </c>
      <c r="F1529" s="489">
        <v>4</v>
      </c>
      <c r="G1529" s="489" t="s">
        <v>104</v>
      </c>
      <c r="H1529" s="490">
        <v>75228.98</v>
      </c>
      <c r="I1529" s="490">
        <v>120366.38</v>
      </c>
      <c r="J1529" s="490">
        <v>105320.58</v>
      </c>
      <c r="K1529" s="490">
        <v>168512.93</v>
      </c>
      <c r="L1529" s="490">
        <v>135412.17000000001</v>
      </c>
      <c r="M1529" s="490">
        <v>216659.48</v>
      </c>
      <c r="N1529" s="490">
        <v>180549.56</v>
      </c>
      <c r="O1529" s="490">
        <v>288879.3</v>
      </c>
      <c r="P1529" s="490">
        <v>225686.95</v>
      </c>
      <c r="Q1529" s="490">
        <v>361099.13</v>
      </c>
      <c r="R1529" s="490">
        <v>255778.55</v>
      </c>
      <c r="S1529" s="490">
        <v>409245.68</v>
      </c>
      <c r="T1529" s="490">
        <v>285870.14</v>
      </c>
      <c r="U1529" s="490">
        <v>457392.23</v>
      </c>
    </row>
    <row r="1530" spans="1:21" ht="15">
      <c r="A1530" s="489">
        <v>8</v>
      </c>
      <c r="B1530" s="489" t="s">
        <v>542</v>
      </c>
      <c r="C1530" s="489" t="s">
        <v>580</v>
      </c>
      <c r="D1530" s="489" t="s">
        <v>581</v>
      </c>
      <c r="E1530" s="489" t="s">
        <v>584</v>
      </c>
      <c r="F1530" s="489">
        <v>1</v>
      </c>
      <c r="G1530" s="489" t="s">
        <v>87</v>
      </c>
      <c r="H1530" s="490">
        <v>93502.46</v>
      </c>
      <c r="I1530" s="490">
        <v>163629.29999999999</v>
      </c>
      <c r="J1530" s="490">
        <v>121145.05</v>
      </c>
      <c r="K1530" s="490">
        <v>212003.83</v>
      </c>
      <c r="L1530" s="490">
        <v>145023.87</v>
      </c>
      <c r="M1530" s="490">
        <v>253791.78</v>
      </c>
      <c r="N1530" s="490">
        <v>173081.35</v>
      </c>
      <c r="O1530" s="490">
        <v>302892.37</v>
      </c>
      <c r="P1530" s="490">
        <v>203577.11</v>
      </c>
      <c r="Q1530" s="490">
        <v>356259.95</v>
      </c>
      <c r="R1530" s="490">
        <v>223082.72</v>
      </c>
      <c r="S1530" s="490">
        <v>390394.76</v>
      </c>
      <c r="T1530" s="490">
        <v>241572.22</v>
      </c>
      <c r="U1530" s="490">
        <v>422751.38</v>
      </c>
    </row>
    <row r="1531" spans="1:21" ht="15">
      <c r="A1531" s="489">
        <v>8</v>
      </c>
      <c r="B1531" s="489" t="s">
        <v>542</v>
      </c>
      <c r="C1531" s="489" t="s">
        <v>580</v>
      </c>
      <c r="D1531" s="489" t="s">
        <v>581</v>
      </c>
      <c r="E1531" s="489" t="s">
        <v>584</v>
      </c>
      <c r="F1531" s="489">
        <v>2</v>
      </c>
      <c r="G1531" s="489" t="s">
        <v>106</v>
      </c>
      <c r="H1531" s="490">
        <v>81587.740000000005</v>
      </c>
      <c r="I1531" s="490">
        <v>142778.54</v>
      </c>
      <c r="J1531" s="490">
        <v>106931.99</v>
      </c>
      <c r="K1531" s="490">
        <v>187130.97</v>
      </c>
      <c r="L1531" s="490">
        <v>129924.38</v>
      </c>
      <c r="M1531" s="490">
        <v>227367.66</v>
      </c>
      <c r="N1531" s="490">
        <v>159297.57999999999</v>
      </c>
      <c r="O1531" s="490">
        <v>278770.77</v>
      </c>
      <c r="P1531" s="490">
        <v>188933.6</v>
      </c>
      <c r="Q1531" s="490">
        <v>330633.8</v>
      </c>
      <c r="R1531" s="490">
        <v>208160.93</v>
      </c>
      <c r="S1531" s="490">
        <v>364281.63</v>
      </c>
      <c r="T1531" s="490">
        <v>225975.12</v>
      </c>
      <c r="U1531" s="490">
        <v>395456.45</v>
      </c>
    </row>
    <row r="1532" spans="1:21" ht="15">
      <c r="A1532" s="489">
        <v>8</v>
      </c>
      <c r="B1532" s="489" t="s">
        <v>542</v>
      </c>
      <c r="C1532" s="489" t="s">
        <v>580</v>
      </c>
      <c r="D1532" s="489" t="s">
        <v>581</v>
      </c>
      <c r="E1532" s="489" t="s">
        <v>584</v>
      </c>
      <c r="F1532" s="489">
        <v>3</v>
      </c>
      <c r="G1532" s="489" t="s">
        <v>107</v>
      </c>
      <c r="H1532" s="490">
        <v>70775.83</v>
      </c>
      <c r="I1532" s="490">
        <v>123857.7</v>
      </c>
      <c r="J1532" s="490">
        <v>96318.91</v>
      </c>
      <c r="K1532" s="490">
        <v>168558.1</v>
      </c>
      <c r="L1532" s="490">
        <v>121695.85</v>
      </c>
      <c r="M1532" s="490">
        <v>212967.75</v>
      </c>
      <c r="N1532" s="490">
        <v>160144.84</v>
      </c>
      <c r="O1532" s="490">
        <v>280253.48</v>
      </c>
      <c r="P1532" s="490">
        <v>198301.45</v>
      </c>
      <c r="Q1532" s="490">
        <v>347027.54</v>
      </c>
      <c r="R1532" s="490">
        <v>223321.5</v>
      </c>
      <c r="S1532" s="490">
        <v>390812.62</v>
      </c>
      <c r="T1532" s="490">
        <v>248007.39</v>
      </c>
      <c r="U1532" s="490">
        <v>434012.93</v>
      </c>
    </row>
    <row r="1533" spans="1:21" ht="15">
      <c r="A1533" s="489">
        <v>8</v>
      </c>
      <c r="B1533" s="489" t="s">
        <v>542</v>
      </c>
      <c r="C1533" s="489" t="s">
        <v>580</v>
      </c>
      <c r="D1533" s="489" t="s">
        <v>581</v>
      </c>
      <c r="E1533" s="489" t="s">
        <v>584</v>
      </c>
      <c r="F1533" s="489">
        <v>4</v>
      </c>
      <c r="G1533" s="489" t="s">
        <v>104</v>
      </c>
      <c r="H1533" s="490">
        <v>79299.19</v>
      </c>
      <c r="I1533" s="490">
        <v>126878.71</v>
      </c>
      <c r="J1533" s="490">
        <v>111018.87</v>
      </c>
      <c r="K1533" s="490">
        <v>177630.2</v>
      </c>
      <c r="L1533" s="490">
        <v>142738.54999999999</v>
      </c>
      <c r="M1533" s="490">
        <v>228381.68</v>
      </c>
      <c r="N1533" s="490">
        <v>190318.07</v>
      </c>
      <c r="O1533" s="490">
        <v>304508.90999999997</v>
      </c>
      <c r="P1533" s="490">
        <v>237897.58</v>
      </c>
      <c r="Q1533" s="490">
        <v>380636.14</v>
      </c>
      <c r="R1533" s="490">
        <v>269617.26</v>
      </c>
      <c r="S1533" s="490">
        <v>431387.62</v>
      </c>
      <c r="T1533" s="490">
        <v>301336.94</v>
      </c>
      <c r="U1533" s="490">
        <v>482139.11</v>
      </c>
    </row>
    <row r="1534" spans="1:21" ht="15">
      <c r="A1534" s="489">
        <v>8</v>
      </c>
      <c r="B1534" s="489" t="s">
        <v>542</v>
      </c>
      <c r="C1534" s="489" t="s">
        <v>580</v>
      </c>
      <c r="D1534" s="489" t="s">
        <v>581</v>
      </c>
      <c r="E1534" s="489" t="s">
        <v>585</v>
      </c>
      <c r="F1534" s="489">
        <v>1</v>
      </c>
      <c r="G1534" s="489" t="s">
        <v>87</v>
      </c>
      <c r="H1534" s="490">
        <v>89643.72</v>
      </c>
      <c r="I1534" s="490">
        <v>156876.51</v>
      </c>
      <c r="J1534" s="490">
        <v>116124.72</v>
      </c>
      <c r="K1534" s="490">
        <v>203218.26</v>
      </c>
      <c r="L1534" s="490">
        <v>138999.1</v>
      </c>
      <c r="M1534" s="490">
        <v>243248.43</v>
      </c>
      <c r="N1534" s="490">
        <v>165868.26999999999</v>
      </c>
      <c r="O1534" s="490">
        <v>290269.48</v>
      </c>
      <c r="P1534" s="490">
        <v>195076.54</v>
      </c>
      <c r="Q1534" s="490">
        <v>341383.94</v>
      </c>
      <c r="R1534" s="490">
        <v>213758.41</v>
      </c>
      <c r="S1534" s="490">
        <v>374077.21</v>
      </c>
      <c r="T1534" s="490">
        <v>231457.24</v>
      </c>
      <c r="U1534" s="490">
        <v>405050.17</v>
      </c>
    </row>
    <row r="1535" spans="1:21" ht="15">
      <c r="A1535" s="489">
        <v>8</v>
      </c>
      <c r="B1535" s="489" t="s">
        <v>542</v>
      </c>
      <c r="C1535" s="489" t="s">
        <v>580</v>
      </c>
      <c r="D1535" s="489" t="s">
        <v>581</v>
      </c>
      <c r="E1535" s="489" t="s">
        <v>585</v>
      </c>
      <c r="F1535" s="489">
        <v>2</v>
      </c>
      <c r="G1535" s="489" t="s">
        <v>106</v>
      </c>
      <c r="H1535" s="490">
        <v>78313.070000000007</v>
      </c>
      <c r="I1535" s="490">
        <v>137047.87</v>
      </c>
      <c r="J1535" s="490">
        <v>102608.38</v>
      </c>
      <c r="K1535" s="490">
        <v>179564.66</v>
      </c>
      <c r="L1535" s="490">
        <v>124639.78</v>
      </c>
      <c r="M1535" s="490">
        <v>218119.61</v>
      </c>
      <c r="N1535" s="490">
        <v>152760.18</v>
      </c>
      <c r="O1535" s="490">
        <v>267330.31</v>
      </c>
      <c r="P1535" s="490">
        <v>181150.84</v>
      </c>
      <c r="Q1535" s="490">
        <v>317013.96999999997</v>
      </c>
      <c r="R1535" s="490">
        <v>199568.08</v>
      </c>
      <c r="S1535" s="490">
        <v>349244.13</v>
      </c>
      <c r="T1535" s="490">
        <v>216624.7</v>
      </c>
      <c r="U1535" s="490">
        <v>379093.23</v>
      </c>
    </row>
    <row r="1536" spans="1:21" ht="15">
      <c r="A1536" s="489">
        <v>8</v>
      </c>
      <c r="B1536" s="489" t="s">
        <v>542</v>
      </c>
      <c r="C1536" s="489" t="s">
        <v>580</v>
      </c>
      <c r="D1536" s="489" t="s">
        <v>581</v>
      </c>
      <c r="E1536" s="489" t="s">
        <v>585</v>
      </c>
      <c r="F1536" s="489">
        <v>3</v>
      </c>
      <c r="G1536" s="489" t="s">
        <v>107</v>
      </c>
      <c r="H1536" s="490">
        <v>68005.87</v>
      </c>
      <c r="I1536" s="490">
        <v>119010.27</v>
      </c>
      <c r="J1536" s="490">
        <v>92576.62</v>
      </c>
      <c r="K1536" s="490">
        <v>162009.09</v>
      </c>
      <c r="L1536" s="490">
        <v>116989.37</v>
      </c>
      <c r="M1536" s="490">
        <v>204731.4</v>
      </c>
      <c r="N1536" s="490">
        <v>153973.26999999999</v>
      </c>
      <c r="O1536" s="490">
        <v>269453.23</v>
      </c>
      <c r="P1536" s="490">
        <v>190679.12</v>
      </c>
      <c r="Q1536" s="490">
        <v>333688.46000000002</v>
      </c>
      <c r="R1536" s="490">
        <v>214752.47</v>
      </c>
      <c r="S1536" s="490">
        <v>375816.83</v>
      </c>
      <c r="T1536" s="490">
        <v>238508.05</v>
      </c>
      <c r="U1536" s="490">
        <v>417389.09</v>
      </c>
    </row>
    <row r="1537" spans="1:21" ht="15">
      <c r="A1537" s="489">
        <v>8</v>
      </c>
      <c r="B1537" s="489" t="s">
        <v>542</v>
      </c>
      <c r="C1537" s="489" t="s">
        <v>580</v>
      </c>
      <c r="D1537" s="489" t="s">
        <v>581</v>
      </c>
      <c r="E1537" s="489" t="s">
        <v>585</v>
      </c>
      <c r="F1537" s="489">
        <v>4</v>
      </c>
      <c r="G1537" s="489" t="s">
        <v>104</v>
      </c>
      <c r="H1537" s="490">
        <v>76013.539999999994</v>
      </c>
      <c r="I1537" s="490">
        <v>121621.66</v>
      </c>
      <c r="J1537" s="490">
        <v>106418.95</v>
      </c>
      <c r="K1537" s="490">
        <v>170270.32</v>
      </c>
      <c r="L1537" s="490">
        <v>136824.37</v>
      </c>
      <c r="M1537" s="490">
        <v>218918.99</v>
      </c>
      <c r="N1537" s="490">
        <v>182432.49</v>
      </c>
      <c r="O1537" s="490">
        <v>291891.98</v>
      </c>
      <c r="P1537" s="490">
        <v>228040.61</v>
      </c>
      <c r="Q1537" s="490">
        <v>364864.98</v>
      </c>
      <c r="R1537" s="490">
        <v>258446.02</v>
      </c>
      <c r="S1537" s="490">
        <v>413513.64</v>
      </c>
      <c r="T1537" s="490">
        <v>288851.44</v>
      </c>
      <c r="U1537" s="490">
        <v>462162.31</v>
      </c>
    </row>
    <row r="1538" spans="1:21" ht="15">
      <c r="A1538" s="489">
        <v>9</v>
      </c>
      <c r="B1538" s="489" t="s">
        <v>586</v>
      </c>
      <c r="C1538" s="489" t="s">
        <v>587</v>
      </c>
      <c r="D1538" s="489" t="s">
        <v>588</v>
      </c>
      <c r="E1538" s="489" t="s">
        <v>589</v>
      </c>
      <c r="F1538" s="489">
        <v>1</v>
      </c>
      <c r="G1538" s="489" t="s">
        <v>87</v>
      </c>
      <c r="H1538" s="490">
        <v>92970.66</v>
      </c>
      <c r="I1538" s="490">
        <v>162698.65</v>
      </c>
      <c r="J1538" s="490">
        <v>120471.3</v>
      </c>
      <c r="K1538" s="490">
        <v>210824.77</v>
      </c>
      <c r="L1538" s="490">
        <v>144228.25</v>
      </c>
      <c r="M1538" s="490">
        <v>252399.43</v>
      </c>
      <c r="N1538" s="490">
        <v>172148.46</v>
      </c>
      <c r="O1538" s="490">
        <v>301259.81</v>
      </c>
      <c r="P1538" s="490">
        <v>202492.04</v>
      </c>
      <c r="Q1538" s="490">
        <v>354361.06</v>
      </c>
      <c r="R1538" s="490">
        <v>221900.47</v>
      </c>
      <c r="S1538" s="490">
        <v>388325.83</v>
      </c>
      <c r="T1538" s="490">
        <v>240305.08</v>
      </c>
      <c r="U1538" s="490">
        <v>420533.89</v>
      </c>
    </row>
    <row r="1539" spans="1:21" ht="15">
      <c r="A1539" s="489">
        <v>9</v>
      </c>
      <c r="B1539" s="489" t="s">
        <v>586</v>
      </c>
      <c r="C1539" s="489" t="s">
        <v>587</v>
      </c>
      <c r="D1539" s="489" t="s">
        <v>588</v>
      </c>
      <c r="E1539" s="489" t="s">
        <v>589</v>
      </c>
      <c r="F1539" s="489">
        <v>2</v>
      </c>
      <c r="G1539" s="489" t="s">
        <v>106</v>
      </c>
      <c r="H1539" s="490">
        <v>81055.929999999993</v>
      </c>
      <c r="I1539" s="490">
        <v>141847.87</v>
      </c>
      <c r="J1539" s="490">
        <v>106258.23</v>
      </c>
      <c r="K1539" s="490">
        <v>185951.91</v>
      </c>
      <c r="L1539" s="490">
        <v>129128.75</v>
      </c>
      <c r="M1539" s="490">
        <v>225975.32</v>
      </c>
      <c r="N1539" s="490">
        <v>158364.69</v>
      </c>
      <c r="O1539" s="490">
        <v>277138.21000000002</v>
      </c>
      <c r="P1539" s="490">
        <v>187848.52</v>
      </c>
      <c r="Q1539" s="490">
        <v>328734.90999999997</v>
      </c>
      <c r="R1539" s="490">
        <v>206978.68</v>
      </c>
      <c r="S1539" s="490">
        <v>362212.7</v>
      </c>
      <c r="T1539" s="490">
        <v>224707.98</v>
      </c>
      <c r="U1539" s="490">
        <v>393238.96</v>
      </c>
    </row>
    <row r="1540" spans="1:21" ht="15">
      <c r="A1540" s="489">
        <v>9</v>
      </c>
      <c r="B1540" s="489" t="s">
        <v>586</v>
      </c>
      <c r="C1540" s="489" t="s">
        <v>587</v>
      </c>
      <c r="D1540" s="489" t="s">
        <v>588</v>
      </c>
      <c r="E1540" s="489" t="s">
        <v>589</v>
      </c>
      <c r="F1540" s="489">
        <v>3</v>
      </c>
      <c r="G1540" s="489" t="s">
        <v>107</v>
      </c>
      <c r="H1540" s="490">
        <v>70262.570000000007</v>
      </c>
      <c r="I1540" s="490">
        <v>122959.49</v>
      </c>
      <c r="J1540" s="490">
        <v>95600.35</v>
      </c>
      <c r="K1540" s="490">
        <v>167300.62</v>
      </c>
      <c r="L1540" s="490">
        <v>120771.99</v>
      </c>
      <c r="M1540" s="490">
        <v>211350.98</v>
      </c>
      <c r="N1540" s="490">
        <v>158913.01999999999</v>
      </c>
      <c r="O1540" s="490">
        <v>278097.78999999998</v>
      </c>
      <c r="P1540" s="490">
        <v>196761.67</v>
      </c>
      <c r="Q1540" s="490">
        <v>344332.93</v>
      </c>
      <c r="R1540" s="490">
        <v>221576.42</v>
      </c>
      <c r="S1540" s="490">
        <v>387758.73</v>
      </c>
      <c r="T1540" s="490">
        <v>246057.01</v>
      </c>
      <c r="U1540" s="490">
        <v>430599.76</v>
      </c>
    </row>
    <row r="1541" spans="1:21" ht="15">
      <c r="A1541" s="489">
        <v>9</v>
      </c>
      <c r="B1541" s="489" t="s">
        <v>586</v>
      </c>
      <c r="C1541" s="489" t="s">
        <v>587</v>
      </c>
      <c r="D1541" s="489" t="s">
        <v>588</v>
      </c>
      <c r="E1541" s="489" t="s">
        <v>589</v>
      </c>
      <c r="F1541" s="489">
        <v>4</v>
      </c>
      <c r="G1541" s="489" t="s">
        <v>104</v>
      </c>
      <c r="H1541" s="490">
        <v>78857.77</v>
      </c>
      <c r="I1541" s="490">
        <v>126172.43</v>
      </c>
      <c r="J1541" s="490">
        <v>110400.87</v>
      </c>
      <c r="K1541" s="490">
        <v>176641.4</v>
      </c>
      <c r="L1541" s="490">
        <v>141943.98000000001</v>
      </c>
      <c r="M1541" s="490">
        <v>227110.37</v>
      </c>
      <c r="N1541" s="490">
        <v>189258.64</v>
      </c>
      <c r="O1541" s="490">
        <v>302813.83</v>
      </c>
      <c r="P1541" s="490">
        <v>236573.3</v>
      </c>
      <c r="Q1541" s="490">
        <v>378517.28</v>
      </c>
      <c r="R1541" s="490">
        <v>268116.40000000002</v>
      </c>
      <c r="S1541" s="490">
        <v>428986.25</v>
      </c>
      <c r="T1541" s="490">
        <v>299659.51</v>
      </c>
      <c r="U1541" s="490">
        <v>479455.22</v>
      </c>
    </row>
    <row r="1542" spans="1:21" ht="15">
      <c r="A1542" s="489">
        <v>9</v>
      </c>
      <c r="B1542" s="489" t="s">
        <v>586</v>
      </c>
      <c r="C1542" s="489" t="s">
        <v>587</v>
      </c>
      <c r="D1542" s="489" t="s">
        <v>588</v>
      </c>
      <c r="E1542" s="489" t="s">
        <v>590</v>
      </c>
      <c r="F1542" s="489">
        <v>1</v>
      </c>
      <c r="G1542" s="489" t="s">
        <v>87</v>
      </c>
      <c r="H1542" s="490">
        <v>88580.11</v>
      </c>
      <c r="I1542" s="490">
        <v>155015.20000000001</v>
      </c>
      <c r="J1542" s="490">
        <v>114777.22</v>
      </c>
      <c r="K1542" s="490">
        <v>200860.13</v>
      </c>
      <c r="L1542" s="490">
        <v>137407.85</v>
      </c>
      <c r="M1542" s="490">
        <v>240463.73</v>
      </c>
      <c r="N1542" s="490">
        <v>164002.48000000001</v>
      </c>
      <c r="O1542" s="490">
        <v>287004.34999999998</v>
      </c>
      <c r="P1542" s="490">
        <v>192906.38</v>
      </c>
      <c r="Q1542" s="490">
        <v>337586.16</v>
      </c>
      <c r="R1542" s="490">
        <v>211393.9</v>
      </c>
      <c r="S1542" s="490">
        <v>369939.33</v>
      </c>
      <c r="T1542" s="490">
        <v>228922.96</v>
      </c>
      <c r="U1542" s="490">
        <v>400615.18</v>
      </c>
    </row>
    <row r="1543" spans="1:21" ht="15">
      <c r="A1543" s="489">
        <v>9</v>
      </c>
      <c r="B1543" s="489" t="s">
        <v>586</v>
      </c>
      <c r="C1543" s="489" t="s">
        <v>587</v>
      </c>
      <c r="D1543" s="489" t="s">
        <v>588</v>
      </c>
      <c r="E1543" s="489" t="s">
        <v>590</v>
      </c>
      <c r="F1543" s="489">
        <v>2</v>
      </c>
      <c r="G1543" s="489" t="s">
        <v>106</v>
      </c>
      <c r="H1543" s="490">
        <v>77249.440000000002</v>
      </c>
      <c r="I1543" s="490">
        <v>135186.51999999999</v>
      </c>
      <c r="J1543" s="490">
        <v>101260.87</v>
      </c>
      <c r="K1543" s="490">
        <v>177206.52</v>
      </c>
      <c r="L1543" s="490">
        <v>123048.52</v>
      </c>
      <c r="M1543" s="490">
        <v>215334.91</v>
      </c>
      <c r="N1543" s="490">
        <v>150894.39000000001</v>
      </c>
      <c r="O1543" s="490">
        <v>264065.18</v>
      </c>
      <c r="P1543" s="490">
        <v>178980.68</v>
      </c>
      <c r="Q1543" s="490">
        <v>313216.19</v>
      </c>
      <c r="R1543" s="490">
        <v>197203.57</v>
      </c>
      <c r="S1543" s="490">
        <v>345106.26</v>
      </c>
      <c r="T1543" s="490">
        <v>214090.42</v>
      </c>
      <c r="U1543" s="490">
        <v>374658.23</v>
      </c>
    </row>
    <row r="1544" spans="1:21" ht="15">
      <c r="A1544" s="489">
        <v>9</v>
      </c>
      <c r="B1544" s="489" t="s">
        <v>586</v>
      </c>
      <c r="C1544" s="489" t="s">
        <v>587</v>
      </c>
      <c r="D1544" s="489" t="s">
        <v>588</v>
      </c>
      <c r="E1544" s="489" t="s">
        <v>590</v>
      </c>
      <c r="F1544" s="489">
        <v>3</v>
      </c>
      <c r="G1544" s="489" t="s">
        <v>107</v>
      </c>
      <c r="H1544" s="490">
        <v>66979.350000000006</v>
      </c>
      <c r="I1544" s="490">
        <v>117213.86</v>
      </c>
      <c r="J1544" s="490">
        <v>91139.49</v>
      </c>
      <c r="K1544" s="490">
        <v>159494.10999999999</v>
      </c>
      <c r="L1544" s="490">
        <v>115141.63</v>
      </c>
      <c r="M1544" s="490">
        <v>201497.86</v>
      </c>
      <c r="N1544" s="490">
        <v>151509.62</v>
      </c>
      <c r="O1544" s="490">
        <v>265141.84000000003</v>
      </c>
      <c r="P1544" s="490">
        <v>187599.56</v>
      </c>
      <c r="Q1544" s="490">
        <v>328299.23</v>
      </c>
      <c r="R1544" s="490">
        <v>211262.3</v>
      </c>
      <c r="S1544" s="490">
        <v>369709.03</v>
      </c>
      <c r="T1544" s="490">
        <v>234607.27</v>
      </c>
      <c r="U1544" s="490">
        <v>410562.73</v>
      </c>
    </row>
    <row r="1545" spans="1:21" ht="15">
      <c r="A1545" s="489">
        <v>9</v>
      </c>
      <c r="B1545" s="489" t="s">
        <v>586</v>
      </c>
      <c r="C1545" s="489" t="s">
        <v>587</v>
      </c>
      <c r="D1545" s="489" t="s">
        <v>588</v>
      </c>
      <c r="E1545" s="489" t="s">
        <v>590</v>
      </c>
      <c r="F1545" s="489">
        <v>4</v>
      </c>
      <c r="G1545" s="489" t="s">
        <v>104</v>
      </c>
      <c r="H1545" s="490">
        <v>75130.679999999993</v>
      </c>
      <c r="I1545" s="490">
        <v>120209.09</v>
      </c>
      <c r="J1545" s="490">
        <v>105182.95</v>
      </c>
      <c r="K1545" s="490">
        <v>168292.72</v>
      </c>
      <c r="L1545" s="490">
        <v>135235.22</v>
      </c>
      <c r="M1545" s="490">
        <v>216376.35</v>
      </c>
      <c r="N1545" s="490">
        <v>180313.63</v>
      </c>
      <c r="O1545" s="490">
        <v>288501.81</v>
      </c>
      <c r="P1545" s="490">
        <v>225392.03</v>
      </c>
      <c r="Q1545" s="490">
        <v>360627.26</v>
      </c>
      <c r="R1545" s="490">
        <v>255444.3</v>
      </c>
      <c r="S1545" s="490">
        <v>408710.89</v>
      </c>
      <c r="T1545" s="490">
        <v>285496.57</v>
      </c>
      <c r="U1545" s="490">
        <v>456794.53</v>
      </c>
    </row>
    <row r="1546" spans="1:21" ht="15">
      <c r="A1546" s="489">
        <v>9</v>
      </c>
      <c r="B1546" s="489" t="s">
        <v>586</v>
      </c>
      <c r="C1546" s="489" t="s">
        <v>587</v>
      </c>
      <c r="D1546" s="489" t="s">
        <v>588</v>
      </c>
      <c r="E1546" s="489" t="s">
        <v>591</v>
      </c>
      <c r="F1546" s="489">
        <v>1</v>
      </c>
      <c r="G1546" s="489" t="s">
        <v>87</v>
      </c>
      <c r="H1546" s="490">
        <v>86769.44</v>
      </c>
      <c r="I1546" s="490">
        <v>151846.51999999999</v>
      </c>
      <c r="J1546" s="490">
        <v>112377.95</v>
      </c>
      <c r="K1546" s="490">
        <v>196661.42</v>
      </c>
      <c r="L1546" s="490">
        <v>134497.53</v>
      </c>
      <c r="M1546" s="490">
        <v>235370.67</v>
      </c>
      <c r="N1546" s="490">
        <v>160470.95000000001</v>
      </c>
      <c r="O1546" s="490">
        <v>280824.17</v>
      </c>
      <c r="P1546" s="490">
        <v>188710.09</v>
      </c>
      <c r="Q1546" s="490">
        <v>330242.65999999997</v>
      </c>
      <c r="R1546" s="490">
        <v>206771.84</v>
      </c>
      <c r="S1546" s="490">
        <v>361850.72</v>
      </c>
      <c r="T1546" s="490">
        <v>223872.1</v>
      </c>
      <c r="U1546" s="490">
        <v>391776.17</v>
      </c>
    </row>
    <row r="1547" spans="1:21" ht="15">
      <c r="A1547" s="489">
        <v>9</v>
      </c>
      <c r="B1547" s="489" t="s">
        <v>586</v>
      </c>
      <c r="C1547" s="489" t="s">
        <v>587</v>
      </c>
      <c r="D1547" s="489" t="s">
        <v>588</v>
      </c>
      <c r="E1547" s="489" t="s">
        <v>591</v>
      </c>
      <c r="F1547" s="489">
        <v>2</v>
      </c>
      <c r="G1547" s="489" t="s">
        <v>106</v>
      </c>
      <c r="H1547" s="490">
        <v>75906.05</v>
      </c>
      <c r="I1547" s="490">
        <v>132835.59</v>
      </c>
      <c r="J1547" s="490">
        <v>99418.98</v>
      </c>
      <c r="K1547" s="490">
        <v>173983.22</v>
      </c>
      <c r="L1547" s="490">
        <v>120730.34</v>
      </c>
      <c r="M1547" s="490">
        <v>211278.1</v>
      </c>
      <c r="N1547" s="490">
        <v>147903.4</v>
      </c>
      <c r="O1547" s="490">
        <v>258830.95</v>
      </c>
      <c r="P1547" s="490">
        <v>175358.65</v>
      </c>
      <c r="Q1547" s="490">
        <v>306877.64</v>
      </c>
      <c r="R1547" s="490">
        <v>193166.68</v>
      </c>
      <c r="S1547" s="490">
        <v>338041.68</v>
      </c>
      <c r="T1547" s="490">
        <v>209651.21</v>
      </c>
      <c r="U1547" s="490">
        <v>366889.62</v>
      </c>
    </row>
    <row r="1548" spans="1:21" ht="15">
      <c r="A1548" s="489">
        <v>9</v>
      </c>
      <c r="B1548" s="489" t="s">
        <v>586</v>
      </c>
      <c r="C1548" s="489" t="s">
        <v>587</v>
      </c>
      <c r="D1548" s="489" t="s">
        <v>588</v>
      </c>
      <c r="E1548" s="489" t="s">
        <v>591</v>
      </c>
      <c r="F1548" s="489">
        <v>3</v>
      </c>
      <c r="G1548" s="489" t="s">
        <v>107</v>
      </c>
      <c r="H1548" s="490">
        <v>65995.199999999997</v>
      </c>
      <c r="I1548" s="490">
        <v>115491.6</v>
      </c>
      <c r="J1548" s="490">
        <v>89870.2</v>
      </c>
      <c r="K1548" s="490">
        <v>157272.85999999999</v>
      </c>
      <c r="L1548" s="490">
        <v>113593.72</v>
      </c>
      <c r="M1548" s="490">
        <v>198789.01</v>
      </c>
      <c r="N1548" s="490">
        <v>149528.73000000001</v>
      </c>
      <c r="O1548" s="490">
        <v>261675.28</v>
      </c>
      <c r="P1548" s="490">
        <v>185197.16</v>
      </c>
      <c r="Q1548" s="490">
        <v>324095.03000000003</v>
      </c>
      <c r="R1548" s="490">
        <v>208595.27</v>
      </c>
      <c r="S1548" s="490">
        <v>365041.73</v>
      </c>
      <c r="T1548" s="490">
        <v>231688.72</v>
      </c>
      <c r="U1548" s="490">
        <v>405455.26</v>
      </c>
    </row>
    <row r="1549" spans="1:21" ht="15">
      <c r="A1549" s="489">
        <v>9</v>
      </c>
      <c r="B1549" s="489" t="s">
        <v>586</v>
      </c>
      <c r="C1549" s="489" t="s">
        <v>587</v>
      </c>
      <c r="D1549" s="489" t="s">
        <v>588</v>
      </c>
      <c r="E1549" s="489" t="s">
        <v>591</v>
      </c>
      <c r="F1549" s="489">
        <v>4</v>
      </c>
      <c r="G1549" s="489" t="s">
        <v>104</v>
      </c>
      <c r="H1549" s="490">
        <v>73561.58</v>
      </c>
      <c r="I1549" s="490">
        <v>117698.52</v>
      </c>
      <c r="J1549" s="490">
        <v>102986.21</v>
      </c>
      <c r="K1549" s="490">
        <v>164777.93</v>
      </c>
      <c r="L1549" s="490">
        <v>132410.84</v>
      </c>
      <c r="M1549" s="490">
        <v>211857.34</v>
      </c>
      <c r="N1549" s="490">
        <v>176547.78</v>
      </c>
      <c r="O1549" s="490">
        <v>282476.46000000002</v>
      </c>
      <c r="P1549" s="490">
        <v>220684.73</v>
      </c>
      <c r="Q1549" s="490">
        <v>353095.57</v>
      </c>
      <c r="R1549" s="490">
        <v>250109.36</v>
      </c>
      <c r="S1549" s="490">
        <v>400174.98</v>
      </c>
      <c r="T1549" s="490">
        <v>279533.99</v>
      </c>
      <c r="U1549" s="490">
        <v>447254.39</v>
      </c>
    </row>
    <row r="1550" spans="1:21" ht="15">
      <c r="A1550" s="489">
        <v>9</v>
      </c>
      <c r="B1550" s="489" t="s">
        <v>586</v>
      </c>
      <c r="C1550" s="489" t="s">
        <v>587</v>
      </c>
      <c r="D1550" s="489" t="s">
        <v>588</v>
      </c>
      <c r="E1550" s="489" t="s">
        <v>592</v>
      </c>
      <c r="F1550" s="489">
        <v>1</v>
      </c>
      <c r="G1550" s="489" t="s">
        <v>87</v>
      </c>
      <c r="H1550" s="490">
        <v>91986.19</v>
      </c>
      <c r="I1550" s="490">
        <v>160975.82999999999</v>
      </c>
      <c r="J1550" s="490">
        <v>119197.73</v>
      </c>
      <c r="K1550" s="490">
        <v>208596.03</v>
      </c>
      <c r="L1550" s="490">
        <v>142705.04</v>
      </c>
      <c r="M1550" s="490">
        <v>249733.82</v>
      </c>
      <c r="N1550" s="490">
        <v>170332.69</v>
      </c>
      <c r="O1550" s="490">
        <v>298082.2</v>
      </c>
      <c r="P1550" s="490">
        <v>200357.89</v>
      </c>
      <c r="Q1550" s="490">
        <v>350626.31</v>
      </c>
      <c r="R1550" s="490">
        <v>219562.71</v>
      </c>
      <c r="S1550" s="490">
        <v>384234.75</v>
      </c>
      <c r="T1550" s="490">
        <v>237775.23</v>
      </c>
      <c r="U1550" s="490">
        <v>416106.65</v>
      </c>
    </row>
    <row r="1551" spans="1:21" ht="15">
      <c r="A1551" s="489">
        <v>9</v>
      </c>
      <c r="B1551" s="489" t="s">
        <v>586</v>
      </c>
      <c r="C1551" s="489" t="s">
        <v>587</v>
      </c>
      <c r="D1551" s="489" t="s">
        <v>588</v>
      </c>
      <c r="E1551" s="489" t="s">
        <v>592</v>
      </c>
      <c r="F1551" s="489">
        <v>2</v>
      </c>
      <c r="G1551" s="489" t="s">
        <v>106</v>
      </c>
      <c r="H1551" s="490">
        <v>80188.27</v>
      </c>
      <c r="I1551" s="490">
        <v>140329.47</v>
      </c>
      <c r="J1551" s="490">
        <v>105124.01</v>
      </c>
      <c r="K1551" s="490">
        <v>183967.02</v>
      </c>
      <c r="L1551" s="490">
        <v>127753.58</v>
      </c>
      <c r="M1551" s="490">
        <v>223568.77</v>
      </c>
      <c r="N1551" s="490">
        <v>156684.04999999999</v>
      </c>
      <c r="O1551" s="490">
        <v>274197.09000000003</v>
      </c>
      <c r="P1551" s="490">
        <v>185857.94</v>
      </c>
      <c r="Q1551" s="490">
        <v>325251.39</v>
      </c>
      <c r="R1551" s="490">
        <v>204787.21</v>
      </c>
      <c r="S1551" s="490">
        <v>358377.63</v>
      </c>
      <c r="T1551" s="490">
        <v>222331.04</v>
      </c>
      <c r="U1551" s="490">
        <v>389079.32</v>
      </c>
    </row>
    <row r="1552" spans="1:21" ht="15">
      <c r="A1552" s="489">
        <v>9</v>
      </c>
      <c r="B1552" s="489" t="s">
        <v>586</v>
      </c>
      <c r="C1552" s="489" t="s">
        <v>587</v>
      </c>
      <c r="D1552" s="489" t="s">
        <v>588</v>
      </c>
      <c r="E1552" s="489" t="s">
        <v>592</v>
      </c>
      <c r="F1552" s="489">
        <v>3</v>
      </c>
      <c r="G1552" s="489" t="s">
        <v>107</v>
      </c>
      <c r="H1552" s="490">
        <v>69503.27</v>
      </c>
      <c r="I1552" s="490">
        <v>121630.73</v>
      </c>
      <c r="J1552" s="490">
        <v>94564.47</v>
      </c>
      <c r="K1552" s="490">
        <v>165487.82</v>
      </c>
      <c r="L1552" s="490">
        <v>119461.15</v>
      </c>
      <c r="M1552" s="490">
        <v>209057</v>
      </c>
      <c r="N1552" s="490">
        <v>157185.98000000001</v>
      </c>
      <c r="O1552" s="490">
        <v>275075.46000000002</v>
      </c>
      <c r="P1552" s="490">
        <v>194621.3</v>
      </c>
      <c r="Q1552" s="490">
        <v>340587.27</v>
      </c>
      <c r="R1552" s="490">
        <v>219164.58</v>
      </c>
      <c r="S1552" s="490">
        <v>383538.01</v>
      </c>
      <c r="T1552" s="490">
        <v>243376.99</v>
      </c>
      <c r="U1552" s="490">
        <v>425909.73</v>
      </c>
    </row>
    <row r="1553" spans="1:21" ht="15">
      <c r="A1553" s="489">
        <v>9</v>
      </c>
      <c r="B1553" s="489" t="s">
        <v>586</v>
      </c>
      <c r="C1553" s="489" t="s">
        <v>587</v>
      </c>
      <c r="D1553" s="489" t="s">
        <v>588</v>
      </c>
      <c r="E1553" s="489" t="s">
        <v>592</v>
      </c>
      <c r="F1553" s="489">
        <v>4</v>
      </c>
      <c r="G1553" s="489" t="s">
        <v>104</v>
      </c>
      <c r="H1553" s="490">
        <v>78024.06</v>
      </c>
      <c r="I1553" s="490">
        <v>124838.5</v>
      </c>
      <c r="J1553" s="490">
        <v>109233.69</v>
      </c>
      <c r="K1553" s="490">
        <v>174773.9</v>
      </c>
      <c r="L1553" s="490">
        <v>140443.31</v>
      </c>
      <c r="M1553" s="490">
        <v>224709.31</v>
      </c>
      <c r="N1553" s="490">
        <v>187257.75</v>
      </c>
      <c r="O1553" s="490">
        <v>299612.40999999997</v>
      </c>
      <c r="P1553" s="490">
        <v>234072.19</v>
      </c>
      <c r="Q1553" s="490">
        <v>374515.51</v>
      </c>
      <c r="R1553" s="490">
        <v>265281.81</v>
      </c>
      <c r="S1553" s="490">
        <v>424450.91</v>
      </c>
      <c r="T1553" s="490">
        <v>296491.44</v>
      </c>
      <c r="U1553" s="490">
        <v>474386.31</v>
      </c>
    </row>
    <row r="1554" spans="1:21" ht="15">
      <c r="A1554" s="489">
        <v>9</v>
      </c>
      <c r="B1554" s="489" t="s">
        <v>586</v>
      </c>
      <c r="C1554" s="489" t="s">
        <v>587</v>
      </c>
      <c r="D1554" s="489" t="s">
        <v>588</v>
      </c>
      <c r="E1554" s="489" t="s">
        <v>593</v>
      </c>
      <c r="F1554" s="489">
        <v>1</v>
      </c>
      <c r="G1554" s="489" t="s">
        <v>87</v>
      </c>
      <c r="H1554" s="490">
        <v>87674.78</v>
      </c>
      <c r="I1554" s="490">
        <v>153430.85999999999</v>
      </c>
      <c r="J1554" s="490">
        <v>113577.58</v>
      </c>
      <c r="K1554" s="490">
        <v>198760.77</v>
      </c>
      <c r="L1554" s="490">
        <v>135952.68</v>
      </c>
      <c r="M1554" s="490">
        <v>237917.2</v>
      </c>
      <c r="N1554" s="490">
        <v>162236.72</v>
      </c>
      <c r="O1554" s="490">
        <v>283914.25</v>
      </c>
      <c r="P1554" s="490">
        <v>190808.23</v>
      </c>
      <c r="Q1554" s="490">
        <v>333914.40000000002</v>
      </c>
      <c r="R1554" s="490">
        <v>209082.87</v>
      </c>
      <c r="S1554" s="490">
        <v>365895.02</v>
      </c>
      <c r="T1554" s="490">
        <v>226397.52</v>
      </c>
      <c r="U1554" s="490">
        <v>396195.66</v>
      </c>
    </row>
    <row r="1555" spans="1:21" ht="15">
      <c r="A1555" s="489">
        <v>9</v>
      </c>
      <c r="B1555" s="489" t="s">
        <v>586</v>
      </c>
      <c r="C1555" s="489" t="s">
        <v>587</v>
      </c>
      <c r="D1555" s="489" t="s">
        <v>588</v>
      </c>
      <c r="E1555" s="489" t="s">
        <v>593</v>
      </c>
      <c r="F1555" s="489">
        <v>2</v>
      </c>
      <c r="G1555" s="489" t="s">
        <v>106</v>
      </c>
      <c r="H1555" s="490">
        <v>76577.740000000005</v>
      </c>
      <c r="I1555" s="490">
        <v>134011.04999999999</v>
      </c>
      <c r="J1555" s="490">
        <v>100339.93</v>
      </c>
      <c r="K1555" s="490">
        <v>175594.87</v>
      </c>
      <c r="L1555" s="490">
        <v>121889.43</v>
      </c>
      <c r="M1555" s="490">
        <v>213306.5</v>
      </c>
      <c r="N1555" s="490">
        <v>149398.89000000001</v>
      </c>
      <c r="O1555" s="490">
        <v>261448.06</v>
      </c>
      <c r="P1555" s="490">
        <v>177169.66</v>
      </c>
      <c r="Q1555" s="490">
        <v>310046.90999999997</v>
      </c>
      <c r="R1555" s="490">
        <v>195185.12</v>
      </c>
      <c r="S1555" s="490">
        <v>341573.96</v>
      </c>
      <c r="T1555" s="490">
        <v>211870.81</v>
      </c>
      <c r="U1555" s="490">
        <v>370773.92</v>
      </c>
    </row>
    <row r="1556" spans="1:21" ht="15">
      <c r="A1556" s="489">
        <v>9</v>
      </c>
      <c r="B1556" s="489" t="s">
        <v>586</v>
      </c>
      <c r="C1556" s="489" t="s">
        <v>587</v>
      </c>
      <c r="D1556" s="489" t="s">
        <v>588</v>
      </c>
      <c r="E1556" s="489" t="s">
        <v>593</v>
      </c>
      <c r="F1556" s="489">
        <v>3</v>
      </c>
      <c r="G1556" s="489" t="s">
        <v>107</v>
      </c>
      <c r="H1556" s="490">
        <v>66487.27</v>
      </c>
      <c r="I1556" s="490">
        <v>116352.73</v>
      </c>
      <c r="J1556" s="490">
        <v>90504.85</v>
      </c>
      <c r="K1556" s="490">
        <v>158383.48000000001</v>
      </c>
      <c r="L1556" s="490">
        <v>114367.67999999999</v>
      </c>
      <c r="M1556" s="490">
        <v>200143.43</v>
      </c>
      <c r="N1556" s="490">
        <v>150519.18</v>
      </c>
      <c r="O1556" s="490">
        <v>263408.56</v>
      </c>
      <c r="P1556" s="490">
        <v>186398.36</v>
      </c>
      <c r="Q1556" s="490">
        <v>326197.12</v>
      </c>
      <c r="R1556" s="490">
        <v>209928.79</v>
      </c>
      <c r="S1556" s="490">
        <v>367375.38</v>
      </c>
      <c r="T1556" s="490">
        <v>233148</v>
      </c>
      <c r="U1556" s="490">
        <v>408008.99</v>
      </c>
    </row>
    <row r="1557" spans="1:21" ht="15">
      <c r="A1557" s="489">
        <v>9</v>
      </c>
      <c r="B1557" s="489" t="s">
        <v>586</v>
      </c>
      <c r="C1557" s="489" t="s">
        <v>587</v>
      </c>
      <c r="D1557" s="489" t="s">
        <v>588</v>
      </c>
      <c r="E1557" s="489" t="s">
        <v>593</v>
      </c>
      <c r="F1557" s="489">
        <v>4</v>
      </c>
      <c r="G1557" s="489" t="s">
        <v>104</v>
      </c>
      <c r="H1557" s="490">
        <v>74346.13</v>
      </c>
      <c r="I1557" s="490">
        <v>118953.8</v>
      </c>
      <c r="J1557" s="490">
        <v>104084.58</v>
      </c>
      <c r="K1557" s="490">
        <v>166535.32</v>
      </c>
      <c r="L1557" s="490">
        <v>133823.03</v>
      </c>
      <c r="M1557" s="490">
        <v>214116.85</v>
      </c>
      <c r="N1557" s="490">
        <v>178430.7</v>
      </c>
      <c r="O1557" s="490">
        <v>285489.13</v>
      </c>
      <c r="P1557" s="490">
        <v>223038.38</v>
      </c>
      <c r="Q1557" s="490">
        <v>356861.41</v>
      </c>
      <c r="R1557" s="490">
        <v>252776.83</v>
      </c>
      <c r="S1557" s="490">
        <v>404442.93</v>
      </c>
      <c r="T1557" s="490">
        <v>282515.28000000003</v>
      </c>
      <c r="U1557" s="490">
        <v>452024.45</v>
      </c>
    </row>
    <row r="1558" spans="1:21" ht="15">
      <c r="A1558" s="489">
        <v>9</v>
      </c>
      <c r="B1558" s="489" t="s">
        <v>586</v>
      </c>
      <c r="C1558" s="489" t="s">
        <v>594</v>
      </c>
      <c r="D1558" s="489" t="s">
        <v>595</v>
      </c>
      <c r="E1558" s="489" t="s">
        <v>596</v>
      </c>
      <c r="F1558" s="489">
        <v>1</v>
      </c>
      <c r="G1558" s="489" t="s">
        <v>87</v>
      </c>
      <c r="H1558" s="490">
        <v>114334.59</v>
      </c>
      <c r="I1558" s="490">
        <v>200085.53</v>
      </c>
      <c r="J1558" s="490">
        <v>148037.82999999999</v>
      </c>
      <c r="K1558" s="490">
        <v>259066.2</v>
      </c>
      <c r="L1558" s="490">
        <v>177147.3</v>
      </c>
      <c r="M1558" s="490">
        <v>310007.78000000003</v>
      </c>
      <c r="N1558" s="490">
        <v>211312.63</v>
      </c>
      <c r="O1558" s="490">
        <v>369797.11</v>
      </c>
      <c r="P1558" s="490">
        <v>248466.25</v>
      </c>
      <c r="Q1558" s="490">
        <v>434815.94</v>
      </c>
      <c r="R1558" s="490">
        <v>272229.24</v>
      </c>
      <c r="S1558" s="490">
        <v>476401.17</v>
      </c>
      <c r="T1558" s="490">
        <v>294707.99</v>
      </c>
      <c r="U1558" s="490">
        <v>515738.99</v>
      </c>
    </row>
    <row r="1559" spans="1:21" ht="15">
      <c r="A1559" s="489">
        <v>9</v>
      </c>
      <c r="B1559" s="489" t="s">
        <v>586</v>
      </c>
      <c r="C1559" s="489" t="s">
        <v>594</v>
      </c>
      <c r="D1559" s="489" t="s">
        <v>595</v>
      </c>
      <c r="E1559" s="489" t="s">
        <v>596</v>
      </c>
      <c r="F1559" s="489">
        <v>2</v>
      </c>
      <c r="G1559" s="489" t="s">
        <v>106</v>
      </c>
      <c r="H1559" s="490">
        <v>100200.53</v>
      </c>
      <c r="I1559" s="490">
        <v>175350.93</v>
      </c>
      <c r="J1559" s="490">
        <v>131177.24</v>
      </c>
      <c r="K1559" s="490">
        <v>229560.16</v>
      </c>
      <c r="L1559" s="490">
        <v>159235.16</v>
      </c>
      <c r="M1559" s="490">
        <v>278661.53000000003</v>
      </c>
      <c r="N1559" s="490">
        <v>194961.3</v>
      </c>
      <c r="O1559" s="490">
        <v>341182.27</v>
      </c>
      <c r="P1559" s="490">
        <v>231095.02</v>
      </c>
      <c r="Q1559" s="490">
        <v>404416.28</v>
      </c>
      <c r="R1559" s="490">
        <v>254527.9</v>
      </c>
      <c r="S1559" s="490">
        <v>445423.83</v>
      </c>
      <c r="T1559" s="490">
        <v>276205.55</v>
      </c>
      <c r="U1559" s="490">
        <v>483359.71</v>
      </c>
    </row>
    <row r="1560" spans="1:21" ht="15">
      <c r="A1560" s="489">
        <v>9</v>
      </c>
      <c r="B1560" s="489" t="s">
        <v>586</v>
      </c>
      <c r="C1560" s="489" t="s">
        <v>594</v>
      </c>
      <c r="D1560" s="489" t="s">
        <v>595</v>
      </c>
      <c r="E1560" s="489" t="s">
        <v>596</v>
      </c>
      <c r="F1560" s="489">
        <v>3</v>
      </c>
      <c r="G1560" s="489" t="s">
        <v>107</v>
      </c>
      <c r="H1560" s="490">
        <v>87255.49</v>
      </c>
      <c r="I1560" s="490">
        <v>152697.10999999999</v>
      </c>
      <c r="J1560" s="490">
        <v>118874.98</v>
      </c>
      <c r="K1560" s="490">
        <v>208031.21</v>
      </c>
      <c r="L1560" s="490">
        <v>150297.37</v>
      </c>
      <c r="M1560" s="490">
        <v>263020.40000000002</v>
      </c>
      <c r="N1560" s="490">
        <v>197885.98</v>
      </c>
      <c r="O1560" s="490">
        <v>346300.47</v>
      </c>
      <c r="P1560" s="490">
        <v>245127.75</v>
      </c>
      <c r="Q1560" s="490">
        <v>428973.57</v>
      </c>
      <c r="R1560" s="490">
        <v>276126.77</v>
      </c>
      <c r="S1560" s="490">
        <v>483221.85</v>
      </c>
      <c r="T1560" s="490">
        <v>306729.39</v>
      </c>
      <c r="U1560" s="490">
        <v>536776.43000000005</v>
      </c>
    </row>
    <row r="1561" spans="1:21" ht="15">
      <c r="A1561" s="489">
        <v>9</v>
      </c>
      <c r="B1561" s="489" t="s">
        <v>586</v>
      </c>
      <c r="C1561" s="489" t="s">
        <v>594</v>
      </c>
      <c r="D1561" s="489" t="s">
        <v>595</v>
      </c>
      <c r="E1561" s="489" t="s">
        <v>596</v>
      </c>
      <c r="F1561" s="489">
        <v>4</v>
      </c>
      <c r="G1561" s="489" t="s">
        <v>104</v>
      </c>
      <c r="H1561" s="490">
        <v>96905.279999999999</v>
      </c>
      <c r="I1561" s="490">
        <v>155048.45000000001</v>
      </c>
      <c r="J1561" s="490">
        <v>135667.39000000001</v>
      </c>
      <c r="K1561" s="490">
        <v>217067.83</v>
      </c>
      <c r="L1561" s="490">
        <v>174429.5</v>
      </c>
      <c r="M1561" s="490">
        <v>279087.21000000002</v>
      </c>
      <c r="N1561" s="490">
        <v>232572.67</v>
      </c>
      <c r="O1561" s="490">
        <v>372116.28</v>
      </c>
      <c r="P1561" s="490">
        <v>290715.84000000003</v>
      </c>
      <c r="Q1561" s="490">
        <v>465145.35</v>
      </c>
      <c r="R1561" s="490">
        <v>329477.95</v>
      </c>
      <c r="S1561" s="490">
        <v>527164.73</v>
      </c>
      <c r="T1561" s="490">
        <v>368240.06</v>
      </c>
      <c r="U1561" s="490">
        <v>589184.11</v>
      </c>
    </row>
    <row r="1562" spans="1:21" ht="15">
      <c r="A1562" s="489">
        <v>9</v>
      </c>
      <c r="B1562" s="489" t="s">
        <v>586</v>
      </c>
      <c r="C1562" s="489" t="s">
        <v>594</v>
      </c>
      <c r="D1562" s="489" t="s">
        <v>595</v>
      </c>
      <c r="E1562" s="489" t="s">
        <v>597</v>
      </c>
      <c r="F1562" s="489">
        <v>1</v>
      </c>
      <c r="G1562" s="489" t="s">
        <v>87</v>
      </c>
      <c r="H1562" s="490">
        <v>124122.27</v>
      </c>
      <c r="I1562" s="490">
        <v>217213.98</v>
      </c>
      <c r="J1562" s="490">
        <v>160543.35999999999</v>
      </c>
      <c r="K1562" s="490">
        <v>280950.89</v>
      </c>
      <c r="L1562" s="490">
        <v>191992.02</v>
      </c>
      <c r="M1562" s="490">
        <v>335986.04</v>
      </c>
      <c r="N1562" s="490">
        <v>228837.54</v>
      </c>
      <c r="O1562" s="490">
        <v>400465.69</v>
      </c>
      <c r="P1562" s="490">
        <v>268938.69</v>
      </c>
      <c r="Q1562" s="490">
        <v>470642.7</v>
      </c>
      <c r="R1562" s="490">
        <v>294585.02</v>
      </c>
      <c r="S1562" s="490">
        <v>515523.79</v>
      </c>
      <c r="T1562" s="490">
        <v>318765.92</v>
      </c>
      <c r="U1562" s="490">
        <v>557840.36</v>
      </c>
    </row>
    <row r="1563" spans="1:21" ht="15">
      <c r="A1563" s="489">
        <v>9</v>
      </c>
      <c r="B1563" s="489" t="s">
        <v>586</v>
      </c>
      <c r="C1563" s="489" t="s">
        <v>594</v>
      </c>
      <c r="D1563" s="489" t="s">
        <v>595</v>
      </c>
      <c r="E1563" s="489" t="s">
        <v>597</v>
      </c>
      <c r="F1563" s="489">
        <v>2</v>
      </c>
      <c r="G1563" s="489" t="s">
        <v>106</v>
      </c>
      <c r="H1563" s="490">
        <v>109521.11</v>
      </c>
      <c r="I1563" s="490">
        <v>191661.94</v>
      </c>
      <c r="J1563" s="490">
        <v>143125.39000000001</v>
      </c>
      <c r="K1563" s="490">
        <v>250469.44</v>
      </c>
      <c r="L1563" s="490">
        <v>173487.74</v>
      </c>
      <c r="M1563" s="490">
        <v>303603.53999999998</v>
      </c>
      <c r="N1563" s="490">
        <v>211945.66</v>
      </c>
      <c r="O1563" s="490">
        <v>370904.9</v>
      </c>
      <c r="P1563" s="490">
        <v>250993.2</v>
      </c>
      <c r="Q1563" s="490">
        <v>439238.1</v>
      </c>
      <c r="R1563" s="490">
        <v>276298.51</v>
      </c>
      <c r="S1563" s="490">
        <v>483522.4</v>
      </c>
      <c r="T1563" s="490">
        <v>299651.83</v>
      </c>
      <c r="U1563" s="490">
        <v>524390.68999999994</v>
      </c>
    </row>
    <row r="1564" spans="1:21" ht="15">
      <c r="A1564" s="489">
        <v>9</v>
      </c>
      <c r="B1564" s="489" t="s">
        <v>586</v>
      </c>
      <c r="C1564" s="489" t="s">
        <v>594</v>
      </c>
      <c r="D1564" s="489" t="s">
        <v>595</v>
      </c>
      <c r="E1564" s="489" t="s">
        <v>597</v>
      </c>
      <c r="F1564" s="489">
        <v>3</v>
      </c>
      <c r="G1564" s="489" t="s">
        <v>107</v>
      </c>
      <c r="H1564" s="490">
        <v>95938.53</v>
      </c>
      <c r="I1564" s="490">
        <v>167892.42</v>
      </c>
      <c r="J1564" s="490">
        <v>130922.71</v>
      </c>
      <c r="K1564" s="490">
        <v>229114.74</v>
      </c>
      <c r="L1564" s="490">
        <v>165703.28</v>
      </c>
      <c r="M1564" s="490">
        <v>289980.74</v>
      </c>
      <c r="N1564" s="490">
        <v>218344.2</v>
      </c>
      <c r="O1564" s="490">
        <v>382102.36</v>
      </c>
      <c r="P1564" s="490">
        <v>270626.82</v>
      </c>
      <c r="Q1564" s="490">
        <v>473596.93</v>
      </c>
      <c r="R1564" s="490">
        <v>304970.02</v>
      </c>
      <c r="S1564" s="490">
        <v>533697.53</v>
      </c>
      <c r="T1564" s="490">
        <v>338903.72</v>
      </c>
      <c r="U1564" s="490">
        <v>593081.51</v>
      </c>
    </row>
    <row r="1565" spans="1:21" ht="15">
      <c r="A1565" s="489">
        <v>9</v>
      </c>
      <c r="B1565" s="489" t="s">
        <v>586</v>
      </c>
      <c r="C1565" s="489" t="s">
        <v>594</v>
      </c>
      <c r="D1565" s="489" t="s">
        <v>595</v>
      </c>
      <c r="E1565" s="489" t="s">
        <v>597</v>
      </c>
      <c r="F1565" s="489">
        <v>4</v>
      </c>
      <c r="G1565" s="489" t="s">
        <v>104</v>
      </c>
      <c r="H1565" s="490">
        <v>105095.8</v>
      </c>
      <c r="I1565" s="490">
        <v>168153.29</v>
      </c>
      <c r="J1565" s="490">
        <v>147134.13</v>
      </c>
      <c r="K1565" s="490">
        <v>235414.61</v>
      </c>
      <c r="L1565" s="490">
        <v>189172.45</v>
      </c>
      <c r="M1565" s="490">
        <v>302675.92</v>
      </c>
      <c r="N1565" s="490">
        <v>252229.93</v>
      </c>
      <c r="O1565" s="490">
        <v>403567.9</v>
      </c>
      <c r="P1565" s="490">
        <v>315287.40999999997</v>
      </c>
      <c r="Q1565" s="490">
        <v>504459.87</v>
      </c>
      <c r="R1565" s="490">
        <v>357325.74</v>
      </c>
      <c r="S1565" s="490">
        <v>571721.18999999994</v>
      </c>
      <c r="T1565" s="490">
        <v>399364.06</v>
      </c>
      <c r="U1565" s="490">
        <v>638982.5</v>
      </c>
    </row>
    <row r="1566" spans="1:21" ht="15">
      <c r="A1566" s="489">
        <v>9</v>
      </c>
      <c r="B1566" s="489" t="s">
        <v>586</v>
      </c>
      <c r="C1566" s="489" t="s">
        <v>594</v>
      </c>
      <c r="D1566" s="489" t="s">
        <v>595</v>
      </c>
      <c r="E1566" s="489" t="s">
        <v>598</v>
      </c>
      <c r="F1566" s="489">
        <v>1</v>
      </c>
      <c r="G1566" s="489" t="s">
        <v>87</v>
      </c>
      <c r="H1566" s="490">
        <v>121225.87</v>
      </c>
      <c r="I1566" s="490">
        <v>212145.28</v>
      </c>
      <c r="J1566" s="490">
        <v>156952.79999999999</v>
      </c>
      <c r="K1566" s="490">
        <v>274667.40000000002</v>
      </c>
      <c r="L1566" s="490">
        <v>187809.75</v>
      </c>
      <c r="M1566" s="490">
        <v>328667.06</v>
      </c>
      <c r="N1566" s="490">
        <v>224023.05</v>
      </c>
      <c r="O1566" s="490">
        <v>392040.34</v>
      </c>
      <c r="P1566" s="490">
        <v>263405.28999999998</v>
      </c>
      <c r="Q1566" s="490">
        <v>460959.25</v>
      </c>
      <c r="R1566" s="490">
        <v>288593.59000000003</v>
      </c>
      <c r="S1566" s="490">
        <v>505038.78</v>
      </c>
      <c r="T1566" s="490">
        <v>312416.96000000002</v>
      </c>
      <c r="U1566" s="490">
        <v>546729.68000000005</v>
      </c>
    </row>
    <row r="1567" spans="1:21" ht="15">
      <c r="A1567" s="489">
        <v>9</v>
      </c>
      <c r="B1567" s="489" t="s">
        <v>586</v>
      </c>
      <c r="C1567" s="489" t="s">
        <v>594</v>
      </c>
      <c r="D1567" s="489" t="s">
        <v>595</v>
      </c>
      <c r="E1567" s="489" t="s">
        <v>598</v>
      </c>
      <c r="F1567" s="489">
        <v>2</v>
      </c>
      <c r="G1567" s="489" t="s">
        <v>106</v>
      </c>
      <c r="H1567" s="490">
        <v>106274.15</v>
      </c>
      <c r="I1567" s="490">
        <v>185979.76</v>
      </c>
      <c r="J1567" s="490">
        <v>139116.79999999999</v>
      </c>
      <c r="K1567" s="490">
        <v>243454.4</v>
      </c>
      <c r="L1567" s="490">
        <v>168861.36</v>
      </c>
      <c r="M1567" s="490">
        <v>295507.38</v>
      </c>
      <c r="N1567" s="490">
        <v>206725.77</v>
      </c>
      <c r="O1567" s="490">
        <v>361770.1</v>
      </c>
      <c r="P1567" s="490">
        <v>245029.11</v>
      </c>
      <c r="Q1567" s="490">
        <v>428800.94</v>
      </c>
      <c r="R1567" s="490">
        <v>269868.21000000002</v>
      </c>
      <c r="S1567" s="490">
        <v>472269.36</v>
      </c>
      <c r="T1567" s="490">
        <v>292844.13</v>
      </c>
      <c r="U1567" s="490">
        <v>512477.23</v>
      </c>
    </row>
    <row r="1568" spans="1:21" ht="15">
      <c r="A1568" s="489">
        <v>9</v>
      </c>
      <c r="B1568" s="489" t="s">
        <v>586</v>
      </c>
      <c r="C1568" s="489" t="s">
        <v>594</v>
      </c>
      <c r="D1568" s="489" t="s">
        <v>595</v>
      </c>
      <c r="E1568" s="489" t="s">
        <v>598</v>
      </c>
      <c r="F1568" s="489">
        <v>3</v>
      </c>
      <c r="G1568" s="489" t="s">
        <v>107</v>
      </c>
      <c r="H1568" s="490">
        <v>92570.57</v>
      </c>
      <c r="I1568" s="490">
        <v>161998.49</v>
      </c>
      <c r="J1568" s="490">
        <v>126126.17</v>
      </c>
      <c r="K1568" s="490">
        <v>220720.8</v>
      </c>
      <c r="L1568" s="490">
        <v>159473.28</v>
      </c>
      <c r="M1568" s="490">
        <v>279078.24</v>
      </c>
      <c r="N1568" s="490">
        <v>209975.3</v>
      </c>
      <c r="O1568" s="490">
        <v>367456.77</v>
      </c>
      <c r="P1568" s="490">
        <v>260110.4</v>
      </c>
      <c r="Q1568" s="490">
        <v>455193.2</v>
      </c>
      <c r="R1568" s="490">
        <v>293009.65000000002</v>
      </c>
      <c r="S1568" s="490">
        <v>512766.88</v>
      </c>
      <c r="T1568" s="490">
        <v>325489.56</v>
      </c>
      <c r="U1568" s="490">
        <v>569606.73</v>
      </c>
    </row>
    <row r="1569" spans="1:21" ht="15">
      <c r="A1569" s="489">
        <v>9</v>
      </c>
      <c r="B1569" s="489" t="s">
        <v>586</v>
      </c>
      <c r="C1569" s="489" t="s">
        <v>594</v>
      </c>
      <c r="D1569" s="489" t="s">
        <v>595</v>
      </c>
      <c r="E1569" s="489" t="s">
        <v>598</v>
      </c>
      <c r="F1569" s="489">
        <v>4</v>
      </c>
      <c r="G1569" s="489" t="s">
        <v>104</v>
      </c>
      <c r="H1569" s="490">
        <v>102741.2</v>
      </c>
      <c r="I1569" s="490">
        <v>164385.93</v>
      </c>
      <c r="J1569" s="490">
        <v>143837.69</v>
      </c>
      <c r="K1569" s="490">
        <v>230140.3</v>
      </c>
      <c r="L1569" s="490">
        <v>184934.17</v>
      </c>
      <c r="M1569" s="490">
        <v>295894.67</v>
      </c>
      <c r="N1569" s="490">
        <v>246578.89</v>
      </c>
      <c r="O1569" s="490">
        <v>394526.23</v>
      </c>
      <c r="P1569" s="490">
        <v>308223.61</v>
      </c>
      <c r="Q1569" s="490">
        <v>493157.79</v>
      </c>
      <c r="R1569" s="490">
        <v>349320.09</v>
      </c>
      <c r="S1569" s="490">
        <v>558912.16</v>
      </c>
      <c r="T1569" s="490">
        <v>390416.58</v>
      </c>
      <c r="U1569" s="490">
        <v>624666.53</v>
      </c>
    </row>
    <row r="1570" spans="1:21" ht="15">
      <c r="A1570" s="489">
        <v>9</v>
      </c>
      <c r="B1570" s="489" t="s">
        <v>586</v>
      </c>
      <c r="C1570" s="489" t="s">
        <v>594</v>
      </c>
      <c r="D1570" s="489" t="s">
        <v>595</v>
      </c>
      <c r="E1570" s="489" t="s">
        <v>599</v>
      </c>
      <c r="F1570" s="489">
        <v>1</v>
      </c>
      <c r="G1570" s="489" t="s">
        <v>87</v>
      </c>
      <c r="H1570" s="490">
        <v>114571.98</v>
      </c>
      <c r="I1570" s="490">
        <v>200500.97</v>
      </c>
      <c r="J1570" s="490">
        <v>148259.63</v>
      </c>
      <c r="K1570" s="490">
        <v>259454.36</v>
      </c>
      <c r="L1570" s="490">
        <v>177351.44</v>
      </c>
      <c r="M1570" s="490">
        <v>310365.02</v>
      </c>
      <c r="N1570" s="490">
        <v>211462.65</v>
      </c>
      <c r="O1570" s="490">
        <v>370059.64</v>
      </c>
      <c r="P1570" s="490">
        <v>248574.26</v>
      </c>
      <c r="Q1570" s="490">
        <v>435004.95</v>
      </c>
      <c r="R1570" s="490">
        <v>272309.42</v>
      </c>
      <c r="S1570" s="490">
        <v>476541.49</v>
      </c>
      <c r="T1570" s="490">
        <v>294721.25</v>
      </c>
      <c r="U1570" s="490">
        <v>515762.19</v>
      </c>
    </row>
    <row r="1571" spans="1:21" ht="15">
      <c r="A1571" s="489">
        <v>9</v>
      </c>
      <c r="B1571" s="489" t="s">
        <v>586</v>
      </c>
      <c r="C1571" s="489" t="s">
        <v>594</v>
      </c>
      <c r="D1571" s="489" t="s">
        <v>595</v>
      </c>
      <c r="E1571" s="489" t="s">
        <v>599</v>
      </c>
      <c r="F1571" s="489">
        <v>2</v>
      </c>
      <c r="G1571" s="489" t="s">
        <v>106</v>
      </c>
      <c r="H1571" s="490">
        <v>100788.42</v>
      </c>
      <c r="I1571" s="490">
        <v>176379.74</v>
      </c>
      <c r="J1571" s="490">
        <v>131817.07</v>
      </c>
      <c r="K1571" s="490">
        <v>230679.87</v>
      </c>
      <c r="L1571" s="490">
        <v>159883.4</v>
      </c>
      <c r="M1571" s="490">
        <v>279795.94</v>
      </c>
      <c r="N1571" s="490">
        <v>195516.72</v>
      </c>
      <c r="O1571" s="490">
        <v>342154.26</v>
      </c>
      <c r="P1571" s="490">
        <v>231633.72</v>
      </c>
      <c r="Q1571" s="490">
        <v>405359.01</v>
      </c>
      <c r="R1571" s="490">
        <v>255046.96</v>
      </c>
      <c r="S1571" s="490">
        <v>446332.18</v>
      </c>
      <c r="T1571" s="490">
        <v>276677.53999999998</v>
      </c>
      <c r="U1571" s="490">
        <v>484185.7</v>
      </c>
    </row>
    <row r="1572" spans="1:21" ht="15">
      <c r="A1572" s="489">
        <v>9</v>
      </c>
      <c r="B1572" s="489" t="s">
        <v>586</v>
      </c>
      <c r="C1572" s="489" t="s">
        <v>594</v>
      </c>
      <c r="D1572" s="489" t="s">
        <v>595</v>
      </c>
      <c r="E1572" s="489" t="s">
        <v>599</v>
      </c>
      <c r="F1572" s="489">
        <v>3</v>
      </c>
      <c r="G1572" s="489" t="s">
        <v>107</v>
      </c>
      <c r="H1572" s="490">
        <v>88057.16</v>
      </c>
      <c r="I1572" s="490">
        <v>154100.01999999999</v>
      </c>
      <c r="J1572" s="490">
        <v>120078.7</v>
      </c>
      <c r="K1572" s="490">
        <v>210137.72</v>
      </c>
      <c r="L1572" s="490">
        <v>151908.03</v>
      </c>
      <c r="M1572" s="490">
        <v>265839.05</v>
      </c>
      <c r="N1572" s="490">
        <v>200095.78</v>
      </c>
      <c r="O1572" s="490">
        <v>350167.61</v>
      </c>
      <c r="P1572" s="490">
        <v>247945.28</v>
      </c>
      <c r="Q1572" s="490">
        <v>433904.23</v>
      </c>
      <c r="R1572" s="490">
        <v>279361.73</v>
      </c>
      <c r="S1572" s="490">
        <v>488883.03</v>
      </c>
      <c r="T1572" s="490">
        <v>310391.62</v>
      </c>
      <c r="U1572" s="490">
        <v>543185.34</v>
      </c>
    </row>
    <row r="1573" spans="1:21" ht="15">
      <c r="A1573" s="489">
        <v>9</v>
      </c>
      <c r="B1573" s="489" t="s">
        <v>586</v>
      </c>
      <c r="C1573" s="489" t="s">
        <v>594</v>
      </c>
      <c r="D1573" s="489" t="s">
        <v>595</v>
      </c>
      <c r="E1573" s="489" t="s">
        <v>599</v>
      </c>
      <c r="F1573" s="489">
        <v>4</v>
      </c>
      <c r="G1573" s="489" t="s">
        <v>104</v>
      </c>
      <c r="H1573" s="490">
        <v>97052.73</v>
      </c>
      <c r="I1573" s="490">
        <v>155284.38</v>
      </c>
      <c r="J1573" s="490">
        <v>135873.82999999999</v>
      </c>
      <c r="K1573" s="490">
        <v>217398.13</v>
      </c>
      <c r="L1573" s="490">
        <v>174694.92</v>
      </c>
      <c r="M1573" s="490">
        <v>279511.88</v>
      </c>
      <c r="N1573" s="490">
        <v>232926.56</v>
      </c>
      <c r="O1573" s="490">
        <v>372682.51</v>
      </c>
      <c r="P1573" s="490">
        <v>291158.2</v>
      </c>
      <c r="Q1573" s="490">
        <v>465853.13</v>
      </c>
      <c r="R1573" s="490">
        <v>329979.3</v>
      </c>
      <c r="S1573" s="490">
        <v>527966.89</v>
      </c>
      <c r="T1573" s="490">
        <v>368800.39</v>
      </c>
      <c r="U1573" s="490">
        <v>590080.64</v>
      </c>
    </row>
    <row r="1574" spans="1:21" ht="15">
      <c r="A1574" s="489">
        <v>9</v>
      </c>
      <c r="B1574" s="489" t="s">
        <v>586</v>
      </c>
      <c r="C1574" s="489" t="s">
        <v>594</v>
      </c>
      <c r="D1574" s="489" t="s">
        <v>595</v>
      </c>
      <c r="E1574" s="489" t="s">
        <v>600</v>
      </c>
      <c r="F1574" s="489">
        <v>1</v>
      </c>
      <c r="G1574" s="489" t="s">
        <v>87</v>
      </c>
      <c r="H1574" s="490">
        <v>118215.46</v>
      </c>
      <c r="I1574" s="490">
        <v>206877.06</v>
      </c>
      <c r="J1574" s="490">
        <v>152901.97</v>
      </c>
      <c r="K1574" s="490">
        <v>267578.45</v>
      </c>
      <c r="L1574" s="490">
        <v>182852.79</v>
      </c>
      <c r="M1574" s="490">
        <v>319992.39</v>
      </c>
      <c r="N1574" s="490">
        <v>217942.9</v>
      </c>
      <c r="O1574" s="490">
        <v>381400.08</v>
      </c>
      <c r="P1574" s="490">
        <v>256133.81</v>
      </c>
      <c r="Q1574" s="490">
        <v>448234.17</v>
      </c>
      <c r="R1574" s="490">
        <v>280558.45</v>
      </c>
      <c r="S1574" s="490">
        <v>490977.28000000003</v>
      </c>
      <c r="T1574" s="490">
        <v>303586.82</v>
      </c>
      <c r="U1574" s="490">
        <v>531276.93000000005</v>
      </c>
    </row>
    <row r="1575" spans="1:21" ht="15">
      <c r="A1575" s="489">
        <v>9</v>
      </c>
      <c r="B1575" s="489" t="s">
        <v>586</v>
      </c>
      <c r="C1575" s="489" t="s">
        <v>594</v>
      </c>
      <c r="D1575" s="489" t="s">
        <v>595</v>
      </c>
      <c r="E1575" s="489" t="s">
        <v>600</v>
      </c>
      <c r="F1575" s="489">
        <v>2</v>
      </c>
      <c r="G1575" s="489" t="s">
        <v>106</v>
      </c>
      <c r="H1575" s="490">
        <v>104315.16</v>
      </c>
      <c r="I1575" s="490">
        <v>182551.52</v>
      </c>
      <c r="J1575" s="490">
        <v>136320.06</v>
      </c>
      <c r="K1575" s="490">
        <v>238560.11</v>
      </c>
      <c r="L1575" s="490">
        <v>165236.72</v>
      </c>
      <c r="M1575" s="490">
        <v>289164.25</v>
      </c>
      <c r="N1575" s="490">
        <v>201861.84</v>
      </c>
      <c r="O1575" s="490">
        <v>353258.21</v>
      </c>
      <c r="P1575" s="490">
        <v>239049.71</v>
      </c>
      <c r="Q1575" s="490">
        <v>418336.99</v>
      </c>
      <c r="R1575" s="490">
        <v>263149.69</v>
      </c>
      <c r="S1575" s="490">
        <v>460511.96</v>
      </c>
      <c r="T1575" s="490">
        <v>285390.2</v>
      </c>
      <c r="U1575" s="490">
        <v>499432.84</v>
      </c>
    </row>
    <row r="1576" spans="1:21" ht="15">
      <c r="A1576" s="489">
        <v>9</v>
      </c>
      <c r="B1576" s="489" t="s">
        <v>586</v>
      </c>
      <c r="C1576" s="489" t="s">
        <v>594</v>
      </c>
      <c r="D1576" s="489" t="s">
        <v>595</v>
      </c>
      <c r="E1576" s="489" t="s">
        <v>600</v>
      </c>
      <c r="F1576" s="489">
        <v>3</v>
      </c>
      <c r="G1576" s="489" t="s">
        <v>107</v>
      </c>
      <c r="H1576" s="490">
        <v>91382.75</v>
      </c>
      <c r="I1576" s="490">
        <v>159919.82</v>
      </c>
      <c r="J1576" s="490">
        <v>124707.41</v>
      </c>
      <c r="K1576" s="490">
        <v>218237.96</v>
      </c>
      <c r="L1576" s="490">
        <v>157838.22</v>
      </c>
      <c r="M1576" s="490">
        <v>276216.88</v>
      </c>
      <c r="N1576" s="490">
        <v>207981.95</v>
      </c>
      <c r="O1576" s="490">
        <v>363968.41</v>
      </c>
      <c r="P1576" s="490">
        <v>257784.56</v>
      </c>
      <c r="Q1576" s="490">
        <v>451122.98</v>
      </c>
      <c r="R1576" s="490">
        <v>290499</v>
      </c>
      <c r="S1576" s="490">
        <v>508373.25</v>
      </c>
      <c r="T1576" s="490">
        <v>322823.59000000003</v>
      </c>
      <c r="U1576" s="490">
        <v>564941.29</v>
      </c>
    </row>
    <row r="1577" spans="1:21" ht="15">
      <c r="A1577" s="489">
        <v>9</v>
      </c>
      <c r="B1577" s="489" t="s">
        <v>586</v>
      </c>
      <c r="C1577" s="489" t="s">
        <v>594</v>
      </c>
      <c r="D1577" s="489" t="s">
        <v>595</v>
      </c>
      <c r="E1577" s="489" t="s">
        <v>600</v>
      </c>
      <c r="F1577" s="489">
        <v>4</v>
      </c>
      <c r="G1577" s="489" t="s">
        <v>104</v>
      </c>
      <c r="H1577" s="490">
        <v>100093.59</v>
      </c>
      <c r="I1577" s="490">
        <v>160149.74</v>
      </c>
      <c r="J1577" s="490">
        <v>140131.01999999999</v>
      </c>
      <c r="K1577" s="490">
        <v>224209.64</v>
      </c>
      <c r="L1577" s="490">
        <v>180168.46</v>
      </c>
      <c r="M1577" s="490">
        <v>288269.53999999998</v>
      </c>
      <c r="N1577" s="490">
        <v>240224.61</v>
      </c>
      <c r="O1577" s="490">
        <v>384359.38</v>
      </c>
      <c r="P1577" s="490">
        <v>300280.76</v>
      </c>
      <c r="Q1577" s="490">
        <v>480449.23</v>
      </c>
      <c r="R1577" s="490">
        <v>340318.2</v>
      </c>
      <c r="S1577" s="490">
        <v>544509.13</v>
      </c>
      <c r="T1577" s="490">
        <v>380355.63</v>
      </c>
      <c r="U1577" s="490">
        <v>608569.02</v>
      </c>
    </row>
    <row r="1578" spans="1:21" ht="15">
      <c r="A1578" s="489">
        <v>9</v>
      </c>
      <c r="B1578" s="489" t="s">
        <v>586</v>
      </c>
      <c r="C1578" s="489" t="s">
        <v>594</v>
      </c>
      <c r="D1578" s="489" t="s">
        <v>595</v>
      </c>
      <c r="E1578" s="489" t="s">
        <v>601</v>
      </c>
      <c r="F1578" s="489">
        <v>1</v>
      </c>
      <c r="G1578" s="489" t="s">
        <v>87</v>
      </c>
      <c r="H1578" s="490">
        <v>119947</v>
      </c>
      <c r="I1578" s="490">
        <v>209907.25</v>
      </c>
      <c r="J1578" s="490">
        <v>155227.29</v>
      </c>
      <c r="K1578" s="490">
        <v>271647.76</v>
      </c>
      <c r="L1578" s="490">
        <v>185695.06</v>
      </c>
      <c r="M1578" s="490">
        <v>324966.34999999998</v>
      </c>
      <c r="N1578" s="490">
        <v>221424.42</v>
      </c>
      <c r="O1578" s="490">
        <v>387492.73</v>
      </c>
      <c r="P1578" s="490">
        <v>260294.08</v>
      </c>
      <c r="Q1578" s="490">
        <v>455514.64</v>
      </c>
      <c r="R1578" s="490">
        <v>285153.78000000003</v>
      </c>
      <c r="S1578" s="490">
        <v>499019.11</v>
      </c>
      <c r="T1578" s="490">
        <v>308633.25</v>
      </c>
      <c r="U1578" s="490">
        <v>540108.18000000005</v>
      </c>
    </row>
    <row r="1579" spans="1:21" ht="15">
      <c r="A1579" s="489">
        <v>9</v>
      </c>
      <c r="B1579" s="489" t="s">
        <v>586</v>
      </c>
      <c r="C1579" s="489" t="s">
        <v>594</v>
      </c>
      <c r="D1579" s="489" t="s">
        <v>595</v>
      </c>
      <c r="E1579" s="489" t="s">
        <v>601</v>
      </c>
      <c r="F1579" s="489">
        <v>2</v>
      </c>
      <c r="G1579" s="489" t="s">
        <v>106</v>
      </c>
      <c r="H1579" s="490">
        <v>105462.58</v>
      </c>
      <c r="I1579" s="490">
        <v>184559.51</v>
      </c>
      <c r="J1579" s="490">
        <v>137948.67000000001</v>
      </c>
      <c r="K1579" s="490">
        <v>241410.16</v>
      </c>
      <c r="L1579" s="490">
        <v>167338.81</v>
      </c>
      <c r="M1579" s="490">
        <v>292842.92</v>
      </c>
      <c r="N1579" s="490">
        <v>204667.68</v>
      </c>
      <c r="O1579" s="490">
        <v>358168.43</v>
      </c>
      <c r="P1579" s="490">
        <v>242492.16</v>
      </c>
      <c r="Q1579" s="490">
        <v>424361.28</v>
      </c>
      <c r="R1579" s="490">
        <v>267013.56</v>
      </c>
      <c r="S1579" s="490">
        <v>467273.73</v>
      </c>
      <c r="T1579" s="490">
        <v>289672.06</v>
      </c>
      <c r="U1579" s="490">
        <v>506926.11</v>
      </c>
    </row>
    <row r="1580" spans="1:21" ht="15">
      <c r="A1580" s="489">
        <v>9</v>
      </c>
      <c r="B1580" s="489" t="s">
        <v>586</v>
      </c>
      <c r="C1580" s="489" t="s">
        <v>594</v>
      </c>
      <c r="D1580" s="489" t="s">
        <v>595</v>
      </c>
      <c r="E1580" s="489" t="s">
        <v>601</v>
      </c>
      <c r="F1580" s="489">
        <v>3</v>
      </c>
      <c r="G1580" s="489" t="s">
        <v>107</v>
      </c>
      <c r="H1580" s="490">
        <v>92099.68</v>
      </c>
      <c r="I1580" s="490">
        <v>161174.44</v>
      </c>
      <c r="J1580" s="490">
        <v>125575.45</v>
      </c>
      <c r="K1580" s="490">
        <v>219757.04</v>
      </c>
      <c r="L1580" s="490">
        <v>158849.24</v>
      </c>
      <c r="M1580" s="490">
        <v>277986.17</v>
      </c>
      <c r="N1580" s="490">
        <v>209226.23</v>
      </c>
      <c r="O1580" s="490">
        <v>366145.91</v>
      </c>
      <c r="P1580" s="490">
        <v>259247.78</v>
      </c>
      <c r="Q1580" s="490">
        <v>453683.62</v>
      </c>
      <c r="R1580" s="490">
        <v>292087.7</v>
      </c>
      <c r="S1580" s="490">
        <v>511153.48</v>
      </c>
      <c r="T1580" s="490">
        <v>324521.40000000002</v>
      </c>
      <c r="U1580" s="490">
        <v>567912.43999999994</v>
      </c>
    </row>
    <row r="1581" spans="1:21" ht="15">
      <c r="A1581" s="489">
        <v>9</v>
      </c>
      <c r="B1581" s="489" t="s">
        <v>586</v>
      </c>
      <c r="C1581" s="489" t="s">
        <v>594</v>
      </c>
      <c r="D1581" s="489" t="s">
        <v>595</v>
      </c>
      <c r="E1581" s="489" t="s">
        <v>601</v>
      </c>
      <c r="F1581" s="489">
        <v>4</v>
      </c>
      <c r="G1581" s="489" t="s">
        <v>104</v>
      </c>
      <c r="H1581" s="490">
        <v>101613.53</v>
      </c>
      <c r="I1581" s="490">
        <v>162581.66</v>
      </c>
      <c r="J1581" s="490">
        <v>142258.95000000001</v>
      </c>
      <c r="K1581" s="490">
        <v>227614.32</v>
      </c>
      <c r="L1581" s="490">
        <v>182904.36</v>
      </c>
      <c r="M1581" s="490">
        <v>292646.98</v>
      </c>
      <c r="N1581" s="490">
        <v>243872.48</v>
      </c>
      <c r="O1581" s="490">
        <v>390195.97</v>
      </c>
      <c r="P1581" s="490">
        <v>304840.59999999998</v>
      </c>
      <c r="Q1581" s="490">
        <v>487744.97</v>
      </c>
      <c r="R1581" s="490">
        <v>345486.01</v>
      </c>
      <c r="S1581" s="490">
        <v>552777.63</v>
      </c>
      <c r="T1581" s="490">
        <v>386131.43</v>
      </c>
      <c r="U1581" s="490">
        <v>617810.29</v>
      </c>
    </row>
    <row r="1582" spans="1:21" ht="15">
      <c r="A1582" s="489">
        <v>9</v>
      </c>
      <c r="B1582" s="489" t="s">
        <v>586</v>
      </c>
      <c r="C1582" s="489" t="s">
        <v>594</v>
      </c>
      <c r="D1582" s="489" t="s">
        <v>595</v>
      </c>
      <c r="E1582" s="489" t="s">
        <v>602</v>
      </c>
      <c r="F1582" s="489">
        <v>1</v>
      </c>
      <c r="G1582" s="489" t="s">
        <v>87</v>
      </c>
      <c r="H1582" s="490">
        <v>115002.52</v>
      </c>
      <c r="I1582" s="490">
        <v>201254.42</v>
      </c>
      <c r="J1582" s="490">
        <v>149015.65</v>
      </c>
      <c r="K1582" s="490">
        <v>260777.39</v>
      </c>
      <c r="L1582" s="490">
        <v>178398.32</v>
      </c>
      <c r="M1582" s="490">
        <v>312197.06</v>
      </c>
      <c r="N1582" s="490">
        <v>212928.37</v>
      </c>
      <c r="O1582" s="490">
        <v>372624.64000000001</v>
      </c>
      <c r="P1582" s="490">
        <v>250456.37</v>
      </c>
      <c r="Q1582" s="490">
        <v>438298.64</v>
      </c>
      <c r="R1582" s="490">
        <v>274460.08</v>
      </c>
      <c r="S1582" s="490">
        <v>480305.14</v>
      </c>
      <c r="T1582" s="490">
        <v>297220.15000000002</v>
      </c>
      <c r="U1582" s="490">
        <v>520135.26</v>
      </c>
    </row>
    <row r="1583" spans="1:21" ht="15">
      <c r="A1583" s="489">
        <v>9</v>
      </c>
      <c r="B1583" s="489" t="s">
        <v>586</v>
      </c>
      <c r="C1583" s="489" t="s">
        <v>594</v>
      </c>
      <c r="D1583" s="489" t="s">
        <v>595</v>
      </c>
      <c r="E1583" s="489" t="s">
        <v>602</v>
      </c>
      <c r="F1583" s="489">
        <v>2</v>
      </c>
      <c r="G1583" s="489" t="s">
        <v>106</v>
      </c>
      <c r="H1583" s="490">
        <v>100284.33</v>
      </c>
      <c r="I1583" s="490">
        <v>175497.57</v>
      </c>
      <c r="J1583" s="490">
        <v>131458.34</v>
      </c>
      <c r="K1583" s="490">
        <v>230052.09</v>
      </c>
      <c r="L1583" s="490">
        <v>159746</v>
      </c>
      <c r="M1583" s="490">
        <v>279555.5</v>
      </c>
      <c r="N1583" s="490">
        <v>195901.35</v>
      </c>
      <c r="O1583" s="490">
        <v>342827.37</v>
      </c>
      <c r="P1583" s="490">
        <v>232367.32</v>
      </c>
      <c r="Q1583" s="490">
        <v>406642.81</v>
      </c>
      <c r="R1583" s="490">
        <v>256027.28</v>
      </c>
      <c r="S1583" s="490">
        <v>448047.74</v>
      </c>
      <c r="T1583" s="490">
        <v>277953.14</v>
      </c>
      <c r="U1583" s="490">
        <v>486417.99</v>
      </c>
    </row>
    <row r="1584" spans="1:21" ht="15">
      <c r="A1584" s="489">
        <v>9</v>
      </c>
      <c r="B1584" s="489" t="s">
        <v>586</v>
      </c>
      <c r="C1584" s="489" t="s">
        <v>594</v>
      </c>
      <c r="D1584" s="489" t="s">
        <v>595</v>
      </c>
      <c r="E1584" s="489" t="s">
        <v>602</v>
      </c>
      <c r="F1584" s="489">
        <v>3</v>
      </c>
      <c r="G1584" s="489" t="s">
        <v>107</v>
      </c>
      <c r="H1584" s="490">
        <v>86945.9</v>
      </c>
      <c r="I1584" s="490">
        <v>152155.32</v>
      </c>
      <c r="J1584" s="490">
        <v>118305.9</v>
      </c>
      <c r="K1584" s="490">
        <v>207035.32</v>
      </c>
      <c r="L1584" s="490">
        <v>149460.66</v>
      </c>
      <c r="M1584" s="490">
        <v>261556.15</v>
      </c>
      <c r="N1584" s="490">
        <v>196666.63</v>
      </c>
      <c r="O1584" s="490">
        <v>344166.6</v>
      </c>
      <c r="P1584" s="490">
        <v>243511.42</v>
      </c>
      <c r="Q1584" s="490">
        <v>426144.98</v>
      </c>
      <c r="R1584" s="490">
        <v>274225.31</v>
      </c>
      <c r="S1584" s="490">
        <v>479894.29</v>
      </c>
      <c r="T1584" s="490">
        <v>304526.43</v>
      </c>
      <c r="U1584" s="490">
        <v>532921.24</v>
      </c>
    </row>
    <row r="1585" spans="1:21" ht="15">
      <c r="A1585" s="489">
        <v>9</v>
      </c>
      <c r="B1585" s="489" t="s">
        <v>586</v>
      </c>
      <c r="C1585" s="489" t="s">
        <v>594</v>
      </c>
      <c r="D1585" s="489" t="s">
        <v>595</v>
      </c>
      <c r="E1585" s="489" t="s">
        <v>602</v>
      </c>
      <c r="F1585" s="489">
        <v>4</v>
      </c>
      <c r="G1585" s="489" t="s">
        <v>104</v>
      </c>
      <c r="H1585" s="490">
        <v>97542.37</v>
      </c>
      <c r="I1585" s="490">
        <v>156067.79</v>
      </c>
      <c r="J1585" s="490">
        <v>136559.32</v>
      </c>
      <c r="K1585" s="490">
        <v>218494.91</v>
      </c>
      <c r="L1585" s="490">
        <v>175576.26</v>
      </c>
      <c r="M1585" s="490">
        <v>280922.03000000003</v>
      </c>
      <c r="N1585" s="490">
        <v>234101.68</v>
      </c>
      <c r="O1585" s="490">
        <v>374562.7</v>
      </c>
      <c r="P1585" s="490">
        <v>292627.11</v>
      </c>
      <c r="Q1585" s="490">
        <v>468203.38</v>
      </c>
      <c r="R1585" s="490">
        <v>331644.05</v>
      </c>
      <c r="S1585" s="490">
        <v>530630.49</v>
      </c>
      <c r="T1585" s="490">
        <v>370661</v>
      </c>
      <c r="U1585" s="490">
        <v>593057.61</v>
      </c>
    </row>
    <row r="1586" spans="1:21" ht="15">
      <c r="A1586" s="489">
        <v>9</v>
      </c>
      <c r="B1586" s="489" t="s">
        <v>586</v>
      </c>
      <c r="C1586" s="489" t="s">
        <v>594</v>
      </c>
      <c r="D1586" s="489" t="s">
        <v>595</v>
      </c>
      <c r="E1586" s="489" t="s">
        <v>603</v>
      </c>
      <c r="F1586" s="489">
        <v>1</v>
      </c>
      <c r="G1586" s="489" t="s">
        <v>87</v>
      </c>
      <c r="H1586" s="490">
        <v>124337.54</v>
      </c>
      <c r="I1586" s="490">
        <v>217590.7</v>
      </c>
      <c r="J1586" s="490">
        <v>160921.37</v>
      </c>
      <c r="K1586" s="490">
        <v>281612.39</v>
      </c>
      <c r="L1586" s="490">
        <v>192515.46</v>
      </c>
      <c r="M1586" s="490">
        <v>336902.05</v>
      </c>
      <c r="N1586" s="490">
        <v>229570.39</v>
      </c>
      <c r="O1586" s="490">
        <v>401748.18</v>
      </c>
      <c r="P1586" s="490">
        <v>269879.74</v>
      </c>
      <c r="Q1586" s="490">
        <v>472289.54</v>
      </c>
      <c r="R1586" s="490">
        <v>295660.34000000003</v>
      </c>
      <c r="S1586" s="490">
        <v>517405.59</v>
      </c>
      <c r="T1586" s="490">
        <v>320015.35999999999</v>
      </c>
      <c r="U1586" s="490">
        <v>560026.88</v>
      </c>
    </row>
    <row r="1587" spans="1:21" ht="15">
      <c r="A1587" s="489">
        <v>9</v>
      </c>
      <c r="B1587" s="489" t="s">
        <v>586</v>
      </c>
      <c r="C1587" s="489" t="s">
        <v>594</v>
      </c>
      <c r="D1587" s="489" t="s">
        <v>595</v>
      </c>
      <c r="E1587" s="489" t="s">
        <v>603</v>
      </c>
      <c r="F1587" s="489">
        <v>2</v>
      </c>
      <c r="G1587" s="489" t="s">
        <v>106</v>
      </c>
      <c r="H1587" s="490">
        <v>109269.06</v>
      </c>
      <c r="I1587" s="490">
        <v>191220.85</v>
      </c>
      <c r="J1587" s="490">
        <v>142946.01999999999</v>
      </c>
      <c r="K1587" s="490">
        <v>250155.54</v>
      </c>
      <c r="L1587" s="490">
        <v>173419.04</v>
      </c>
      <c r="M1587" s="490">
        <v>303483.32</v>
      </c>
      <c r="N1587" s="490">
        <v>212137.97</v>
      </c>
      <c r="O1587" s="490">
        <v>371241.45</v>
      </c>
      <c r="P1587" s="490">
        <v>251360</v>
      </c>
      <c r="Q1587" s="490">
        <v>439880</v>
      </c>
      <c r="R1587" s="490">
        <v>276788.65999999997</v>
      </c>
      <c r="S1587" s="490">
        <v>484380.15999999997</v>
      </c>
      <c r="T1587" s="490">
        <v>300289.62</v>
      </c>
      <c r="U1587" s="490">
        <v>525506.82999999996</v>
      </c>
    </row>
    <row r="1588" spans="1:21" ht="15">
      <c r="A1588" s="489">
        <v>9</v>
      </c>
      <c r="B1588" s="489" t="s">
        <v>586</v>
      </c>
      <c r="C1588" s="489" t="s">
        <v>594</v>
      </c>
      <c r="D1588" s="489" t="s">
        <v>595</v>
      </c>
      <c r="E1588" s="489" t="s">
        <v>603</v>
      </c>
      <c r="F1588" s="489">
        <v>3</v>
      </c>
      <c r="G1588" s="489" t="s">
        <v>107</v>
      </c>
      <c r="H1588" s="490">
        <v>95382.9</v>
      </c>
      <c r="I1588" s="490">
        <v>166920.07</v>
      </c>
      <c r="J1588" s="490">
        <v>130036.31</v>
      </c>
      <c r="K1588" s="490">
        <v>227563.54</v>
      </c>
      <c r="L1588" s="490">
        <v>164479.59</v>
      </c>
      <c r="M1588" s="490">
        <v>287839.28000000003</v>
      </c>
      <c r="N1588" s="490">
        <v>216629.63</v>
      </c>
      <c r="O1588" s="490">
        <v>379101.85</v>
      </c>
      <c r="P1588" s="490">
        <v>268409.89</v>
      </c>
      <c r="Q1588" s="490">
        <v>469717.3</v>
      </c>
      <c r="R1588" s="490">
        <v>302401.8</v>
      </c>
      <c r="S1588" s="490">
        <v>529203.16</v>
      </c>
      <c r="T1588" s="490">
        <v>335971.12</v>
      </c>
      <c r="U1588" s="490">
        <v>587949.44999999995</v>
      </c>
    </row>
    <row r="1589" spans="1:21" ht="15">
      <c r="A1589" s="489">
        <v>9</v>
      </c>
      <c r="B1589" s="489" t="s">
        <v>586</v>
      </c>
      <c r="C1589" s="489" t="s">
        <v>594</v>
      </c>
      <c r="D1589" s="489" t="s">
        <v>595</v>
      </c>
      <c r="E1589" s="489" t="s">
        <v>603</v>
      </c>
      <c r="F1589" s="489">
        <v>4</v>
      </c>
      <c r="G1589" s="489" t="s">
        <v>104</v>
      </c>
      <c r="H1589" s="490">
        <v>105340.62</v>
      </c>
      <c r="I1589" s="490">
        <v>168544.99</v>
      </c>
      <c r="J1589" s="490">
        <v>147476.87</v>
      </c>
      <c r="K1589" s="490">
        <v>235962.99</v>
      </c>
      <c r="L1589" s="490">
        <v>189613.11</v>
      </c>
      <c r="M1589" s="490">
        <v>303380.99</v>
      </c>
      <c r="N1589" s="490">
        <v>252817.49</v>
      </c>
      <c r="O1589" s="490">
        <v>404507.98</v>
      </c>
      <c r="P1589" s="490">
        <v>316021.86</v>
      </c>
      <c r="Q1589" s="490">
        <v>505634.98</v>
      </c>
      <c r="R1589" s="490">
        <v>358158.11</v>
      </c>
      <c r="S1589" s="490">
        <v>573052.98</v>
      </c>
      <c r="T1589" s="490">
        <v>400294.35</v>
      </c>
      <c r="U1589" s="490">
        <v>640470.97</v>
      </c>
    </row>
    <row r="1590" spans="1:21" ht="15">
      <c r="A1590" s="489">
        <v>9</v>
      </c>
      <c r="B1590" s="489" t="s">
        <v>586</v>
      </c>
      <c r="C1590" s="489" t="s">
        <v>594</v>
      </c>
      <c r="D1590" s="489" t="s">
        <v>595</v>
      </c>
      <c r="E1590" s="489" t="s">
        <v>604</v>
      </c>
      <c r="F1590" s="489">
        <v>1</v>
      </c>
      <c r="G1590" s="489" t="s">
        <v>87</v>
      </c>
      <c r="H1590" s="490">
        <v>115771.72</v>
      </c>
      <c r="I1590" s="490">
        <v>202600.51</v>
      </c>
      <c r="J1590" s="490">
        <v>149911.21</v>
      </c>
      <c r="K1590" s="490">
        <v>262344.62</v>
      </c>
      <c r="L1590" s="490">
        <v>179398.09</v>
      </c>
      <c r="M1590" s="490">
        <v>313946.65000000002</v>
      </c>
      <c r="N1590" s="490">
        <v>214011.29</v>
      </c>
      <c r="O1590" s="490">
        <v>374519.75</v>
      </c>
      <c r="P1590" s="490">
        <v>251649.46</v>
      </c>
      <c r="Q1590" s="490">
        <v>440386.56</v>
      </c>
      <c r="R1590" s="490">
        <v>275722.52</v>
      </c>
      <c r="S1590" s="490">
        <v>482514.41</v>
      </c>
      <c r="T1590" s="490">
        <v>298500.56</v>
      </c>
      <c r="U1590" s="490">
        <v>522375.97</v>
      </c>
    </row>
    <row r="1591" spans="1:21" ht="15">
      <c r="A1591" s="489">
        <v>9</v>
      </c>
      <c r="B1591" s="489" t="s">
        <v>586</v>
      </c>
      <c r="C1591" s="489" t="s">
        <v>594</v>
      </c>
      <c r="D1591" s="489" t="s">
        <v>595</v>
      </c>
      <c r="E1591" s="489" t="s">
        <v>604</v>
      </c>
      <c r="F1591" s="489">
        <v>2</v>
      </c>
      <c r="G1591" s="489" t="s">
        <v>106</v>
      </c>
      <c r="H1591" s="490">
        <v>101404.04</v>
      </c>
      <c r="I1591" s="490">
        <v>177457.06</v>
      </c>
      <c r="J1591" s="490">
        <v>132771.93</v>
      </c>
      <c r="K1591" s="490">
        <v>232350.88</v>
      </c>
      <c r="L1591" s="490">
        <v>161189.87</v>
      </c>
      <c r="M1591" s="490">
        <v>282082.28000000003</v>
      </c>
      <c r="N1591" s="490">
        <v>197389.68</v>
      </c>
      <c r="O1591" s="490">
        <v>345431.94</v>
      </c>
      <c r="P1591" s="490">
        <v>233991.11</v>
      </c>
      <c r="Q1591" s="490">
        <v>409484.44</v>
      </c>
      <c r="R1591" s="490">
        <v>257728.6</v>
      </c>
      <c r="S1591" s="490">
        <v>451025.04</v>
      </c>
      <c r="T1591" s="490">
        <v>279692.28999999998</v>
      </c>
      <c r="U1591" s="490">
        <v>489461.5</v>
      </c>
    </row>
    <row r="1592" spans="1:21" ht="15">
      <c r="A1592" s="489">
        <v>9</v>
      </c>
      <c r="B1592" s="489" t="s">
        <v>586</v>
      </c>
      <c r="C1592" s="489" t="s">
        <v>594</v>
      </c>
      <c r="D1592" s="489" t="s">
        <v>595</v>
      </c>
      <c r="E1592" s="489" t="s">
        <v>604</v>
      </c>
      <c r="F1592" s="489">
        <v>3</v>
      </c>
      <c r="G1592" s="489" t="s">
        <v>107</v>
      </c>
      <c r="H1592" s="490">
        <v>88260.82</v>
      </c>
      <c r="I1592" s="490">
        <v>154456.44</v>
      </c>
      <c r="J1592" s="490">
        <v>120228.18</v>
      </c>
      <c r="K1592" s="490">
        <v>210399.32</v>
      </c>
      <c r="L1592" s="490">
        <v>151995.19</v>
      </c>
      <c r="M1592" s="490">
        <v>265991.58</v>
      </c>
      <c r="N1592" s="490">
        <v>200108.25</v>
      </c>
      <c r="O1592" s="490">
        <v>350189.43</v>
      </c>
      <c r="P1592" s="490">
        <v>247868.73</v>
      </c>
      <c r="Q1592" s="490">
        <v>433770.27</v>
      </c>
      <c r="R1592" s="490">
        <v>279205.36</v>
      </c>
      <c r="S1592" s="490">
        <v>488609.38</v>
      </c>
      <c r="T1592" s="490">
        <v>310139.05</v>
      </c>
      <c r="U1592" s="490">
        <v>542743.32999999996</v>
      </c>
    </row>
    <row r="1593" spans="1:21" ht="15">
      <c r="A1593" s="489">
        <v>9</v>
      </c>
      <c r="B1593" s="489" t="s">
        <v>586</v>
      </c>
      <c r="C1593" s="489" t="s">
        <v>594</v>
      </c>
      <c r="D1593" s="489" t="s">
        <v>595</v>
      </c>
      <c r="E1593" s="489" t="s">
        <v>604</v>
      </c>
      <c r="F1593" s="489">
        <v>4</v>
      </c>
      <c r="G1593" s="489" t="s">
        <v>104</v>
      </c>
      <c r="H1593" s="490">
        <v>98131.26</v>
      </c>
      <c r="I1593" s="490">
        <v>157010.01</v>
      </c>
      <c r="J1593" s="490">
        <v>137383.76</v>
      </c>
      <c r="K1593" s="490">
        <v>219814.02</v>
      </c>
      <c r="L1593" s="490">
        <v>176636.26</v>
      </c>
      <c r="M1593" s="490">
        <v>282618.02</v>
      </c>
      <c r="N1593" s="490">
        <v>235515.02</v>
      </c>
      <c r="O1593" s="490">
        <v>376824.03</v>
      </c>
      <c r="P1593" s="490">
        <v>294393.77</v>
      </c>
      <c r="Q1593" s="490">
        <v>471030.04</v>
      </c>
      <c r="R1593" s="490">
        <v>333646.27</v>
      </c>
      <c r="S1593" s="490">
        <v>533834.04</v>
      </c>
      <c r="T1593" s="490">
        <v>372898.78</v>
      </c>
      <c r="U1593" s="490">
        <v>596638.05000000005</v>
      </c>
    </row>
    <row r="1594" spans="1:21" ht="15">
      <c r="A1594" s="489">
        <v>9</v>
      </c>
      <c r="B1594" s="489" t="s">
        <v>586</v>
      </c>
      <c r="C1594" s="489" t="s">
        <v>594</v>
      </c>
      <c r="D1594" s="489" t="s">
        <v>595</v>
      </c>
      <c r="E1594" s="489" t="s">
        <v>605</v>
      </c>
      <c r="F1594" s="489">
        <v>1</v>
      </c>
      <c r="G1594" s="489" t="s">
        <v>87</v>
      </c>
      <c r="H1594" s="490">
        <v>121678.54</v>
      </c>
      <c r="I1594" s="490">
        <v>212937.44</v>
      </c>
      <c r="J1594" s="490">
        <v>157552.60999999999</v>
      </c>
      <c r="K1594" s="490">
        <v>275717.07</v>
      </c>
      <c r="L1594" s="490">
        <v>188537.32</v>
      </c>
      <c r="M1594" s="490">
        <v>329940.32</v>
      </c>
      <c r="N1594" s="490">
        <v>224905.93</v>
      </c>
      <c r="O1594" s="490">
        <v>393585.38</v>
      </c>
      <c r="P1594" s="490">
        <v>264454.36</v>
      </c>
      <c r="Q1594" s="490">
        <v>462795.12</v>
      </c>
      <c r="R1594" s="490">
        <v>289749.11</v>
      </c>
      <c r="S1594" s="490">
        <v>507060.93</v>
      </c>
      <c r="T1594" s="490">
        <v>313679.68</v>
      </c>
      <c r="U1594" s="490">
        <v>548939.43000000005</v>
      </c>
    </row>
    <row r="1595" spans="1:21" ht="15">
      <c r="A1595" s="489">
        <v>9</v>
      </c>
      <c r="B1595" s="489" t="s">
        <v>586</v>
      </c>
      <c r="C1595" s="489" t="s">
        <v>594</v>
      </c>
      <c r="D1595" s="489" t="s">
        <v>595</v>
      </c>
      <c r="E1595" s="489" t="s">
        <v>605</v>
      </c>
      <c r="F1595" s="489">
        <v>2</v>
      </c>
      <c r="G1595" s="489" t="s">
        <v>106</v>
      </c>
      <c r="H1595" s="490">
        <v>106610</v>
      </c>
      <c r="I1595" s="490">
        <v>186567.49</v>
      </c>
      <c r="J1595" s="490">
        <v>139577.26999999999</v>
      </c>
      <c r="K1595" s="490">
        <v>244260.22</v>
      </c>
      <c r="L1595" s="490">
        <v>169440.91</v>
      </c>
      <c r="M1595" s="490">
        <v>296521.59000000003</v>
      </c>
      <c r="N1595" s="490">
        <v>207473.52</v>
      </c>
      <c r="O1595" s="490">
        <v>363078.65</v>
      </c>
      <c r="P1595" s="490">
        <v>245934.62</v>
      </c>
      <c r="Q1595" s="490">
        <v>430385.58</v>
      </c>
      <c r="R1595" s="490">
        <v>270877.43</v>
      </c>
      <c r="S1595" s="490">
        <v>474035.5</v>
      </c>
      <c r="T1595" s="490">
        <v>293953.93</v>
      </c>
      <c r="U1595" s="490">
        <v>514419.38</v>
      </c>
    </row>
    <row r="1596" spans="1:21" ht="15">
      <c r="A1596" s="489">
        <v>9</v>
      </c>
      <c r="B1596" s="489" t="s">
        <v>586</v>
      </c>
      <c r="C1596" s="489" t="s">
        <v>594</v>
      </c>
      <c r="D1596" s="489" t="s">
        <v>595</v>
      </c>
      <c r="E1596" s="489" t="s">
        <v>605</v>
      </c>
      <c r="F1596" s="489">
        <v>3</v>
      </c>
      <c r="G1596" s="489" t="s">
        <v>107</v>
      </c>
      <c r="H1596" s="490">
        <v>92816.6</v>
      </c>
      <c r="I1596" s="490">
        <v>162429.04999999999</v>
      </c>
      <c r="J1596" s="490">
        <v>126443.49</v>
      </c>
      <c r="K1596" s="490">
        <v>221276.11</v>
      </c>
      <c r="L1596" s="490">
        <v>159860.26</v>
      </c>
      <c r="M1596" s="490">
        <v>279755.45</v>
      </c>
      <c r="N1596" s="490">
        <v>210470.52</v>
      </c>
      <c r="O1596" s="490">
        <v>368323.41</v>
      </c>
      <c r="P1596" s="490">
        <v>260711</v>
      </c>
      <c r="Q1596" s="490">
        <v>456244.25</v>
      </c>
      <c r="R1596" s="490">
        <v>293676.40000000002</v>
      </c>
      <c r="S1596" s="490">
        <v>513933.7</v>
      </c>
      <c r="T1596" s="490">
        <v>326219.2</v>
      </c>
      <c r="U1596" s="490">
        <v>570883.6</v>
      </c>
    </row>
    <row r="1597" spans="1:21" ht="15">
      <c r="A1597" s="489">
        <v>9</v>
      </c>
      <c r="B1597" s="489" t="s">
        <v>586</v>
      </c>
      <c r="C1597" s="489" t="s">
        <v>594</v>
      </c>
      <c r="D1597" s="489" t="s">
        <v>595</v>
      </c>
      <c r="E1597" s="489" t="s">
        <v>605</v>
      </c>
      <c r="F1597" s="489">
        <v>4</v>
      </c>
      <c r="G1597" s="489" t="s">
        <v>104</v>
      </c>
      <c r="H1597" s="490">
        <v>103133.48</v>
      </c>
      <c r="I1597" s="490">
        <v>165013.57</v>
      </c>
      <c r="J1597" s="490">
        <v>144386.87</v>
      </c>
      <c r="K1597" s="490">
        <v>231019</v>
      </c>
      <c r="L1597" s="490">
        <v>185640.26</v>
      </c>
      <c r="M1597" s="490">
        <v>297024.42</v>
      </c>
      <c r="N1597" s="490">
        <v>247520.35</v>
      </c>
      <c r="O1597" s="490">
        <v>396032.56</v>
      </c>
      <c r="P1597" s="490">
        <v>309400.44</v>
      </c>
      <c r="Q1597" s="490">
        <v>495040.71</v>
      </c>
      <c r="R1597" s="490">
        <v>350653.83</v>
      </c>
      <c r="S1597" s="490">
        <v>561046.13</v>
      </c>
      <c r="T1597" s="490">
        <v>391907.22</v>
      </c>
      <c r="U1597" s="490">
        <v>627051.56000000006</v>
      </c>
    </row>
    <row r="1598" spans="1:21" ht="15">
      <c r="A1598" s="489">
        <v>9</v>
      </c>
      <c r="B1598" s="489" t="s">
        <v>586</v>
      </c>
      <c r="C1598" s="489" t="s">
        <v>594</v>
      </c>
      <c r="D1598" s="489" t="s">
        <v>595</v>
      </c>
      <c r="E1598" s="489" t="s">
        <v>606</v>
      </c>
      <c r="F1598" s="489">
        <v>1</v>
      </c>
      <c r="G1598" s="489" t="s">
        <v>87</v>
      </c>
      <c r="H1598" s="490">
        <v>119199.93</v>
      </c>
      <c r="I1598" s="490">
        <v>208599.88</v>
      </c>
      <c r="J1598" s="490">
        <v>154175.54</v>
      </c>
      <c r="K1598" s="490">
        <v>269807.19</v>
      </c>
      <c r="L1598" s="490">
        <v>184376</v>
      </c>
      <c r="M1598" s="490">
        <v>322657.99</v>
      </c>
      <c r="N1598" s="490">
        <v>219758.67</v>
      </c>
      <c r="O1598" s="490">
        <v>384577.68</v>
      </c>
      <c r="P1598" s="490">
        <v>258267.96</v>
      </c>
      <c r="Q1598" s="490">
        <v>451968.92</v>
      </c>
      <c r="R1598" s="490">
        <v>282896.21000000002</v>
      </c>
      <c r="S1598" s="490">
        <v>495068.37</v>
      </c>
      <c r="T1598" s="490">
        <v>306116.67</v>
      </c>
      <c r="U1598" s="490">
        <v>535704.17000000004</v>
      </c>
    </row>
    <row r="1599" spans="1:21" ht="15">
      <c r="A1599" s="489">
        <v>9</v>
      </c>
      <c r="B1599" s="489" t="s">
        <v>586</v>
      </c>
      <c r="C1599" s="489" t="s">
        <v>594</v>
      </c>
      <c r="D1599" s="489" t="s">
        <v>595</v>
      </c>
      <c r="E1599" s="489" t="s">
        <v>606</v>
      </c>
      <c r="F1599" s="489">
        <v>2</v>
      </c>
      <c r="G1599" s="489" t="s">
        <v>106</v>
      </c>
      <c r="H1599" s="490">
        <v>105182.82</v>
      </c>
      <c r="I1599" s="490">
        <v>184069.93</v>
      </c>
      <c r="J1599" s="490">
        <v>137454.28</v>
      </c>
      <c r="K1599" s="490">
        <v>240545</v>
      </c>
      <c r="L1599" s="490">
        <v>166611.89000000001</v>
      </c>
      <c r="M1599" s="490">
        <v>291570.8</v>
      </c>
      <c r="N1599" s="490">
        <v>203542.47</v>
      </c>
      <c r="O1599" s="490">
        <v>356199.33</v>
      </c>
      <c r="P1599" s="490">
        <v>241040.29</v>
      </c>
      <c r="Q1599" s="490">
        <v>421820.51</v>
      </c>
      <c r="R1599" s="490">
        <v>265341.15999999997</v>
      </c>
      <c r="S1599" s="490">
        <v>464347.03</v>
      </c>
      <c r="T1599" s="490">
        <v>287767.13</v>
      </c>
      <c r="U1599" s="490">
        <v>503592.49</v>
      </c>
    </row>
    <row r="1600" spans="1:21" ht="15">
      <c r="A1600" s="489">
        <v>9</v>
      </c>
      <c r="B1600" s="489" t="s">
        <v>586</v>
      </c>
      <c r="C1600" s="489" t="s">
        <v>594</v>
      </c>
      <c r="D1600" s="489" t="s">
        <v>595</v>
      </c>
      <c r="E1600" s="489" t="s">
        <v>606</v>
      </c>
      <c r="F1600" s="489">
        <v>3</v>
      </c>
      <c r="G1600" s="489" t="s">
        <v>107</v>
      </c>
      <c r="H1600" s="490">
        <v>92142.05</v>
      </c>
      <c r="I1600" s="490">
        <v>161248.59</v>
      </c>
      <c r="J1600" s="490">
        <v>125743.29</v>
      </c>
      <c r="K1600" s="490">
        <v>220050.76</v>
      </c>
      <c r="L1600" s="490">
        <v>159149.06</v>
      </c>
      <c r="M1600" s="490">
        <v>278510.86</v>
      </c>
      <c r="N1600" s="490">
        <v>209708.99</v>
      </c>
      <c r="O1600" s="490">
        <v>366990.73</v>
      </c>
      <c r="P1600" s="490">
        <v>259924.94</v>
      </c>
      <c r="Q1600" s="490">
        <v>454868.64</v>
      </c>
      <c r="R1600" s="490">
        <v>292910.84000000003</v>
      </c>
      <c r="S1600" s="490">
        <v>512593.96</v>
      </c>
      <c r="T1600" s="490">
        <v>325503.61</v>
      </c>
      <c r="U1600" s="490">
        <v>569631.31999999995</v>
      </c>
    </row>
    <row r="1601" spans="1:21" ht="15">
      <c r="A1601" s="489">
        <v>9</v>
      </c>
      <c r="B1601" s="489" t="s">
        <v>586</v>
      </c>
      <c r="C1601" s="489" t="s">
        <v>594</v>
      </c>
      <c r="D1601" s="489" t="s">
        <v>595</v>
      </c>
      <c r="E1601" s="489" t="s">
        <v>606</v>
      </c>
      <c r="F1601" s="489">
        <v>4</v>
      </c>
      <c r="G1601" s="489" t="s">
        <v>104</v>
      </c>
      <c r="H1601" s="490">
        <v>100927.29</v>
      </c>
      <c r="I1601" s="490">
        <v>161483.67000000001</v>
      </c>
      <c r="J1601" s="490">
        <v>141298.21</v>
      </c>
      <c r="K1601" s="490">
        <v>226077.13</v>
      </c>
      <c r="L1601" s="490">
        <v>181669.12</v>
      </c>
      <c r="M1601" s="490">
        <v>290670.59999999998</v>
      </c>
      <c r="N1601" s="490">
        <v>242225.5</v>
      </c>
      <c r="O1601" s="490">
        <v>387560.8</v>
      </c>
      <c r="P1601" s="490">
        <v>302781.87</v>
      </c>
      <c r="Q1601" s="490">
        <v>484451</v>
      </c>
      <c r="R1601" s="490">
        <v>343152.79</v>
      </c>
      <c r="S1601" s="490">
        <v>549044.47</v>
      </c>
      <c r="T1601" s="490">
        <v>383523.7</v>
      </c>
      <c r="U1601" s="490">
        <v>613637.93999999994</v>
      </c>
    </row>
    <row r="1602" spans="1:21" ht="15">
      <c r="A1602" s="489">
        <v>9</v>
      </c>
      <c r="B1602" s="489" t="s">
        <v>586</v>
      </c>
      <c r="C1602" s="489" t="s">
        <v>594</v>
      </c>
      <c r="D1602" s="489" t="s">
        <v>595</v>
      </c>
      <c r="E1602" s="489" t="s">
        <v>607</v>
      </c>
      <c r="F1602" s="489">
        <v>1</v>
      </c>
      <c r="G1602" s="489" t="s">
        <v>87</v>
      </c>
      <c r="H1602" s="490">
        <v>114413.72</v>
      </c>
      <c r="I1602" s="490">
        <v>200224.01</v>
      </c>
      <c r="J1602" s="490">
        <v>148111.76999999999</v>
      </c>
      <c r="K1602" s="490">
        <v>259195.59</v>
      </c>
      <c r="L1602" s="490">
        <v>177215.35</v>
      </c>
      <c r="M1602" s="490">
        <v>310126.86</v>
      </c>
      <c r="N1602" s="490">
        <v>211362.64</v>
      </c>
      <c r="O1602" s="490">
        <v>369884.62</v>
      </c>
      <c r="P1602" s="490">
        <v>248502.26</v>
      </c>
      <c r="Q1602" s="490">
        <v>434878.95</v>
      </c>
      <c r="R1602" s="490">
        <v>272255.96999999997</v>
      </c>
      <c r="S1602" s="490">
        <v>476447.95</v>
      </c>
      <c r="T1602" s="490">
        <v>294712.42</v>
      </c>
      <c r="U1602" s="490">
        <v>515746.73</v>
      </c>
    </row>
    <row r="1603" spans="1:21" ht="15">
      <c r="A1603" s="489">
        <v>9</v>
      </c>
      <c r="B1603" s="489" t="s">
        <v>586</v>
      </c>
      <c r="C1603" s="489" t="s">
        <v>594</v>
      </c>
      <c r="D1603" s="489" t="s">
        <v>595</v>
      </c>
      <c r="E1603" s="489" t="s">
        <v>607</v>
      </c>
      <c r="F1603" s="489">
        <v>2</v>
      </c>
      <c r="G1603" s="489" t="s">
        <v>106</v>
      </c>
      <c r="H1603" s="490">
        <v>100396.5</v>
      </c>
      <c r="I1603" s="490">
        <v>175693.87</v>
      </c>
      <c r="J1603" s="490">
        <v>131390.51999999999</v>
      </c>
      <c r="K1603" s="490">
        <v>229933.4</v>
      </c>
      <c r="L1603" s="490">
        <v>159451.24</v>
      </c>
      <c r="M1603" s="490">
        <v>279039.67</v>
      </c>
      <c r="N1603" s="490">
        <v>195146.44</v>
      </c>
      <c r="O1603" s="490">
        <v>341506.27</v>
      </c>
      <c r="P1603" s="490">
        <v>231274.59</v>
      </c>
      <c r="Q1603" s="490">
        <v>404730.53</v>
      </c>
      <c r="R1603" s="490">
        <v>254700.93</v>
      </c>
      <c r="S1603" s="490">
        <v>445726.62</v>
      </c>
      <c r="T1603" s="490">
        <v>276362.88</v>
      </c>
      <c r="U1603" s="490">
        <v>483635.05</v>
      </c>
    </row>
    <row r="1604" spans="1:21" ht="15">
      <c r="A1604" s="489">
        <v>9</v>
      </c>
      <c r="B1604" s="489" t="s">
        <v>586</v>
      </c>
      <c r="C1604" s="489" t="s">
        <v>594</v>
      </c>
      <c r="D1604" s="489" t="s">
        <v>595</v>
      </c>
      <c r="E1604" s="489" t="s">
        <v>607</v>
      </c>
      <c r="F1604" s="489">
        <v>3</v>
      </c>
      <c r="G1604" s="489" t="s">
        <v>107</v>
      </c>
      <c r="H1604" s="490">
        <v>87522.71</v>
      </c>
      <c r="I1604" s="490">
        <v>153164.75</v>
      </c>
      <c r="J1604" s="490">
        <v>119276.22</v>
      </c>
      <c r="K1604" s="490">
        <v>208733.38</v>
      </c>
      <c r="L1604" s="490">
        <v>150834.26</v>
      </c>
      <c r="M1604" s="490">
        <v>263959.95</v>
      </c>
      <c r="N1604" s="490">
        <v>198622.58</v>
      </c>
      <c r="O1604" s="490">
        <v>347589.52</v>
      </c>
      <c r="P1604" s="490">
        <v>246066.93</v>
      </c>
      <c r="Q1604" s="490">
        <v>430617.13</v>
      </c>
      <c r="R1604" s="490">
        <v>277205.09000000003</v>
      </c>
      <c r="S1604" s="490">
        <v>485108.91</v>
      </c>
      <c r="T1604" s="490">
        <v>307950.14</v>
      </c>
      <c r="U1604" s="490">
        <v>538912.74</v>
      </c>
    </row>
    <row r="1605" spans="1:21" ht="15">
      <c r="A1605" s="489">
        <v>9</v>
      </c>
      <c r="B1605" s="489" t="s">
        <v>586</v>
      </c>
      <c r="C1605" s="489" t="s">
        <v>594</v>
      </c>
      <c r="D1605" s="489" t="s">
        <v>595</v>
      </c>
      <c r="E1605" s="489" t="s">
        <v>607</v>
      </c>
      <c r="F1605" s="489">
        <v>4</v>
      </c>
      <c r="G1605" s="489" t="s">
        <v>104</v>
      </c>
      <c r="H1605" s="490">
        <v>96954.43</v>
      </c>
      <c r="I1605" s="490">
        <v>155127.09</v>
      </c>
      <c r="J1605" s="490">
        <v>135736.21</v>
      </c>
      <c r="K1605" s="490">
        <v>217177.93</v>
      </c>
      <c r="L1605" s="490">
        <v>174517.98</v>
      </c>
      <c r="M1605" s="490">
        <v>279228.77</v>
      </c>
      <c r="N1605" s="490">
        <v>232690.64</v>
      </c>
      <c r="O1605" s="490">
        <v>372305.03</v>
      </c>
      <c r="P1605" s="490">
        <v>290863.3</v>
      </c>
      <c r="Q1605" s="490">
        <v>465381.28</v>
      </c>
      <c r="R1605" s="490">
        <v>329645.07</v>
      </c>
      <c r="S1605" s="490">
        <v>527432.12</v>
      </c>
      <c r="T1605" s="490">
        <v>368426.84</v>
      </c>
      <c r="U1605" s="490">
        <v>589482.96</v>
      </c>
    </row>
    <row r="1606" spans="1:21" ht="15">
      <c r="A1606" s="489">
        <v>9</v>
      </c>
      <c r="B1606" s="489" t="s">
        <v>586</v>
      </c>
      <c r="C1606" s="489" t="s">
        <v>594</v>
      </c>
      <c r="D1606" s="489" t="s">
        <v>595</v>
      </c>
      <c r="E1606" s="489" t="s">
        <v>608</v>
      </c>
      <c r="F1606" s="489">
        <v>1</v>
      </c>
      <c r="G1606" s="489" t="s">
        <v>87</v>
      </c>
      <c r="H1606" s="490">
        <v>114628.99</v>
      </c>
      <c r="I1606" s="490">
        <v>200600.73</v>
      </c>
      <c r="J1606" s="490">
        <v>148489.76999999999</v>
      </c>
      <c r="K1606" s="490">
        <v>259857.1</v>
      </c>
      <c r="L1606" s="490">
        <v>177738.79</v>
      </c>
      <c r="M1606" s="490">
        <v>311042.88</v>
      </c>
      <c r="N1606" s="490">
        <v>212095.49</v>
      </c>
      <c r="O1606" s="490">
        <v>371167.11</v>
      </c>
      <c r="P1606" s="490">
        <v>249443.31</v>
      </c>
      <c r="Q1606" s="490">
        <v>436525.78</v>
      </c>
      <c r="R1606" s="490">
        <v>273331.28999999998</v>
      </c>
      <c r="S1606" s="490">
        <v>478329.76</v>
      </c>
      <c r="T1606" s="490">
        <v>295961.86</v>
      </c>
      <c r="U1606" s="490">
        <v>517933.25</v>
      </c>
    </row>
    <row r="1607" spans="1:21" ht="15">
      <c r="A1607" s="489">
        <v>9</v>
      </c>
      <c r="B1607" s="489" t="s">
        <v>586</v>
      </c>
      <c r="C1607" s="489" t="s">
        <v>594</v>
      </c>
      <c r="D1607" s="489" t="s">
        <v>595</v>
      </c>
      <c r="E1607" s="489" t="s">
        <v>608</v>
      </c>
      <c r="F1607" s="489">
        <v>2</v>
      </c>
      <c r="G1607" s="489" t="s">
        <v>106</v>
      </c>
      <c r="H1607" s="490">
        <v>100144.45</v>
      </c>
      <c r="I1607" s="490">
        <v>175252.78</v>
      </c>
      <c r="J1607" s="490">
        <v>131211.15</v>
      </c>
      <c r="K1607" s="490">
        <v>229619.51</v>
      </c>
      <c r="L1607" s="490">
        <v>159382.54</v>
      </c>
      <c r="M1607" s="490">
        <v>278919.44</v>
      </c>
      <c r="N1607" s="490">
        <v>195338.75</v>
      </c>
      <c r="O1607" s="490">
        <v>341842.82</v>
      </c>
      <c r="P1607" s="490">
        <v>231641.38</v>
      </c>
      <c r="Q1607" s="490">
        <v>405372.42</v>
      </c>
      <c r="R1607" s="490">
        <v>255191.08</v>
      </c>
      <c r="S1607" s="490">
        <v>446584.39</v>
      </c>
      <c r="T1607" s="490">
        <v>277000.68</v>
      </c>
      <c r="U1607" s="490">
        <v>484751.18</v>
      </c>
    </row>
    <row r="1608" spans="1:21" ht="15">
      <c r="A1608" s="489">
        <v>9</v>
      </c>
      <c r="B1608" s="489" t="s">
        <v>586</v>
      </c>
      <c r="C1608" s="489" t="s">
        <v>594</v>
      </c>
      <c r="D1608" s="489" t="s">
        <v>595</v>
      </c>
      <c r="E1608" s="489" t="s">
        <v>608</v>
      </c>
      <c r="F1608" s="489">
        <v>3</v>
      </c>
      <c r="G1608" s="489" t="s">
        <v>107</v>
      </c>
      <c r="H1608" s="490">
        <v>86967.08</v>
      </c>
      <c r="I1608" s="490">
        <v>152192.4</v>
      </c>
      <c r="J1608" s="490">
        <v>118389.82</v>
      </c>
      <c r="K1608" s="490">
        <v>207182.18</v>
      </c>
      <c r="L1608" s="490">
        <v>149610.57</v>
      </c>
      <c r="M1608" s="490">
        <v>261818.49</v>
      </c>
      <c r="N1608" s="490">
        <v>196908.01</v>
      </c>
      <c r="O1608" s="490">
        <v>344589.01</v>
      </c>
      <c r="P1608" s="490">
        <v>243850</v>
      </c>
      <c r="Q1608" s="490">
        <v>426737.49</v>
      </c>
      <c r="R1608" s="490">
        <v>274636.88</v>
      </c>
      <c r="S1608" s="490">
        <v>480614.54</v>
      </c>
      <c r="T1608" s="490">
        <v>305017.53000000003</v>
      </c>
      <c r="U1608" s="490">
        <v>533780.68999999994</v>
      </c>
    </row>
    <row r="1609" spans="1:21" ht="15">
      <c r="A1609" s="489">
        <v>9</v>
      </c>
      <c r="B1609" s="489" t="s">
        <v>586</v>
      </c>
      <c r="C1609" s="489" t="s">
        <v>594</v>
      </c>
      <c r="D1609" s="489" t="s">
        <v>595</v>
      </c>
      <c r="E1609" s="489" t="s">
        <v>608</v>
      </c>
      <c r="F1609" s="489">
        <v>4</v>
      </c>
      <c r="G1609" s="489" t="s">
        <v>104</v>
      </c>
      <c r="H1609" s="490">
        <v>97199.25</v>
      </c>
      <c r="I1609" s="490">
        <v>155518.79999999999</v>
      </c>
      <c r="J1609" s="490">
        <v>136078.95000000001</v>
      </c>
      <c r="K1609" s="490">
        <v>217726.32</v>
      </c>
      <c r="L1609" s="490">
        <v>174958.64</v>
      </c>
      <c r="M1609" s="490">
        <v>279933.84000000003</v>
      </c>
      <c r="N1609" s="490">
        <v>233278.19</v>
      </c>
      <c r="O1609" s="490">
        <v>373245.11</v>
      </c>
      <c r="P1609" s="490">
        <v>291597.74</v>
      </c>
      <c r="Q1609" s="490">
        <v>466556.39</v>
      </c>
      <c r="R1609" s="490">
        <v>330477.44</v>
      </c>
      <c r="S1609" s="490">
        <v>528763.91</v>
      </c>
      <c r="T1609" s="490">
        <v>369357.14</v>
      </c>
      <c r="U1609" s="490">
        <v>590971.43000000005</v>
      </c>
    </row>
    <row r="1610" spans="1:21" ht="15">
      <c r="A1610" s="489">
        <v>9</v>
      </c>
      <c r="B1610" s="489" t="s">
        <v>586</v>
      </c>
      <c r="C1610" s="489" t="s">
        <v>594</v>
      </c>
      <c r="D1610" s="489" t="s">
        <v>595</v>
      </c>
      <c r="E1610" s="489" t="s">
        <v>609</v>
      </c>
      <c r="F1610" s="489">
        <v>1</v>
      </c>
      <c r="G1610" s="489" t="s">
        <v>87</v>
      </c>
      <c r="H1610" s="490">
        <v>135834.65</v>
      </c>
      <c r="I1610" s="490">
        <v>237710.64</v>
      </c>
      <c r="J1610" s="490">
        <v>175908.43</v>
      </c>
      <c r="K1610" s="490">
        <v>307839.76</v>
      </c>
      <c r="L1610" s="490">
        <v>210521.75</v>
      </c>
      <c r="M1610" s="490">
        <v>368413.06</v>
      </c>
      <c r="N1610" s="490">
        <v>251159.65</v>
      </c>
      <c r="O1610" s="490">
        <v>439529.38</v>
      </c>
      <c r="P1610" s="490">
        <v>295345.5</v>
      </c>
      <c r="Q1610" s="490">
        <v>516854.63</v>
      </c>
      <c r="R1610" s="490">
        <v>323606.59999999998</v>
      </c>
      <c r="S1610" s="490">
        <v>566311.55000000005</v>
      </c>
      <c r="T1610" s="490">
        <v>350355.92</v>
      </c>
      <c r="U1610" s="490">
        <v>613122.86</v>
      </c>
    </row>
    <row r="1611" spans="1:21" ht="15">
      <c r="A1611" s="489">
        <v>9</v>
      </c>
      <c r="B1611" s="489" t="s">
        <v>586</v>
      </c>
      <c r="C1611" s="489" t="s">
        <v>594</v>
      </c>
      <c r="D1611" s="489" t="s">
        <v>595</v>
      </c>
      <c r="E1611" s="489" t="s">
        <v>609</v>
      </c>
      <c r="F1611" s="489">
        <v>2</v>
      </c>
      <c r="G1611" s="489" t="s">
        <v>106</v>
      </c>
      <c r="H1611" s="490">
        <v>118897.12</v>
      </c>
      <c r="I1611" s="490">
        <v>208069.96</v>
      </c>
      <c r="J1611" s="490">
        <v>155703.59</v>
      </c>
      <c r="K1611" s="490">
        <v>272481.28000000003</v>
      </c>
      <c r="L1611" s="490">
        <v>189056.78</v>
      </c>
      <c r="M1611" s="490">
        <v>330849.37</v>
      </c>
      <c r="N1611" s="490">
        <v>231565.07</v>
      </c>
      <c r="O1611" s="490">
        <v>405238.87</v>
      </c>
      <c r="P1611" s="490">
        <v>274528.74</v>
      </c>
      <c r="Q1611" s="490">
        <v>480425.3</v>
      </c>
      <c r="R1611" s="490">
        <v>302394.25</v>
      </c>
      <c r="S1611" s="490">
        <v>529189.93999999994</v>
      </c>
      <c r="T1611" s="490">
        <v>328183.57</v>
      </c>
      <c r="U1611" s="490">
        <v>574321.25</v>
      </c>
    </row>
    <row r="1612" spans="1:21" ht="15">
      <c r="A1612" s="489">
        <v>9</v>
      </c>
      <c r="B1612" s="489" t="s">
        <v>586</v>
      </c>
      <c r="C1612" s="489" t="s">
        <v>594</v>
      </c>
      <c r="D1612" s="489" t="s">
        <v>595</v>
      </c>
      <c r="E1612" s="489" t="s">
        <v>609</v>
      </c>
      <c r="F1612" s="489">
        <v>3</v>
      </c>
      <c r="G1612" s="489" t="s">
        <v>107</v>
      </c>
      <c r="H1612" s="490">
        <v>103425.56</v>
      </c>
      <c r="I1612" s="490">
        <v>180994.73</v>
      </c>
      <c r="J1612" s="490">
        <v>140861.96</v>
      </c>
      <c r="K1612" s="490">
        <v>246508.43</v>
      </c>
      <c r="L1612" s="490">
        <v>178062.17</v>
      </c>
      <c r="M1612" s="490">
        <v>311608.8</v>
      </c>
      <c r="N1612" s="490">
        <v>234407.77</v>
      </c>
      <c r="O1612" s="490">
        <v>410213.59</v>
      </c>
      <c r="P1612" s="490">
        <v>290337.71999999997</v>
      </c>
      <c r="Q1612" s="490">
        <v>508091.01</v>
      </c>
      <c r="R1612" s="490">
        <v>327030.58</v>
      </c>
      <c r="S1612" s="490">
        <v>572303.52</v>
      </c>
      <c r="T1612" s="490">
        <v>363248.42</v>
      </c>
      <c r="U1612" s="490">
        <v>635684.74</v>
      </c>
    </row>
    <row r="1613" spans="1:21" ht="15">
      <c r="A1613" s="489">
        <v>9</v>
      </c>
      <c r="B1613" s="489" t="s">
        <v>586</v>
      </c>
      <c r="C1613" s="489" t="s">
        <v>594</v>
      </c>
      <c r="D1613" s="489" t="s">
        <v>595</v>
      </c>
      <c r="E1613" s="489" t="s">
        <v>609</v>
      </c>
      <c r="F1613" s="489">
        <v>4</v>
      </c>
      <c r="G1613" s="489" t="s">
        <v>104</v>
      </c>
      <c r="H1613" s="490">
        <v>115148.45</v>
      </c>
      <c r="I1613" s="490">
        <v>184237.53</v>
      </c>
      <c r="J1613" s="490">
        <v>161207.84</v>
      </c>
      <c r="K1613" s="490">
        <v>257932.54</v>
      </c>
      <c r="L1613" s="490">
        <v>207267.22</v>
      </c>
      <c r="M1613" s="490">
        <v>331627.55</v>
      </c>
      <c r="N1613" s="490">
        <v>276356.28999999998</v>
      </c>
      <c r="O1613" s="490">
        <v>442170.07</v>
      </c>
      <c r="P1613" s="490">
        <v>345445.36</v>
      </c>
      <c r="Q1613" s="490">
        <v>552712.59</v>
      </c>
      <c r="R1613" s="490">
        <v>391504.74</v>
      </c>
      <c r="S1613" s="490">
        <v>626407.6</v>
      </c>
      <c r="T1613" s="490">
        <v>437564.12</v>
      </c>
      <c r="U1613" s="490">
        <v>700102.61</v>
      </c>
    </row>
    <row r="1614" spans="1:21" ht="15">
      <c r="A1614" s="489">
        <v>9</v>
      </c>
      <c r="B1614" s="489" t="s">
        <v>586</v>
      </c>
      <c r="C1614" s="489" t="s">
        <v>594</v>
      </c>
      <c r="D1614" s="489" t="s">
        <v>595</v>
      </c>
      <c r="E1614" s="489" t="s">
        <v>610</v>
      </c>
      <c r="F1614" s="489">
        <v>1</v>
      </c>
      <c r="G1614" s="489" t="s">
        <v>87</v>
      </c>
      <c r="H1614" s="490">
        <v>135381.98000000001</v>
      </c>
      <c r="I1614" s="490">
        <v>236918.47</v>
      </c>
      <c r="J1614" s="490">
        <v>175308.62</v>
      </c>
      <c r="K1614" s="490">
        <v>306790.08</v>
      </c>
      <c r="L1614" s="490">
        <v>209794.17</v>
      </c>
      <c r="M1614" s="490">
        <v>367139.8</v>
      </c>
      <c r="N1614" s="490">
        <v>250276.77</v>
      </c>
      <c r="O1614" s="490">
        <v>437984.34</v>
      </c>
      <c r="P1614" s="490">
        <v>294296.43</v>
      </c>
      <c r="Q1614" s="490">
        <v>515018.76</v>
      </c>
      <c r="R1614" s="490">
        <v>322451.08</v>
      </c>
      <c r="S1614" s="490">
        <v>564289.4</v>
      </c>
      <c r="T1614" s="490">
        <v>349093.21</v>
      </c>
      <c r="U1614" s="490">
        <v>610913.11</v>
      </c>
    </row>
    <row r="1615" spans="1:21" ht="15">
      <c r="A1615" s="489">
        <v>9</v>
      </c>
      <c r="B1615" s="489" t="s">
        <v>586</v>
      </c>
      <c r="C1615" s="489" t="s">
        <v>594</v>
      </c>
      <c r="D1615" s="489" t="s">
        <v>595</v>
      </c>
      <c r="E1615" s="489" t="s">
        <v>610</v>
      </c>
      <c r="F1615" s="489">
        <v>2</v>
      </c>
      <c r="G1615" s="489" t="s">
        <v>106</v>
      </c>
      <c r="H1615" s="490">
        <v>118561.27</v>
      </c>
      <c r="I1615" s="490">
        <v>207482.23</v>
      </c>
      <c r="J1615" s="490">
        <v>155243.12</v>
      </c>
      <c r="K1615" s="490">
        <v>271675.45</v>
      </c>
      <c r="L1615" s="490">
        <v>188477.24</v>
      </c>
      <c r="M1615" s="490">
        <v>329835.15999999997</v>
      </c>
      <c r="N1615" s="490">
        <v>230817.32</v>
      </c>
      <c r="O1615" s="490">
        <v>403930.32</v>
      </c>
      <c r="P1615" s="490">
        <v>273623.23</v>
      </c>
      <c r="Q1615" s="490">
        <v>478840.66</v>
      </c>
      <c r="R1615" s="490">
        <v>301385.03000000003</v>
      </c>
      <c r="S1615" s="490">
        <v>527423.80000000005</v>
      </c>
      <c r="T1615" s="490">
        <v>327073.77</v>
      </c>
      <c r="U1615" s="490">
        <v>572379.1</v>
      </c>
    </row>
    <row r="1616" spans="1:21" ht="15">
      <c r="A1616" s="489">
        <v>9</v>
      </c>
      <c r="B1616" s="489" t="s">
        <v>586</v>
      </c>
      <c r="C1616" s="489" t="s">
        <v>594</v>
      </c>
      <c r="D1616" s="489" t="s">
        <v>595</v>
      </c>
      <c r="E1616" s="489" t="s">
        <v>610</v>
      </c>
      <c r="F1616" s="489">
        <v>3</v>
      </c>
      <c r="G1616" s="489" t="s">
        <v>107</v>
      </c>
      <c r="H1616" s="490">
        <v>103179.53</v>
      </c>
      <c r="I1616" s="490">
        <v>180564.17</v>
      </c>
      <c r="J1616" s="490">
        <v>140544.64000000001</v>
      </c>
      <c r="K1616" s="490">
        <v>245953.12</v>
      </c>
      <c r="L1616" s="490">
        <v>177675.19</v>
      </c>
      <c r="M1616" s="490">
        <v>310931.59000000003</v>
      </c>
      <c r="N1616" s="490">
        <v>233912.55</v>
      </c>
      <c r="O1616" s="490">
        <v>409346.96</v>
      </c>
      <c r="P1616" s="490">
        <v>289737.12</v>
      </c>
      <c r="Q1616" s="490">
        <v>507039.96</v>
      </c>
      <c r="R1616" s="490">
        <v>326363.83</v>
      </c>
      <c r="S1616" s="490">
        <v>571136.69999999995</v>
      </c>
      <c r="T1616" s="490">
        <v>362518.79</v>
      </c>
      <c r="U1616" s="490">
        <v>634407.88</v>
      </c>
    </row>
    <row r="1617" spans="1:21" ht="15">
      <c r="A1617" s="489">
        <v>9</v>
      </c>
      <c r="B1617" s="489" t="s">
        <v>586</v>
      </c>
      <c r="C1617" s="489" t="s">
        <v>594</v>
      </c>
      <c r="D1617" s="489" t="s">
        <v>595</v>
      </c>
      <c r="E1617" s="489" t="s">
        <v>610</v>
      </c>
      <c r="F1617" s="489">
        <v>4</v>
      </c>
      <c r="G1617" s="489" t="s">
        <v>104</v>
      </c>
      <c r="H1617" s="490">
        <v>114756.18</v>
      </c>
      <c r="I1617" s="490">
        <v>183609.89</v>
      </c>
      <c r="J1617" s="490">
        <v>160658.65</v>
      </c>
      <c r="K1617" s="490">
        <v>257053.85</v>
      </c>
      <c r="L1617" s="490">
        <v>206561.12</v>
      </c>
      <c r="M1617" s="490">
        <v>330497.8</v>
      </c>
      <c r="N1617" s="490">
        <v>275414.83</v>
      </c>
      <c r="O1617" s="490">
        <v>440663.73</v>
      </c>
      <c r="P1617" s="490">
        <v>344268.54</v>
      </c>
      <c r="Q1617" s="490">
        <v>550829.67000000004</v>
      </c>
      <c r="R1617" s="490">
        <v>390171.01</v>
      </c>
      <c r="S1617" s="490">
        <v>624273.62</v>
      </c>
      <c r="T1617" s="490">
        <v>436073.48</v>
      </c>
      <c r="U1617" s="490">
        <v>697717.58</v>
      </c>
    </row>
    <row r="1618" spans="1:21" ht="15">
      <c r="A1618" s="489">
        <v>9</v>
      </c>
      <c r="B1618" s="489" t="s">
        <v>586</v>
      </c>
      <c r="C1618" s="489" t="s">
        <v>594</v>
      </c>
      <c r="D1618" s="489" t="s">
        <v>595</v>
      </c>
      <c r="E1618" s="489" t="s">
        <v>611</v>
      </c>
      <c r="F1618" s="489">
        <v>1</v>
      </c>
      <c r="G1618" s="489" t="s">
        <v>87</v>
      </c>
      <c r="H1618" s="490">
        <v>114571.98</v>
      </c>
      <c r="I1618" s="490">
        <v>200500.97</v>
      </c>
      <c r="J1618" s="490">
        <v>148259.63</v>
      </c>
      <c r="K1618" s="490">
        <v>259454.36</v>
      </c>
      <c r="L1618" s="490">
        <v>177351.44</v>
      </c>
      <c r="M1618" s="490">
        <v>310365.02</v>
      </c>
      <c r="N1618" s="490">
        <v>211462.65</v>
      </c>
      <c r="O1618" s="490">
        <v>370059.64</v>
      </c>
      <c r="P1618" s="490">
        <v>248574.26</v>
      </c>
      <c r="Q1618" s="490">
        <v>435004.95</v>
      </c>
      <c r="R1618" s="490">
        <v>272309.42</v>
      </c>
      <c r="S1618" s="490">
        <v>476541.49</v>
      </c>
      <c r="T1618" s="490">
        <v>294721.25</v>
      </c>
      <c r="U1618" s="490">
        <v>515762.19</v>
      </c>
    </row>
    <row r="1619" spans="1:21" ht="15">
      <c r="A1619" s="489">
        <v>9</v>
      </c>
      <c r="B1619" s="489" t="s">
        <v>586</v>
      </c>
      <c r="C1619" s="489" t="s">
        <v>594</v>
      </c>
      <c r="D1619" s="489" t="s">
        <v>595</v>
      </c>
      <c r="E1619" s="489" t="s">
        <v>611</v>
      </c>
      <c r="F1619" s="489">
        <v>2</v>
      </c>
      <c r="G1619" s="489" t="s">
        <v>106</v>
      </c>
      <c r="H1619" s="490">
        <v>100788.42</v>
      </c>
      <c r="I1619" s="490">
        <v>176379.74</v>
      </c>
      <c r="J1619" s="490">
        <v>131817.07</v>
      </c>
      <c r="K1619" s="490">
        <v>230679.87</v>
      </c>
      <c r="L1619" s="490">
        <v>159883.4</v>
      </c>
      <c r="M1619" s="490">
        <v>279795.94</v>
      </c>
      <c r="N1619" s="490">
        <v>195516.72</v>
      </c>
      <c r="O1619" s="490">
        <v>342154.26</v>
      </c>
      <c r="P1619" s="490">
        <v>231633.72</v>
      </c>
      <c r="Q1619" s="490">
        <v>405359.01</v>
      </c>
      <c r="R1619" s="490">
        <v>255046.96</v>
      </c>
      <c r="S1619" s="490">
        <v>446332.18</v>
      </c>
      <c r="T1619" s="490">
        <v>276677.53999999998</v>
      </c>
      <c r="U1619" s="490">
        <v>484185.7</v>
      </c>
    </row>
    <row r="1620" spans="1:21" ht="15">
      <c r="A1620" s="489">
        <v>9</v>
      </c>
      <c r="B1620" s="489" t="s">
        <v>586</v>
      </c>
      <c r="C1620" s="489" t="s">
        <v>594</v>
      </c>
      <c r="D1620" s="489" t="s">
        <v>595</v>
      </c>
      <c r="E1620" s="489" t="s">
        <v>611</v>
      </c>
      <c r="F1620" s="489">
        <v>3</v>
      </c>
      <c r="G1620" s="489" t="s">
        <v>107</v>
      </c>
      <c r="H1620" s="490">
        <v>88057.16</v>
      </c>
      <c r="I1620" s="490">
        <v>154100.01999999999</v>
      </c>
      <c r="J1620" s="490">
        <v>120078.7</v>
      </c>
      <c r="K1620" s="490">
        <v>210137.72</v>
      </c>
      <c r="L1620" s="490">
        <v>151908.03</v>
      </c>
      <c r="M1620" s="490">
        <v>265839.05</v>
      </c>
      <c r="N1620" s="490">
        <v>200095.78</v>
      </c>
      <c r="O1620" s="490">
        <v>350167.61</v>
      </c>
      <c r="P1620" s="490">
        <v>247945.28</v>
      </c>
      <c r="Q1620" s="490">
        <v>433904.23</v>
      </c>
      <c r="R1620" s="490">
        <v>279361.73</v>
      </c>
      <c r="S1620" s="490">
        <v>488883.03</v>
      </c>
      <c r="T1620" s="490">
        <v>310391.62</v>
      </c>
      <c r="U1620" s="490">
        <v>543185.34</v>
      </c>
    </row>
    <row r="1621" spans="1:21" ht="15">
      <c r="A1621" s="489">
        <v>9</v>
      </c>
      <c r="B1621" s="489" t="s">
        <v>586</v>
      </c>
      <c r="C1621" s="489" t="s">
        <v>594</v>
      </c>
      <c r="D1621" s="489" t="s">
        <v>595</v>
      </c>
      <c r="E1621" s="489" t="s">
        <v>611</v>
      </c>
      <c r="F1621" s="489">
        <v>4</v>
      </c>
      <c r="G1621" s="489" t="s">
        <v>104</v>
      </c>
      <c r="H1621" s="490">
        <v>97052.73</v>
      </c>
      <c r="I1621" s="490">
        <v>155284.38</v>
      </c>
      <c r="J1621" s="490">
        <v>135873.82999999999</v>
      </c>
      <c r="K1621" s="490">
        <v>217398.13</v>
      </c>
      <c r="L1621" s="490">
        <v>174694.92</v>
      </c>
      <c r="M1621" s="490">
        <v>279511.88</v>
      </c>
      <c r="N1621" s="490">
        <v>232926.56</v>
      </c>
      <c r="O1621" s="490">
        <v>372682.51</v>
      </c>
      <c r="P1621" s="490">
        <v>291158.2</v>
      </c>
      <c r="Q1621" s="490">
        <v>465853.13</v>
      </c>
      <c r="R1621" s="490">
        <v>329979.3</v>
      </c>
      <c r="S1621" s="490">
        <v>527966.89</v>
      </c>
      <c r="T1621" s="490">
        <v>368800.39</v>
      </c>
      <c r="U1621" s="490">
        <v>590080.64</v>
      </c>
    </row>
    <row r="1622" spans="1:21" ht="15">
      <c r="A1622" s="489">
        <v>9</v>
      </c>
      <c r="B1622" s="489" t="s">
        <v>586</v>
      </c>
      <c r="C1622" s="489" t="s">
        <v>594</v>
      </c>
      <c r="D1622" s="489" t="s">
        <v>595</v>
      </c>
      <c r="E1622" s="489" t="s">
        <v>612</v>
      </c>
      <c r="F1622" s="489">
        <v>1</v>
      </c>
      <c r="G1622" s="489" t="s">
        <v>87</v>
      </c>
      <c r="H1622" s="490">
        <v>133197.76999999999</v>
      </c>
      <c r="I1622" s="490">
        <v>233096.1</v>
      </c>
      <c r="J1622" s="490">
        <v>172383.47</v>
      </c>
      <c r="K1622" s="490">
        <v>301671.08</v>
      </c>
      <c r="L1622" s="490">
        <v>206224.32</v>
      </c>
      <c r="M1622" s="490">
        <v>360892.55</v>
      </c>
      <c r="N1622" s="490">
        <v>245912.36</v>
      </c>
      <c r="O1622" s="490">
        <v>430346.63</v>
      </c>
      <c r="P1622" s="490">
        <v>289087.08</v>
      </c>
      <c r="Q1622" s="490">
        <v>505902.39</v>
      </c>
      <c r="R1622" s="490">
        <v>316700.23</v>
      </c>
      <c r="S1622" s="490">
        <v>554225.39</v>
      </c>
      <c r="T1622" s="490">
        <v>342784.05</v>
      </c>
      <c r="U1622" s="490">
        <v>599872.09</v>
      </c>
    </row>
    <row r="1623" spans="1:21" ht="15">
      <c r="A1623" s="489">
        <v>9</v>
      </c>
      <c r="B1623" s="489" t="s">
        <v>586</v>
      </c>
      <c r="C1623" s="489" t="s">
        <v>594</v>
      </c>
      <c r="D1623" s="489" t="s">
        <v>595</v>
      </c>
      <c r="E1623" s="489" t="s">
        <v>612</v>
      </c>
      <c r="F1623" s="489">
        <v>2</v>
      </c>
      <c r="G1623" s="489" t="s">
        <v>106</v>
      </c>
      <c r="H1623" s="490">
        <v>117078</v>
      </c>
      <c r="I1623" s="490">
        <v>204886.5</v>
      </c>
      <c r="J1623" s="490">
        <v>153154.04</v>
      </c>
      <c r="K1623" s="490">
        <v>268019.56</v>
      </c>
      <c r="L1623" s="490">
        <v>185795.59</v>
      </c>
      <c r="M1623" s="490">
        <v>325142.28000000003</v>
      </c>
      <c r="N1623" s="490">
        <v>227263.73</v>
      </c>
      <c r="O1623" s="490">
        <v>397711.52</v>
      </c>
      <c r="P1623" s="490">
        <v>269275.26</v>
      </c>
      <c r="Q1623" s="490">
        <v>471231.71</v>
      </c>
      <c r="R1623" s="490">
        <v>296511.92</v>
      </c>
      <c r="S1623" s="490">
        <v>518895.86</v>
      </c>
      <c r="T1623" s="490">
        <v>321682.09000000003</v>
      </c>
      <c r="U1623" s="490">
        <v>562943.65</v>
      </c>
    </row>
    <row r="1624" spans="1:21" ht="15">
      <c r="A1624" s="489">
        <v>9</v>
      </c>
      <c r="B1624" s="489" t="s">
        <v>586</v>
      </c>
      <c r="C1624" s="489" t="s">
        <v>594</v>
      </c>
      <c r="D1624" s="489" t="s">
        <v>595</v>
      </c>
      <c r="E1624" s="489" t="s">
        <v>612</v>
      </c>
      <c r="F1624" s="489">
        <v>3</v>
      </c>
      <c r="G1624" s="489" t="s">
        <v>107</v>
      </c>
      <c r="H1624" s="490">
        <v>102216.56</v>
      </c>
      <c r="I1624" s="490">
        <v>178878.99</v>
      </c>
      <c r="J1624" s="490">
        <v>139359.26999999999</v>
      </c>
      <c r="K1624" s="490">
        <v>243878.73</v>
      </c>
      <c r="L1624" s="490">
        <v>176277.19</v>
      </c>
      <c r="M1624" s="490">
        <v>308485.09000000003</v>
      </c>
      <c r="N1624" s="490">
        <v>232173.03</v>
      </c>
      <c r="O1624" s="490">
        <v>406302.81</v>
      </c>
      <c r="P1624" s="490">
        <v>287673.3</v>
      </c>
      <c r="Q1624" s="490">
        <v>503428.27</v>
      </c>
      <c r="R1624" s="490">
        <v>324108.36</v>
      </c>
      <c r="S1624" s="490">
        <v>567189.63</v>
      </c>
      <c r="T1624" s="490">
        <v>360091.34</v>
      </c>
      <c r="U1624" s="490">
        <v>630159.84</v>
      </c>
    </row>
    <row r="1625" spans="1:21" ht="15">
      <c r="A1625" s="489">
        <v>9</v>
      </c>
      <c r="B1625" s="489" t="s">
        <v>586</v>
      </c>
      <c r="C1625" s="489" t="s">
        <v>594</v>
      </c>
      <c r="D1625" s="489" t="s">
        <v>595</v>
      </c>
      <c r="E1625" s="489" t="s">
        <v>612</v>
      </c>
      <c r="F1625" s="489">
        <v>4</v>
      </c>
      <c r="G1625" s="489" t="s">
        <v>104</v>
      </c>
      <c r="H1625" s="490">
        <v>112843.95</v>
      </c>
      <c r="I1625" s="490">
        <v>180550.33</v>
      </c>
      <c r="J1625" s="490">
        <v>157981.54</v>
      </c>
      <c r="K1625" s="490">
        <v>252770.46</v>
      </c>
      <c r="L1625" s="490">
        <v>203119.12</v>
      </c>
      <c r="M1625" s="490">
        <v>324990.59000000003</v>
      </c>
      <c r="N1625" s="490">
        <v>270825.49</v>
      </c>
      <c r="O1625" s="490">
        <v>433320.79</v>
      </c>
      <c r="P1625" s="490">
        <v>338531.86</v>
      </c>
      <c r="Q1625" s="490">
        <v>541650.99</v>
      </c>
      <c r="R1625" s="490">
        <v>383669.44</v>
      </c>
      <c r="S1625" s="490">
        <v>613871.12</v>
      </c>
      <c r="T1625" s="490">
        <v>428807.03</v>
      </c>
      <c r="U1625" s="490">
        <v>686091.25</v>
      </c>
    </row>
    <row r="1626" spans="1:21" ht="15">
      <c r="A1626" s="489">
        <v>9</v>
      </c>
      <c r="B1626" s="489" t="s">
        <v>586</v>
      </c>
      <c r="C1626" s="489" t="s">
        <v>594</v>
      </c>
      <c r="D1626" s="489" t="s">
        <v>595</v>
      </c>
      <c r="E1626" s="489" t="s">
        <v>613</v>
      </c>
      <c r="F1626" s="489">
        <v>1</v>
      </c>
      <c r="G1626" s="489" t="s">
        <v>87</v>
      </c>
      <c r="H1626" s="490">
        <v>115239.92</v>
      </c>
      <c r="I1626" s="490">
        <v>201669.86</v>
      </c>
      <c r="J1626" s="490">
        <v>149237.46</v>
      </c>
      <c r="K1626" s="490">
        <v>261165.55</v>
      </c>
      <c r="L1626" s="490">
        <v>178602.46</v>
      </c>
      <c r="M1626" s="490">
        <v>312554.31</v>
      </c>
      <c r="N1626" s="490">
        <v>213078.39999999999</v>
      </c>
      <c r="O1626" s="490">
        <v>372887.19</v>
      </c>
      <c r="P1626" s="490">
        <v>250564.39</v>
      </c>
      <c r="Q1626" s="490">
        <v>438487.68</v>
      </c>
      <c r="R1626" s="490">
        <v>274540.27</v>
      </c>
      <c r="S1626" s="490">
        <v>480445.48</v>
      </c>
      <c r="T1626" s="490">
        <v>297233.42</v>
      </c>
      <c r="U1626" s="490">
        <v>520158.48</v>
      </c>
    </row>
    <row r="1627" spans="1:21" ht="15">
      <c r="A1627" s="489">
        <v>9</v>
      </c>
      <c r="B1627" s="489" t="s">
        <v>586</v>
      </c>
      <c r="C1627" s="489" t="s">
        <v>594</v>
      </c>
      <c r="D1627" s="489" t="s">
        <v>595</v>
      </c>
      <c r="E1627" s="489" t="s">
        <v>613</v>
      </c>
      <c r="F1627" s="489">
        <v>2</v>
      </c>
      <c r="G1627" s="489" t="s">
        <v>106</v>
      </c>
      <c r="H1627" s="490">
        <v>100872.22</v>
      </c>
      <c r="I1627" s="490">
        <v>176526.39</v>
      </c>
      <c r="J1627" s="490">
        <v>132098.18</v>
      </c>
      <c r="K1627" s="490">
        <v>231171.81</v>
      </c>
      <c r="L1627" s="490">
        <v>160394.25</v>
      </c>
      <c r="M1627" s="490">
        <v>280689.93</v>
      </c>
      <c r="N1627" s="490">
        <v>196456.79</v>
      </c>
      <c r="O1627" s="490">
        <v>343799.38</v>
      </c>
      <c r="P1627" s="490">
        <v>232906.03</v>
      </c>
      <c r="Q1627" s="490">
        <v>407585.55</v>
      </c>
      <c r="R1627" s="490">
        <v>256546.35</v>
      </c>
      <c r="S1627" s="490">
        <v>448956.11</v>
      </c>
      <c r="T1627" s="490">
        <v>278425.15000000002</v>
      </c>
      <c r="U1627" s="490">
        <v>487244.01</v>
      </c>
    </row>
    <row r="1628" spans="1:21" ht="15">
      <c r="A1628" s="489">
        <v>9</v>
      </c>
      <c r="B1628" s="489" t="s">
        <v>586</v>
      </c>
      <c r="C1628" s="489" t="s">
        <v>594</v>
      </c>
      <c r="D1628" s="489" t="s">
        <v>595</v>
      </c>
      <c r="E1628" s="489" t="s">
        <v>613</v>
      </c>
      <c r="F1628" s="489">
        <v>3</v>
      </c>
      <c r="G1628" s="489" t="s">
        <v>107</v>
      </c>
      <c r="H1628" s="490">
        <v>87747.56</v>
      </c>
      <c r="I1628" s="490">
        <v>153558.24</v>
      </c>
      <c r="J1628" s="490">
        <v>119509.62</v>
      </c>
      <c r="K1628" s="490">
        <v>209141.84</v>
      </c>
      <c r="L1628" s="490">
        <v>151071.32</v>
      </c>
      <c r="M1628" s="490">
        <v>264374.82</v>
      </c>
      <c r="N1628" s="490">
        <v>198876.43</v>
      </c>
      <c r="O1628" s="490">
        <v>348033.75</v>
      </c>
      <c r="P1628" s="490">
        <v>246328.95</v>
      </c>
      <c r="Q1628" s="490">
        <v>431075.66</v>
      </c>
      <c r="R1628" s="490">
        <v>277460.28000000003</v>
      </c>
      <c r="S1628" s="490">
        <v>485555.49</v>
      </c>
      <c r="T1628" s="490">
        <v>308188.65999999997</v>
      </c>
      <c r="U1628" s="490">
        <v>539330.16</v>
      </c>
    </row>
    <row r="1629" spans="1:21" ht="15">
      <c r="A1629" s="489">
        <v>9</v>
      </c>
      <c r="B1629" s="489" t="s">
        <v>586</v>
      </c>
      <c r="C1629" s="489" t="s">
        <v>594</v>
      </c>
      <c r="D1629" s="489" t="s">
        <v>595</v>
      </c>
      <c r="E1629" s="489" t="s">
        <v>613</v>
      </c>
      <c r="F1629" s="489">
        <v>4</v>
      </c>
      <c r="G1629" s="489" t="s">
        <v>104</v>
      </c>
      <c r="H1629" s="490">
        <v>97689.83</v>
      </c>
      <c r="I1629" s="490">
        <v>156303.73000000001</v>
      </c>
      <c r="J1629" s="490">
        <v>136765.76000000001</v>
      </c>
      <c r="K1629" s="490">
        <v>218825.22</v>
      </c>
      <c r="L1629" s="490">
        <v>175841.69</v>
      </c>
      <c r="M1629" s="490">
        <v>281346.71000000002</v>
      </c>
      <c r="N1629" s="490">
        <v>234455.59</v>
      </c>
      <c r="O1629" s="490">
        <v>375128.95</v>
      </c>
      <c r="P1629" s="490">
        <v>293069.49</v>
      </c>
      <c r="Q1629" s="490">
        <v>468911.18</v>
      </c>
      <c r="R1629" s="490">
        <v>332145.42</v>
      </c>
      <c r="S1629" s="490">
        <v>531432.68000000005</v>
      </c>
      <c r="T1629" s="490">
        <v>371221.35</v>
      </c>
      <c r="U1629" s="490">
        <v>593954.17000000004</v>
      </c>
    </row>
    <row r="1630" spans="1:21" ht="15">
      <c r="A1630" s="489">
        <v>9</v>
      </c>
      <c r="B1630" s="489" t="s">
        <v>586</v>
      </c>
      <c r="C1630" s="489" t="s">
        <v>594</v>
      </c>
      <c r="D1630" s="489" t="s">
        <v>595</v>
      </c>
      <c r="E1630" s="489" t="s">
        <v>614</v>
      </c>
      <c r="F1630" s="489">
        <v>1</v>
      </c>
      <c r="G1630" s="489" t="s">
        <v>87</v>
      </c>
      <c r="H1630" s="490">
        <v>123964.01</v>
      </c>
      <c r="I1630" s="490">
        <v>216937.02</v>
      </c>
      <c r="J1630" s="490">
        <v>160395.49</v>
      </c>
      <c r="K1630" s="490">
        <v>280692.11</v>
      </c>
      <c r="L1630" s="490">
        <v>191855.92</v>
      </c>
      <c r="M1630" s="490">
        <v>335747.87</v>
      </c>
      <c r="N1630" s="490">
        <v>228737.52</v>
      </c>
      <c r="O1630" s="490">
        <v>400290.65</v>
      </c>
      <c r="P1630" s="490">
        <v>268866.67</v>
      </c>
      <c r="Q1630" s="490">
        <v>470516.68</v>
      </c>
      <c r="R1630" s="490">
        <v>294531.56</v>
      </c>
      <c r="S1630" s="490">
        <v>515430.22</v>
      </c>
      <c r="T1630" s="490">
        <v>318757.07</v>
      </c>
      <c r="U1630" s="490">
        <v>557824.88</v>
      </c>
    </row>
    <row r="1631" spans="1:21" ht="15">
      <c r="A1631" s="489">
        <v>9</v>
      </c>
      <c r="B1631" s="489" t="s">
        <v>586</v>
      </c>
      <c r="C1631" s="489" t="s">
        <v>594</v>
      </c>
      <c r="D1631" s="489" t="s">
        <v>595</v>
      </c>
      <c r="E1631" s="489" t="s">
        <v>614</v>
      </c>
      <c r="F1631" s="489">
        <v>2</v>
      </c>
      <c r="G1631" s="489" t="s">
        <v>106</v>
      </c>
      <c r="H1631" s="490">
        <v>109129.18</v>
      </c>
      <c r="I1631" s="490">
        <v>190976.06</v>
      </c>
      <c r="J1631" s="490">
        <v>142698.82999999999</v>
      </c>
      <c r="K1631" s="490">
        <v>249722.96</v>
      </c>
      <c r="L1631" s="490">
        <v>173055.57</v>
      </c>
      <c r="M1631" s="490">
        <v>302847.26</v>
      </c>
      <c r="N1631" s="490">
        <v>211575.37</v>
      </c>
      <c r="O1631" s="490">
        <v>370256.9</v>
      </c>
      <c r="P1631" s="490">
        <v>250634.06</v>
      </c>
      <c r="Q1631" s="490">
        <v>438609.61</v>
      </c>
      <c r="R1631" s="490">
        <v>275952.46999999997</v>
      </c>
      <c r="S1631" s="490">
        <v>482916.81</v>
      </c>
      <c r="T1631" s="490">
        <v>299337.15000000002</v>
      </c>
      <c r="U1631" s="490">
        <v>523840.02</v>
      </c>
    </row>
    <row r="1632" spans="1:21" ht="15">
      <c r="A1632" s="489">
        <v>9</v>
      </c>
      <c r="B1632" s="489" t="s">
        <v>586</v>
      </c>
      <c r="C1632" s="489" t="s">
        <v>594</v>
      </c>
      <c r="D1632" s="489" t="s">
        <v>595</v>
      </c>
      <c r="E1632" s="489" t="s">
        <v>614</v>
      </c>
      <c r="F1632" s="489">
        <v>3</v>
      </c>
      <c r="G1632" s="489" t="s">
        <v>107</v>
      </c>
      <c r="H1632" s="490">
        <v>95404.08</v>
      </c>
      <c r="I1632" s="490">
        <v>166957.14000000001</v>
      </c>
      <c r="J1632" s="490">
        <v>130120.23</v>
      </c>
      <c r="K1632" s="490">
        <v>227710.4</v>
      </c>
      <c r="L1632" s="490">
        <v>164629.5</v>
      </c>
      <c r="M1632" s="490">
        <v>288101.63</v>
      </c>
      <c r="N1632" s="490">
        <v>216871</v>
      </c>
      <c r="O1632" s="490">
        <v>379524.26</v>
      </c>
      <c r="P1632" s="490">
        <v>268748.46000000002</v>
      </c>
      <c r="Q1632" s="490">
        <v>470309.81</v>
      </c>
      <c r="R1632" s="490">
        <v>302813.37</v>
      </c>
      <c r="S1632" s="490">
        <v>529923.4</v>
      </c>
      <c r="T1632" s="490">
        <v>336462.23</v>
      </c>
      <c r="U1632" s="490">
        <v>588808.9</v>
      </c>
    </row>
    <row r="1633" spans="1:21" ht="15">
      <c r="A1633" s="489">
        <v>9</v>
      </c>
      <c r="B1633" s="489" t="s">
        <v>586</v>
      </c>
      <c r="C1633" s="489" t="s">
        <v>594</v>
      </c>
      <c r="D1633" s="489" t="s">
        <v>595</v>
      </c>
      <c r="E1633" s="489" t="s">
        <v>614</v>
      </c>
      <c r="F1633" s="489">
        <v>4</v>
      </c>
      <c r="G1633" s="489" t="s">
        <v>104</v>
      </c>
      <c r="H1633" s="490">
        <v>104997.5</v>
      </c>
      <c r="I1633" s="490">
        <v>167996</v>
      </c>
      <c r="J1633" s="490">
        <v>146996.5</v>
      </c>
      <c r="K1633" s="490">
        <v>235194.4</v>
      </c>
      <c r="L1633" s="490">
        <v>188995.5</v>
      </c>
      <c r="M1633" s="490">
        <v>302392.8</v>
      </c>
      <c r="N1633" s="490">
        <v>251994</v>
      </c>
      <c r="O1633" s="490">
        <v>403190.4</v>
      </c>
      <c r="P1633" s="490">
        <v>314992.49</v>
      </c>
      <c r="Q1633" s="490">
        <v>503988</v>
      </c>
      <c r="R1633" s="490">
        <v>356991.49</v>
      </c>
      <c r="S1633" s="490">
        <v>571186.4</v>
      </c>
      <c r="T1633" s="490">
        <v>398990.49</v>
      </c>
      <c r="U1633" s="490">
        <v>638384.80000000005</v>
      </c>
    </row>
    <row r="1634" spans="1:21" ht="15">
      <c r="A1634" s="489">
        <v>9</v>
      </c>
      <c r="B1634" s="489" t="s">
        <v>586</v>
      </c>
      <c r="C1634" s="489" t="s">
        <v>594</v>
      </c>
      <c r="D1634" s="489" t="s">
        <v>595</v>
      </c>
      <c r="E1634" s="489" t="s">
        <v>615</v>
      </c>
      <c r="F1634" s="489">
        <v>1</v>
      </c>
      <c r="G1634" s="489" t="s">
        <v>87</v>
      </c>
      <c r="H1634" s="490">
        <v>125559.41</v>
      </c>
      <c r="I1634" s="490">
        <v>219728.97</v>
      </c>
      <c r="J1634" s="490">
        <v>162416.74</v>
      </c>
      <c r="K1634" s="490">
        <v>284229.3</v>
      </c>
      <c r="L1634" s="490">
        <v>194242.8</v>
      </c>
      <c r="M1634" s="490">
        <v>339924.91</v>
      </c>
      <c r="N1634" s="490">
        <v>231536.19</v>
      </c>
      <c r="O1634" s="490">
        <v>405188.33</v>
      </c>
      <c r="P1634" s="490">
        <v>272121.90000000002</v>
      </c>
      <c r="Q1634" s="490">
        <v>476213.33</v>
      </c>
      <c r="R1634" s="490">
        <v>298078.3</v>
      </c>
      <c r="S1634" s="490">
        <v>521637.02</v>
      </c>
      <c r="T1634" s="490">
        <v>322558.48</v>
      </c>
      <c r="U1634" s="490">
        <v>564477.35</v>
      </c>
    </row>
    <row r="1635" spans="1:21" ht="15">
      <c r="A1635" s="489">
        <v>9</v>
      </c>
      <c r="B1635" s="489" t="s">
        <v>586</v>
      </c>
      <c r="C1635" s="489" t="s">
        <v>594</v>
      </c>
      <c r="D1635" s="489" t="s">
        <v>595</v>
      </c>
      <c r="E1635" s="489" t="s">
        <v>615</v>
      </c>
      <c r="F1635" s="489">
        <v>2</v>
      </c>
      <c r="G1635" s="489" t="s">
        <v>106</v>
      </c>
      <c r="H1635" s="490">
        <v>110724.62</v>
      </c>
      <c r="I1635" s="490">
        <v>193768.08</v>
      </c>
      <c r="J1635" s="490">
        <v>144720.09</v>
      </c>
      <c r="K1635" s="490">
        <v>253260.15</v>
      </c>
      <c r="L1635" s="490">
        <v>175442.45</v>
      </c>
      <c r="M1635" s="490">
        <v>307024.28999999998</v>
      </c>
      <c r="N1635" s="490">
        <v>214374.04</v>
      </c>
      <c r="O1635" s="490">
        <v>375154.58</v>
      </c>
      <c r="P1635" s="490">
        <v>253889.29</v>
      </c>
      <c r="Q1635" s="490">
        <v>444306.26</v>
      </c>
      <c r="R1635" s="490">
        <v>279499.21000000002</v>
      </c>
      <c r="S1635" s="490">
        <v>489123.61</v>
      </c>
      <c r="T1635" s="490">
        <v>303138.56</v>
      </c>
      <c r="U1635" s="490">
        <v>530492.49</v>
      </c>
    </row>
    <row r="1636" spans="1:21" ht="15">
      <c r="A1636" s="489">
        <v>9</v>
      </c>
      <c r="B1636" s="489" t="s">
        <v>586</v>
      </c>
      <c r="C1636" s="489" t="s">
        <v>594</v>
      </c>
      <c r="D1636" s="489" t="s">
        <v>595</v>
      </c>
      <c r="E1636" s="489" t="s">
        <v>615</v>
      </c>
      <c r="F1636" s="489">
        <v>3</v>
      </c>
      <c r="G1636" s="489" t="s">
        <v>107</v>
      </c>
      <c r="H1636" s="490">
        <v>96943.86</v>
      </c>
      <c r="I1636" s="490">
        <v>169651.75</v>
      </c>
      <c r="J1636" s="490">
        <v>132275.91</v>
      </c>
      <c r="K1636" s="490">
        <v>231482.85</v>
      </c>
      <c r="L1636" s="490">
        <v>167401.1</v>
      </c>
      <c r="M1636" s="490">
        <v>292951.92</v>
      </c>
      <c r="N1636" s="490">
        <v>220566.47</v>
      </c>
      <c r="O1636" s="490">
        <v>385991.32</v>
      </c>
      <c r="P1636" s="490">
        <v>273367.78999999998</v>
      </c>
      <c r="Q1636" s="490">
        <v>478393.64</v>
      </c>
      <c r="R1636" s="490">
        <v>308048.61</v>
      </c>
      <c r="S1636" s="490">
        <v>539085.06999999995</v>
      </c>
      <c r="T1636" s="490">
        <v>342313.38</v>
      </c>
      <c r="U1636" s="490">
        <v>599048.41</v>
      </c>
    </row>
    <row r="1637" spans="1:21" ht="15">
      <c r="A1637" s="489">
        <v>9</v>
      </c>
      <c r="B1637" s="489" t="s">
        <v>586</v>
      </c>
      <c r="C1637" s="489" t="s">
        <v>594</v>
      </c>
      <c r="D1637" s="489" t="s">
        <v>595</v>
      </c>
      <c r="E1637" s="489" t="s">
        <v>615</v>
      </c>
      <c r="F1637" s="489">
        <v>4</v>
      </c>
      <c r="G1637" s="489" t="s">
        <v>104</v>
      </c>
      <c r="H1637" s="490">
        <v>106321.78</v>
      </c>
      <c r="I1637" s="490">
        <v>170114.85</v>
      </c>
      <c r="J1637" s="490">
        <v>148850.5</v>
      </c>
      <c r="K1637" s="490">
        <v>238160.8</v>
      </c>
      <c r="L1637" s="490">
        <v>191379.21</v>
      </c>
      <c r="M1637" s="490">
        <v>306206.74</v>
      </c>
      <c r="N1637" s="490">
        <v>255172.28</v>
      </c>
      <c r="O1637" s="490">
        <v>408275.65</v>
      </c>
      <c r="P1637" s="490">
        <v>318965.34999999998</v>
      </c>
      <c r="Q1637" s="490">
        <v>510344.56</v>
      </c>
      <c r="R1637" s="490">
        <v>361494.06</v>
      </c>
      <c r="S1637" s="490">
        <v>578390.5</v>
      </c>
      <c r="T1637" s="490">
        <v>404022.77</v>
      </c>
      <c r="U1637" s="490">
        <v>646436.44999999995</v>
      </c>
    </row>
    <row r="1638" spans="1:21" ht="15">
      <c r="A1638" s="489">
        <v>9</v>
      </c>
      <c r="B1638" s="489" t="s">
        <v>586</v>
      </c>
      <c r="C1638" s="489" t="s">
        <v>594</v>
      </c>
      <c r="D1638" s="489" t="s">
        <v>595</v>
      </c>
      <c r="E1638" s="489" t="s">
        <v>616</v>
      </c>
      <c r="F1638" s="489">
        <v>1</v>
      </c>
      <c r="G1638" s="489" t="s">
        <v>87</v>
      </c>
      <c r="H1638" s="490">
        <v>119494.33</v>
      </c>
      <c r="I1638" s="490">
        <v>209115.09</v>
      </c>
      <c r="J1638" s="490">
        <v>154627.48000000001</v>
      </c>
      <c r="K1638" s="490">
        <v>270598.08</v>
      </c>
      <c r="L1638" s="490">
        <v>184967.48</v>
      </c>
      <c r="M1638" s="490">
        <v>323693.09000000003</v>
      </c>
      <c r="N1638" s="490">
        <v>220541.54</v>
      </c>
      <c r="O1638" s="490">
        <v>385947.69</v>
      </c>
      <c r="P1638" s="490">
        <v>259245.01</v>
      </c>
      <c r="Q1638" s="490">
        <v>453678.77</v>
      </c>
      <c r="R1638" s="490">
        <v>283998.26</v>
      </c>
      <c r="S1638" s="490">
        <v>496996.96</v>
      </c>
      <c r="T1638" s="490">
        <v>307370.53000000003</v>
      </c>
      <c r="U1638" s="490">
        <v>537898.43000000005</v>
      </c>
    </row>
    <row r="1639" spans="1:21" ht="15">
      <c r="A1639" s="489">
        <v>9</v>
      </c>
      <c r="B1639" s="489" t="s">
        <v>586</v>
      </c>
      <c r="C1639" s="489" t="s">
        <v>594</v>
      </c>
      <c r="D1639" s="489" t="s">
        <v>595</v>
      </c>
      <c r="E1639" s="489" t="s">
        <v>616</v>
      </c>
      <c r="F1639" s="489">
        <v>2</v>
      </c>
      <c r="G1639" s="489" t="s">
        <v>106</v>
      </c>
      <c r="H1639" s="490">
        <v>105126.73</v>
      </c>
      <c r="I1639" s="490">
        <v>183971.78</v>
      </c>
      <c r="J1639" s="490">
        <v>137488.19</v>
      </c>
      <c r="K1639" s="490">
        <v>240604.34</v>
      </c>
      <c r="L1639" s="490">
        <v>166759.26999999999</v>
      </c>
      <c r="M1639" s="490">
        <v>291828.71999999997</v>
      </c>
      <c r="N1639" s="490">
        <v>203919.93</v>
      </c>
      <c r="O1639" s="490">
        <v>356859.88</v>
      </c>
      <c r="P1639" s="490">
        <v>241586.66</v>
      </c>
      <c r="Q1639" s="490">
        <v>422776.65</v>
      </c>
      <c r="R1639" s="490">
        <v>266004.34000000003</v>
      </c>
      <c r="S1639" s="490">
        <v>465507.59</v>
      </c>
      <c r="T1639" s="490">
        <v>288562.26</v>
      </c>
      <c r="U1639" s="490">
        <v>504983.96</v>
      </c>
    </row>
    <row r="1640" spans="1:21" ht="15">
      <c r="A1640" s="489">
        <v>9</v>
      </c>
      <c r="B1640" s="489" t="s">
        <v>586</v>
      </c>
      <c r="C1640" s="489" t="s">
        <v>594</v>
      </c>
      <c r="D1640" s="489" t="s">
        <v>595</v>
      </c>
      <c r="E1640" s="489" t="s">
        <v>616</v>
      </c>
      <c r="F1640" s="489">
        <v>3</v>
      </c>
      <c r="G1640" s="489" t="s">
        <v>107</v>
      </c>
      <c r="H1640" s="490">
        <v>91853.64</v>
      </c>
      <c r="I1640" s="490">
        <v>160743.87</v>
      </c>
      <c r="J1640" s="490">
        <v>125258.13</v>
      </c>
      <c r="K1640" s="490">
        <v>219201.73</v>
      </c>
      <c r="L1640" s="490">
        <v>158462.26</v>
      </c>
      <c r="M1640" s="490">
        <v>277308.96000000002</v>
      </c>
      <c r="N1640" s="490">
        <v>208731.01</v>
      </c>
      <c r="O1640" s="490">
        <v>365279.27</v>
      </c>
      <c r="P1640" s="490">
        <v>258647.18</v>
      </c>
      <c r="Q1640" s="490">
        <v>452632.57</v>
      </c>
      <c r="R1640" s="490">
        <v>291420.94</v>
      </c>
      <c r="S1640" s="490">
        <v>509986.65</v>
      </c>
      <c r="T1640" s="490">
        <v>323791.76</v>
      </c>
      <c r="U1640" s="490">
        <v>566635.57999999996</v>
      </c>
    </row>
    <row r="1641" spans="1:21" ht="15">
      <c r="A1641" s="489">
        <v>9</v>
      </c>
      <c r="B1641" s="489" t="s">
        <v>586</v>
      </c>
      <c r="C1641" s="489" t="s">
        <v>594</v>
      </c>
      <c r="D1641" s="489" t="s">
        <v>595</v>
      </c>
      <c r="E1641" s="489" t="s">
        <v>616</v>
      </c>
      <c r="F1641" s="489">
        <v>4</v>
      </c>
      <c r="G1641" s="489" t="s">
        <v>104</v>
      </c>
      <c r="H1641" s="490">
        <v>101221.26</v>
      </c>
      <c r="I1641" s="490">
        <v>161954.01999999999</v>
      </c>
      <c r="J1641" s="490">
        <v>141709.76000000001</v>
      </c>
      <c r="K1641" s="490">
        <v>226735.62</v>
      </c>
      <c r="L1641" s="490">
        <v>182198.27</v>
      </c>
      <c r="M1641" s="490">
        <v>291517.23</v>
      </c>
      <c r="N1641" s="490">
        <v>242931.02</v>
      </c>
      <c r="O1641" s="490">
        <v>388689.64</v>
      </c>
      <c r="P1641" s="490">
        <v>303663.78000000003</v>
      </c>
      <c r="Q1641" s="490">
        <v>485862.05</v>
      </c>
      <c r="R1641" s="490">
        <v>344152.28</v>
      </c>
      <c r="S1641" s="490">
        <v>550643.66</v>
      </c>
      <c r="T1641" s="490">
        <v>384640.78</v>
      </c>
      <c r="U1641" s="490">
        <v>615425.26</v>
      </c>
    </row>
    <row r="1642" spans="1:21" ht="15">
      <c r="A1642" s="489">
        <v>9</v>
      </c>
      <c r="B1642" s="489" t="s">
        <v>586</v>
      </c>
      <c r="C1642" s="489" t="s">
        <v>594</v>
      </c>
      <c r="D1642" s="489" t="s">
        <v>595</v>
      </c>
      <c r="E1642" s="489" t="s">
        <v>617</v>
      </c>
      <c r="F1642" s="489">
        <v>1</v>
      </c>
      <c r="G1642" s="489" t="s">
        <v>87</v>
      </c>
      <c r="H1642" s="490">
        <v>118294.59</v>
      </c>
      <c r="I1642" s="490">
        <v>207015.54</v>
      </c>
      <c r="J1642" s="490">
        <v>152975.9</v>
      </c>
      <c r="K1642" s="490">
        <v>267707.82</v>
      </c>
      <c r="L1642" s="490">
        <v>182920.83</v>
      </c>
      <c r="M1642" s="490">
        <v>320111.46000000002</v>
      </c>
      <c r="N1642" s="490">
        <v>217992.9</v>
      </c>
      <c r="O1642" s="490">
        <v>381487.58</v>
      </c>
      <c r="P1642" s="490">
        <v>256169.8</v>
      </c>
      <c r="Q1642" s="490">
        <v>448297.16</v>
      </c>
      <c r="R1642" s="490">
        <v>280585.17</v>
      </c>
      <c r="S1642" s="490">
        <v>491024.04</v>
      </c>
      <c r="T1642" s="490">
        <v>303591.21999999997</v>
      </c>
      <c r="U1642" s="490">
        <v>531284.64</v>
      </c>
    </row>
    <row r="1643" spans="1:21" ht="15">
      <c r="A1643" s="489">
        <v>9</v>
      </c>
      <c r="B1643" s="489" t="s">
        <v>586</v>
      </c>
      <c r="C1643" s="489" t="s">
        <v>594</v>
      </c>
      <c r="D1643" s="489" t="s">
        <v>595</v>
      </c>
      <c r="E1643" s="489" t="s">
        <v>617</v>
      </c>
      <c r="F1643" s="489">
        <v>2</v>
      </c>
      <c r="G1643" s="489" t="s">
        <v>106</v>
      </c>
      <c r="H1643" s="490">
        <v>104511.12</v>
      </c>
      <c r="I1643" s="490">
        <v>182894.46</v>
      </c>
      <c r="J1643" s="490">
        <v>136533.34</v>
      </c>
      <c r="K1643" s="490">
        <v>238933.34</v>
      </c>
      <c r="L1643" s="490">
        <v>165452.79</v>
      </c>
      <c r="M1643" s="490">
        <v>289542.38</v>
      </c>
      <c r="N1643" s="490">
        <v>202046.97</v>
      </c>
      <c r="O1643" s="490">
        <v>353582.2</v>
      </c>
      <c r="P1643" s="490">
        <v>239229.27</v>
      </c>
      <c r="Q1643" s="490">
        <v>418651.22</v>
      </c>
      <c r="R1643" s="490">
        <v>263322.7</v>
      </c>
      <c r="S1643" s="490">
        <v>460814.73</v>
      </c>
      <c r="T1643" s="490">
        <v>285547.52000000002</v>
      </c>
      <c r="U1643" s="490">
        <v>499708.15999999997</v>
      </c>
    </row>
    <row r="1644" spans="1:21" ht="15">
      <c r="A1644" s="489">
        <v>9</v>
      </c>
      <c r="B1644" s="489" t="s">
        <v>586</v>
      </c>
      <c r="C1644" s="489" t="s">
        <v>594</v>
      </c>
      <c r="D1644" s="489" t="s">
        <v>595</v>
      </c>
      <c r="E1644" s="489" t="s">
        <v>617</v>
      </c>
      <c r="F1644" s="489">
        <v>3</v>
      </c>
      <c r="G1644" s="489" t="s">
        <v>107</v>
      </c>
      <c r="H1644" s="490">
        <v>91649.97</v>
      </c>
      <c r="I1644" s="490">
        <v>160387.45000000001</v>
      </c>
      <c r="J1644" s="490">
        <v>125108.64</v>
      </c>
      <c r="K1644" s="490">
        <v>218940.13</v>
      </c>
      <c r="L1644" s="490">
        <v>158375.1</v>
      </c>
      <c r="M1644" s="490">
        <v>277156.43</v>
      </c>
      <c r="N1644" s="490">
        <v>208718.54</v>
      </c>
      <c r="O1644" s="490">
        <v>365257.45</v>
      </c>
      <c r="P1644" s="490">
        <v>258723.73</v>
      </c>
      <c r="Q1644" s="490">
        <v>452766.53</v>
      </c>
      <c r="R1644" s="490">
        <v>291577.31</v>
      </c>
      <c r="S1644" s="490">
        <v>510260.3</v>
      </c>
      <c r="T1644" s="490">
        <v>324044.33</v>
      </c>
      <c r="U1644" s="490">
        <v>567077.57999999996</v>
      </c>
    </row>
    <row r="1645" spans="1:21" ht="15">
      <c r="A1645" s="489">
        <v>9</v>
      </c>
      <c r="B1645" s="489" t="s">
        <v>586</v>
      </c>
      <c r="C1645" s="489" t="s">
        <v>594</v>
      </c>
      <c r="D1645" s="489" t="s">
        <v>595</v>
      </c>
      <c r="E1645" s="489" t="s">
        <v>617</v>
      </c>
      <c r="F1645" s="489">
        <v>4</v>
      </c>
      <c r="G1645" s="489" t="s">
        <v>104</v>
      </c>
      <c r="H1645" s="490">
        <v>100142.74</v>
      </c>
      <c r="I1645" s="490">
        <v>160228.38</v>
      </c>
      <c r="J1645" s="490">
        <v>140199.82999999999</v>
      </c>
      <c r="K1645" s="490">
        <v>224319.73</v>
      </c>
      <c r="L1645" s="490">
        <v>180256.93</v>
      </c>
      <c r="M1645" s="490">
        <v>288411.09000000003</v>
      </c>
      <c r="N1645" s="490">
        <v>240342.57</v>
      </c>
      <c r="O1645" s="490">
        <v>384548.11</v>
      </c>
      <c r="P1645" s="490">
        <v>300428.21000000002</v>
      </c>
      <c r="Q1645" s="490">
        <v>480685.14</v>
      </c>
      <c r="R1645" s="490">
        <v>340485.3</v>
      </c>
      <c r="S1645" s="490">
        <v>544776.5</v>
      </c>
      <c r="T1645" s="490">
        <v>380542.4</v>
      </c>
      <c r="U1645" s="490">
        <v>608867.85</v>
      </c>
    </row>
    <row r="1646" spans="1:21" ht="15">
      <c r="A1646" s="489">
        <v>9</v>
      </c>
      <c r="B1646" s="489" t="s">
        <v>586</v>
      </c>
      <c r="C1646" s="489" t="s">
        <v>618</v>
      </c>
      <c r="D1646" s="489" t="s">
        <v>619</v>
      </c>
      <c r="E1646" s="489" t="s">
        <v>620</v>
      </c>
      <c r="F1646" s="489">
        <v>1</v>
      </c>
      <c r="G1646" s="489" t="s">
        <v>87</v>
      </c>
      <c r="H1646" s="490">
        <v>139706.13</v>
      </c>
      <c r="I1646" s="490">
        <v>244485.73</v>
      </c>
      <c r="J1646" s="490">
        <v>181471.28</v>
      </c>
      <c r="K1646" s="490">
        <v>317574.74</v>
      </c>
      <c r="L1646" s="490">
        <v>217572.44</v>
      </c>
      <c r="M1646" s="490">
        <v>380751.77</v>
      </c>
      <c r="N1646" s="490">
        <v>260171.2</v>
      </c>
      <c r="O1646" s="490">
        <v>455299.6</v>
      </c>
      <c r="P1646" s="490">
        <v>306381.18</v>
      </c>
      <c r="Q1646" s="490">
        <v>536167.06000000006</v>
      </c>
      <c r="R1646" s="490">
        <v>335943.02</v>
      </c>
      <c r="S1646" s="490">
        <v>587900.28</v>
      </c>
      <c r="T1646" s="490">
        <v>364183.84</v>
      </c>
      <c r="U1646" s="490">
        <v>637321.71</v>
      </c>
    </row>
    <row r="1647" spans="1:21" ht="15">
      <c r="A1647" s="489">
        <v>9</v>
      </c>
      <c r="B1647" s="489" t="s">
        <v>586</v>
      </c>
      <c r="C1647" s="489" t="s">
        <v>618</v>
      </c>
      <c r="D1647" s="489" t="s">
        <v>619</v>
      </c>
      <c r="E1647" s="489" t="s">
        <v>620</v>
      </c>
      <c r="F1647" s="489">
        <v>2</v>
      </c>
      <c r="G1647" s="489" t="s">
        <v>106</v>
      </c>
      <c r="H1647" s="490">
        <v>119847.9</v>
      </c>
      <c r="I1647" s="490">
        <v>209733.83</v>
      </c>
      <c r="J1647" s="490">
        <v>157782.84</v>
      </c>
      <c r="K1647" s="490">
        <v>276119.96999999997</v>
      </c>
      <c r="L1647" s="490">
        <v>192406.62</v>
      </c>
      <c r="M1647" s="490">
        <v>336711.58</v>
      </c>
      <c r="N1647" s="490">
        <v>237198.25</v>
      </c>
      <c r="O1647" s="490">
        <v>415096.93</v>
      </c>
      <c r="P1647" s="490">
        <v>281975.32</v>
      </c>
      <c r="Q1647" s="490">
        <v>493456.8</v>
      </c>
      <c r="R1647" s="490">
        <v>311073.37</v>
      </c>
      <c r="S1647" s="490">
        <v>544378.39</v>
      </c>
      <c r="T1647" s="490">
        <v>338188.67</v>
      </c>
      <c r="U1647" s="490">
        <v>591830.16</v>
      </c>
    </row>
    <row r="1648" spans="1:21" ht="15">
      <c r="A1648" s="489">
        <v>9</v>
      </c>
      <c r="B1648" s="489" t="s">
        <v>586</v>
      </c>
      <c r="C1648" s="489" t="s">
        <v>618</v>
      </c>
      <c r="D1648" s="489" t="s">
        <v>619</v>
      </c>
      <c r="E1648" s="489" t="s">
        <v>620</v>
      </c>
      <c r="F1648" s="489">
        <v>3</v>
      </c>
      <c r="G1648" s="489" t="s">
        <v>107</v>
      </c>
      <c r="H1648" s="490">
        <v>102390.84</v>
      </c>
      <c r="I1648" s="490">
        <v>179183.98</v>
      </c>
      <c r="J1648" s="490">
        <v>138735.10999999999</v>
      </c>
      <c r="K1648" s="490">
        <v>242786.44</v>
      </c>
      <c r="L1648" s="490">
        <v>174802.46</v>
      </c>
      <c r="M1648" s="490">
        <v>305904.31</v>
      </c>
      <c r="N1648" s="490">
        <v>229542.79</v>
      </c>
      <c r="O1648" s="490">
        <v>401699.88</v>
      </c>
      <c r="P1648" s="490">
        <v>283795.81</v>
      </c>
      <c r="Q1648" s="490">
        <v>496642.67</v>
      </c>
      <c r="R1648" s="490">
        <v>319268.34000000003</v>
      </c>
      <c r="S1648" s="490">
        <v>558719.6</v>
      </c>
      <c r="T1648" s="490">
        <v>354183.96</v>
      </c>
      <c r="U1648" s="490">
        <v>619821.92000000004</v>
      </c>
    </row>
    <row r="1649" spans="1:21" ht="15">
      <c r="A1649" s="489">
        <v>9</v>
      </c>
      <c r="B1649" s="489" t="s">
        <v>586</v>
      </c>
      <c r="C1649" s="489" t="s">
        <v>618</v>
      </c>
      <c r="D1649" s="489" t="s">
        <v>619</v>
      </c>
      <c r="E1649" s="489" t="s">
        <v>620</v>
      </c>
      <c r="F1649" s="489">
        <v>4</v>
      </c>
      <c r="G1649" s="489" t="s">
        <v>104</v>
      </c>
      <c r="H1649" s="490">
        <v>118775.33</v>
      </c>
      <c r="I1649" s="490">
        <v>190040.53</v>
      </c>
      <c r="J1649" s="490">
        <v>166285.46</v>
      </c>
      <c r="K1649" s="490">
        <v>266056.74</v>
      </c>
      <c r="L1649" s="490">
        <v>213795.59</v>
      </c>
      <c r="M1649" s="490">
        <v>342072.95</v>
      </c>
      <c r="N1649" s="490">
        <v>285060.78000000003</v>
      </c>
      <c r="O1649" s="490">
        <v>456097.26</v>
      </c>
      <c r="P1649" s="490">
        <v>356325.98</v>
      </c>
      <c r="Q1649" s="490">
        <v>570121.57999999996</v>
      </c>
      <c r="R1649" s="490">
        <v>403836.11</v>
      </c>
      <c r="S1649" s="490">
        <v>646137.79</v>
      </c>
      <c r="T1649" s="490">
        <v>451346.24</v>
      </c>
      <c r="U1649" s="490">
        <v>722154</v>
      </c>
    </row>
    <row r="1650" spans="1:21" ht="15">
      <c r="A1650" s="489">
        <v>9</v>
      </c>
      <c r="B1650" s="489" t="s">
        <v>586</v>
      </c>
      <c r="C1650" s="489" t="s">
        <v>621</v>
      </c>
      <c r="D1650" s="489" t="s">
        <v>622</v>
      </c>
      <c r="E1650" s="489" t="s">
        <v>623</v>
      </c>
      <c r="F1650" s="489">
        <v>1</v>
      </c>
      <c r="G1650" s="489" t="s">
        <v>87</v>
      </c>
      <c r="H1650" s="490">
        <v>98640.08</v>
      </c>
      <c r="I1650" s="490">
        <v>172620.14</v>
      </c>
      <c r="J1650" s="490">
        <v>127890.89</v>
      </c>
      <c r="K1650" s="490">
        <v>223809.06</v>
      </c>
      <c r="L1650" s="490">
        <v>153163.35</v>
      </c>
      <c r="M1650" s="490">
        <v>268035.84999999998</v>
      </c>
      <c r="N1650" s="490">
        <v>182893.08</v>
      </c>
      <c r="O1650" s="490">
        <v>320062.89</v>
      </c>
      <c r="P1650" s="490">
        <v>215188.91</v>
      </c>
      <c r="Q1650" s="490">
        <v>376580.6</v>
      </c>
      <c r="R1650" s="490">
        <v>235846.87</v>
      </c>
      <c r="S1650" s="490">
        <v>412732.03</v>
      </c>
      <c r="T1650" s="490">
        <v>255470.94</v>
      </c>
      <c r="U1650" s="490">
        <v>447074.14</v>
      </c>
    </row>
    <row r="1651" spans="1:21" ht="15">
      <c r="A1651" s="489">
        <v>9</v>
      </c>
      <c r="B1651" s="489" t="s">
        <v>586</v>
      </c>
      <c r="C1651" s="489" t="s">
        <v>621</v>
      </c>
      <c r="D1651" s="489" t="s">
        <v>622</v>
      </c>
      <c r="E1651" s="489" t="s">
        <v>623</v>
      </c>
      <c r="F1651" s="489">
        <v>2</v>
      </c>
      <c r="G1651" s="489" t="s">
        <v>106</v>
      </c>
      <c r="H1651" s="490">
        <v>85673.99</v>
      </c>
      <c r="I1651" s="490">
        <v>149929.48000000001</v>
      </c>
      <c r="J1651" s="490">
        <v>112423.74</v>
      </c>
      <c r="K1651" s="490">
        <v>196741.54</v>
      </c>
      <c r="L1651" s="490">
        <v>136731.54</v>
      </c>
      <c r="M1651" s="490">
        <v>239280.2</v>
      </c>
      <c r="N1651" s="490">
        <v>167893.09</v>
      </c>
      <c r="O1651" s="490">
        <v>293812.92</v>
      </c>
      <c r="P1651" s="490">
        <v>199253.32</v>
      </c>
      <c r="Q1651" s="490">
        <v>348693.31</v>
      </c>
      <c r="R1651" s="490">
        <v>219608.45</v>
      </c>
      <c r="S1651" s="490">
        <v>384314.79</v>
      </c>
      <c r="T1651" s="490">
        <v>238497.62</v>
      </c>
      <c r="U1651" s="490">
        <v>417370.83</v>
      </c>
    </row>
    <row r="1652" spans="1:21" ht="15">
      <c r="A1652" s="489">
        <v>9</v>
      </c>
      <c r="B1652" s="489" t="s">
        <v>586</v>
      </c>
      <c r="C1652" s="489" t="s">
        <v>621</v>
      </c>
      <c r="D1652" s="489" t="s">
        <v>622</v>
      </c>
      <c r="E1652" s="489" t="s">
        <v>623</v>
      </c>
      <c r="F1652" s="489">
        <v>3</v>
      </c>
      <c r="G1652" s="489" t="s">
        <v>107</v>
      </c>
      <c r="H1652" s="490">
        <v>74016.679999999993</v>
      </c>
      <c r="I1652" s="490">
        <v>129529.19</v>
      </c>
      <c r="J1652" s="490">
        <v>100611.94</v>
      </c>
      <c r="K1652" s="490">
        <v>176070.89</v>
      </c>
      <c r="L1652" s="490">
        <v>127026.39</v>
      </c>
      <c r="M1652" s="490">
        <v>222296.18</v>
      </c>
      <c r="N1652" s="490">
        <v>167065.49</v>
      </c>
      <c r="O1652" s="490">
        <v>292364.61</v>
      </c>
      <c r="P1652" s="490">
        <v>206786.41</v>
      </c>
      <c r="Q1652" s="490">
        <v>361876.22</v>
      </c>
      <c r="R1652" s="490">
        <v>232812.48</v>
      </c>
      <c r="S1652" s="490">
        <v>407421.84</v>
      </c>
      <c r="T1652" s="490">
        <v>258474.92</v>
      </c>
      <c r="U1652" s="490">
        <v>452331.1</v>
      </c>
    </row>
    <row r="1653" spans="1:21" ht="15">
      <c r="A1653" s="489">
        <v>9</v>
      </c>
      <c r="B1653" s="489" t="s">
        <v>586</v>
      </c>
      <c r="C1653" s="489" t="s">
        <v>621</v>
      </c>
      <c r="D1653" s="489" t="s">
        <v>622</v>
      </c>
      <c r="E1653" s="489" t="s">
        <v>623</v>
      </c>
      <c r="F1653" s="489">
        <v>4</v>
      </c>
      <c r="G1653" s="489" t="s">
        <v>104</v>
      </c>
      <c r="H1653" s="490">
        <v>83712.53</v>
      </c>
      <c r="I1653" s="490">
        <v>133940.04999999999</v>
      </c>
      <c r="J1653" s="490">
        <v>117197.54</v>
      </c>
      <c r="K1653" s="490">
        <v>187516.07</v>
      </c>
      <c r="L1653" s="490">
        <v>150682.54999999999</v>
      </c>
      <c r="M1653" s="490">
        <v>241092.09</v>
      </c>
      <c r="N1653" s="490">
        <v>200910.07</v>
      </c>
      <c r="O1653" s="490">
        <v>321456.12</v>
      </c>
      <c r="P1653" s="490">
        <v>251137.59</v>
      </c>
      <c r="Q1653" s="490">
        <v>401820.15</v>
      </c>
      <c r="R1653" s="490">
        <v>284622.59999999998</v>
      </c>
      <c r="S1653" s="490">
        <v>455396.17</v>
      </c>
      <c r="T1653" s="490">
        <v>318107.61</v>
      </c>
      <c r="U1653" s="490">
        <v>508972.19</v>
      </c>
    </row>
    <row r="1654" spans="1:21" ht="15">
      <c r="A1654" s="489">
        <v>9</v>
      </c>
      <c r="B1654" s="489" t="s">
        <v>586</v>
      </c>
      <c r="C1654" s="489" t="s">
        <v>621</v>
      </c>
      <c r="D1654" s="489" t="s">
        <v>622</v>
      </c>
      <c r="E1654" s="489" t="s">
        <v>624</v>
      </c>
      <c r="F1654" s="489">
        <v>1</v>
      </c>
      <c r="G1654" s="489" t="s">
        <v>87</v>
      </c>
      <c r="H1654" s="490">
        <v>101219.95</v>
      </c>
      <c r="I1654" s="490">
        <v>177134.91</v>
      </c>
      <c r="J1654" s="490">
        <v>131185.71</v>
      </c>
      <c r="K1654" s="490">
        <v>229575</v>
      </c>
      <c r="L1654" s="490">
        <v>157073.43</v>
      </c>
      <c r="M1654" s="490">
        <v>274878.5</v>
      </c>
      <c r="N1654" s="490">
        <v>187507.53</v>
      </c>
      <c r="O1654" s="490">
        <v>328138.17</v>
      </c>
      <c r="P1654" s="490">
        <v>220578.29</v>
      </c>
      <c r="Q1654" s="490">
        <v>386012.01</v>
      </c>
      <c r="R1654" s="490">
        <v>241731.37</v>
      </c>
      <c r="S1654" s="490">
        <v>423029.91</v>
      </c>
      <c r="T1654" s="490">
        <v>261802.2</v>
      </c>
      <c r="U1654" s="490">
        <v>458153.85</v>
      </c>
    </row>
    <row r="1655" spans="1:21" ht="15">
      <c r="A1655" s="489">
        <v>9</v>
      </c>
      <c r="B1655" s="489" t="s">
        <v>586</v>
      </c>
      <c r="C1655" s="489" t="s">
        <v>621</v>
      </c>
      <c r="D1655" s="489" t="s">
        <v>622</v>
      </c>
      <c r="E1655" s="489" t="s">
        <v>624</v>
      </c>
      <c r="F1655" s="489">
        <v>2</v>
      </c>
      <c r="G1655" s="489" t="s">
        <v>106</v>
      </c>
      <c r="H1655" s="490">
        <v>88137.09</v>
      </c>
      <c r="I1655" s="490">
        <v>154239.9</v>
      </c>
      <c r="J1655" s="490">
        <v>115579.21</v>
      </c>
      <c r="K1655" s="490">
        <v>202263.62</v>
      </c>
      <c r="L1655" s="490">
        <v>140493.59</v>
      </c>
      <c r="M1655" s="490">
        <v>245863.79</v>
      </c>
      <c r="N1655" s="490">
        <v>172372.41</v>
      </c>
      <c r="O1655" s="490">
        <v>301651.71000000002</v>
      </c>
      <c r="P1655" s="490">
        <v>204499.13</v>
      </c>
      <c r="Q1655" s="490">
        <v>357873.49</v>
      </c>
      <c r="R1655" s="490">
        <v>225346.66</v>
      </c>
      <c r="S1655" s="490">
        <v>394356.66</v>
      </c>
      <c r="T1655" s="490">
        <v>244675.97</v>
      </c>
      <c r="U1655" s="490">
        <v>428182.95</v>
      </c>
    </row>
    <row r="1656" spans="1:21" ht="15">
      <c r="A1656" s="489">
        <v>9</v>
      </c>
      <c r="B1656" s="489" t="s">
        <v>586</v>
      </c>
      <c r="C1656" s="489" t="s">
        <v>621</v>
      </c>
      <c r="D1656" s="489" t="s">
        <v>622</v>
      </c>
      <c r="E1656" s="489" t="s">
        <v>624</v>
      </c>
      <c r="F1656" s="489">
        <v>3</v>
      </c>
      <c r="G1656" s="489" t="s">
        <v>107</v>
      </c>
      <c r="H1656" s="490">
        <v>76315.75</v>
      </c>
      <c r="I1656" s="490">
        <v>133552.56</v>
      </c>
      <c r="J1656" s="490">
        <v>103803.51</v>
      </c>
      <c r="K1656" s="490">
        <v>181656.14</v>
      </c>
      <c r="L1656" s="490">
        <v>131108.82999999999</v>
      </c>
      <c r="M1656" s="490">
        <v>229440.46</v>
      </c>
      <c r="N1656" s="490">
        <v>172488</v>
      </c>
      <c r="O1656" s="490">
        <v>301854</v>
      </c>
      <c r="P1656" s="490">
        <v>213546.12</v>
      </c>
      <c r="Q1656" s="490">
        <v>373705.71</v>
      </c>
      <c r="R1656" s="490">
        <v>240459.56</v>
      </c>
      <c r="S1656" s="490">
        <v>420804.23</v>
      </c>
      <c r="T1656" s="490">
        <v>267006.09000000003</v>
      </c>
      <c r="U1656" s="490">
        <v>467260.65</v>
      </c>
    </row>
    <row r="1657" spans="1:21" ht="15">
      <c r="A1657" s="489">
        <v>9</v>
      </c>
      <c r="B1657" s="489" t="s">
        <v>586</v>
      </c>
      <c r="C1657" s="489" t="s">
        <v>621</v>
      </c>
      <c r="D1657" s="489" t="s">
        <v>622</v>
      </c>
      <c r="E1657" s="489" t="s">
        <v>624</v>
      </c>
      <c r="F1657" s="489">
        <v>4</v>
      </c>
      <c r="G1657" s="489" t="s">
        <v>104</v>
      </c>
      <c r="H1657" s="490">
        <v>85870.52</v>
      </c>
      <c r="I1657" s="490">
        <v>137392.82999999999</v>
      </c>
      <c r="J1657" s="490">
        <v>120218.72</v>
      </c>
      <c r="K1657" s="490">
        <v>192349.96</v>
      </c>
      <c r="L1657" s="490">
        <v>154566.93</v>
      </c>
      <c r="M1657" s="490">
        <v>247307.09</v>
      </c>
      <c r="N1657" s="490">
        <v>206089.24</v>
      </c>
      <c r="O1657" s="490">
        <v>329742.78999999998</v>
      </c>
      <c r="P1657" s="490">
        <v>257611.55</v>
      </c>
      <c r="Q1657" s="490">
        <v>412178.49</v>
      </c>
      <c r="R1657" s="490">
        <v>291959.76</v>
      </c>
      <c r="S1657" s="490">
        <v>467135.62</v>
      </c>
      <c r="T1657" s="490">
        <v>326307.96000000002</v>
      </c>
      <c r="U1657" s="490">
        <v>522092.75</v>
      </c>
    </row>
    <row r="1658" spans="1:21" ht="15">
      <c r="A1658" s="489">
        <v>9</v>
      </c>
      <c r="B1658" s="489" t="s">
        <v>586</v>
      </c>
      <c r="C1658" s="489" t="s">
        <v>621</v>
      </c>
      <c r="D1658" s="489" t="s">
        <v>622</v>
      </c>
      <c r="E1658" s="489" t="s">
        <v>625</v>
      </c>
      <c r="F1658" s="489">
        <v>1</v>
      </c>
      <c r="G1658" s="489" t="s">
        <v>87</v>
      </c>
      <c r="H1658" s="490">
        <v>107285.03</v>
      </c>
      <c r="I1658" s="490">
        <v>187748.8</v>
      </c>
      <c r="J1658" s="490">
        <v>138974.98000000001</v>
      </c>
      <c r="K1658" s="490">
        <v>243206.22</v>
      </c>
      <c r="L1658" s="490">
        <v>166348.76</v>
      </c>
      <c r="M1658" s="490">
        <v>291110.32</v>
      </c>
      <c r="N1658" s="490">
        <v>198502.19</v>
      </c>
      <c r="O1658" s="490">
        <v>347378.82</v>
      </c>
      <c r="P1658" s="490">
        <v>233455.19</v>
      </c>
      <c r="Q1658" s="490">
        <v>408546.58</v>
      </c>
      <c r="R1658" s="490">
        <v>255811.42</v>
      </c>
      <c r="S1658" s="490">
        <v>447669.98</v>
      </c>
      <c r="T1658" s="490">
        <v>276990.15999999997</v>
      </c>
      <c r="U1658" s="490">
        <v>484732.78</v>
      </c>
    </row>
    <row r="1659" spans="1:21" ht="15">
      <c r="A1659" s="489">
        <v>9</v>
      </c>
      <c r="B1659" s="489" t="s">
        <v>586</v>
      </c>
      <c r="C1659" s="489" t="s">
        <v>621</v>
      </c>
      <c r="D1659" s="489" t="s">
        <v>622</v>
      </c>
      <c r="E1659" s="489" t="s">
        <v>625</v>
      </c>
      <c r="F1659" s="489">
        <v>2</v>
      </c>
      <c r="G1659" s="489" t="s">
        <v>106</v>
      </c>
      <c r="H1659" s="490">
        <v>93734.97</v>
      </c>
      <c r="I1659" s="490">
        <v>164036.21</v>
      </c>
      <c r="J1659" s="490">
        <v>122811.11</v>
      </c>
      <c r="K1659" s="490">
        <v>214919.44</v>
      </c>
      <c r="L1659" s="490">
        <v>149176.78</v>
      </c>
      <c r="M1659" s="490">
        <v>261059.37</v>
      </c>
      <c r="N1659" s="490">
        <v>182826.53</v>
      </c>
      <c r="O1659" s="490">
        <v>319946.42</v>
      </c>
      <c r="P1659" s="490">
        <v>216801.78</v>
      </c>
      <c r="Q1659" s="490">
        <v>379403.11</v>
      </c>
      <c r="R1659" s="490">
        <v>238841.54</v>
      </c>
      <c r="S1659" s="490">
        <v>417972.69</v>
      </c>
      <c r="T1659" s="490">
        <v>259252.28</v>
      </c>
      <c r="U1659" s="490">
        <v>453691.49</v>
      </c>
    </row>
    <row r="1660" spans="1:21" ht="15">
      <c r="A1660" s="489">
        <v>9</v>
      </c>
      <c r="B1660" s="489" t="s">
        <v>586</v>
      </c>
      <c r="C1660" s="489" t="s">
        <v>621</v>
      </c>
      <c r="D1660" s="489" t="s">
        <v>622</v>
      </c>
      <c r="E1660" s="489" t="s">
        <v>625</v>
      </c>
      <c r="F1660" s="489">
        <v>3</v>
      </c>
      <c r="G1660" s="489" t="s">
        <v>107</v>
      </c>
      <c r="H1660" s="490">
        <v>81405.97</v>
      </c>
      <c r="I1660" s="490">
        <v>142460.45000000001</v>
      </c>
      <c r="J1660" s="490">
        <v>110821.3</v>
      </c>
      <c r="K1660" s="490">
        <v>193937.27</v>
      </c>
      <c r="L1660" s="490">
        <v>140047.67000000001</v>
      </c>
      <c r="M1660" s="490">
        <v>245083.43</v>
      </c>
      <c r="N1660" s="490">
        <v>184323.46</v>
      </c>
      <c r="O1660" s="490">
        <v>322566.06</v>
      </c>
      <c r="P1660" s="490">
        <v>228266.74</v>
      </c>
      <c r="Q1660" s="490">
        <v>399466.79</v>
      </c>
      <c r="R1660" s="490">
        <v>257087.24</v>
      </c>
      <c r="S1660" s="490">
        <v>449902.66</v>
      </c>
      <c r="T1660" s="490">
        <v>285527.71999999997</v>
      </c>
      <c r="U1660" s="490">
        <v>499673.51</v>
      </c>
    </row>
    <row r="1661" spans="1:21" ht="15">
      <c r="A1661" s="489">
        <v>9</v>
      </c>
      <c r="B1661" s="489" t="s">
        <v>586</v>
      </c>
      <c r="C1661" s="489" t="s">
        <v>621</v>
      </c>
      <c r="D1661" s="489" t="s">
        <v>622</v>
      </c>
      <c r="E1661" s="489" t="s">
        <v>625</v>
      </c>
      <c r="F1661" s="489">
        <v>4</v>
      </c>
      <c r="G1661" s="489" t="s">
        <v>104</v>
      </c>
      <c r="H1661" s="490">
        <v>90971.04</v>
      </c>
      <c r="I1661" s="490">
        <v>145553.67000000001</v>
      </c>
      <c r="J1661" s="490">
        <v>127359.46</v>
      </c>
      <c r="K1661" s="490">
        <v>203775.14</v>
      </c>
      <c r="L1661" s="490">
        <v>163747.88</v>
      </c>
      <c r="M1661" s="490">
        <v>261996.61</v>
      </c>
      <c r="N1661" s="490">
        <v>218330.5</v>
      </c>
      <c r="O1661" s="490">
        <v>349328.81</v>
      </c>
      <c r="P1661" s="490">
        <v>272913.13</v>
      </c>
      <c r="Q1661" s="490">
        <v>436661.01</v>
      </c>
      <c r="R1661" s="490">
        <v>309301.55</v>
      </c>
      <c r="S1661" s="490">
        <v>494882.48</v>
      </c>
      <c r="T1661" s="490">
        <v>345689.96</v>
      </c>
      <c r="U1661" s="490">
        <v>553103.94999999995</v>
      </c>
    </row>
    <row r="1662" spans="1:21" ht="15">
      <c r="A1662" s="489">
        <v>9</v>
      </c>
      <c r="B1662" s="489" t="s">
        <v>586</v>
      </c>
      <c r="C1662" s="489" t="s">
        <v>621</v>
      </c>
      <c r="D1662" s="489" t="s">
        <v>622</v>
      </c>
      <c r="E1662" s="489" t="s">
        <v>626</v>
      </c>
      <c r="F1662" s="489">
        <v>1</v>
      </c>
      <c r="G1662" s="489" t="s">
        <v>87</v>
      </c>
      <c r="H1662" s="490">
        <v>94486.93</v>
      </c>
      <c r="I1662" s="490">
        <v>165352.12</v>
      </c>
      <c r="J1662" s="490">
        <v>122418.61</v>
      </c>
      <c r="K1662" s="490">
        <v>214232.57</v>
      </c>
      <c r="L1662" s="490">
        <v>146547.07999999999</v>
      </c>
      <c r="M1662" s="490">
        <v>256457.39</v>
      </c>
      <c r="N1662" s="490">
        <v>174897.12</v>
      </c>
      <c r="O1662" s="490">
        <v>306069.96999999997</v>
      </c>
      <c r="P1662" s="490">
        <v>205711.26</v>
      </c>
      <c r="Q1662" s="490">
        <v>359994.7</v>
      </c>
      <c r="R1662" s="490">
        <v>225420.48</v>
      </c>
      <c r="S1662" s="490">
        <v>394485.85</v>
      </c>
      <c r="T1662" s="490">
        <v>244102.07</v>
      </c>
      <c r="U1662" s="490">
        <v>427178.62</v>
      </c>
    </row>
    <row r="1663" spans="1:21" ht="15">
      <c r="A1663" s="489">
        <v>9</v>
      </c>
      <c r="B1663" s="489" t="s">
        <v>586</v>
      </c>
      <c r="C1663" s="489" t="s">
        <v>621</v>
      </c>
      <c r="D1663" s="489" t="s">
        <v>622</v>
      </c>
      <c r="E1663" s="489" t="s">
        <v>626</v>
      </c>
      <c r="F1663" s="489">
        <v>2</v>
      </c>
      <c r="G1663" s="489" t="s">
        <v>106</v>
      </c>
      <c r="H1663" s="490">
        <v>82455.399999999994</v>
      </c>
      <c r="I1663" s="490">
        <v>144296.94</v>
      </c>
      <c r="J1663" s="490">
        <v>108066.21</v>
      </c>
      <c r="K1663" s="490">
        <v>189115.86</v>
      </c>
      <c r="L1663" s="490">
        <v>131299.54999999999</v>
      </c>
      <c r="M1663" s="490">
        <v>229774.21</v>
      </c>
      <c r="N1663" s="490">
        <v>160978.22</v>
      </c>
      <c r="O1663" s="490">
        <v>281711.88</v>
      </c>
      <c r="P1663" s="490">
        <v>190924.18</v>
      </c>
      <c r="Q1663" s="490">
        <v>334117.32</v>
      </c>
      <c r="R1663" s="490">
        <v>210352.4</v>
      </c>
      <c r="S1663" s="490">
        <v>368116.7</v>
      </c>
      <c r="T1663" s="490">
        <v>228352.05</v>
      </c>
      <c r="U1663" s="490">
        <v>399616.1</v>
      </c>
    </row>
    <row r="1664" spans="1:21" ht="15">
      <c r="A1664" s="489">
        <v>9</v>
      </c>
      <c r="B1664" s="489" t="s">
        <v>586</v>
      </c>
      <c r="C1664" s="489" t="s">
        <v>621</v>
      </c>
      <c r="D1664" s="489" t="s">
        <v>622</v>
      </c>
      <c r="E1664" s="489" t="s">
        <v>626</v>
      </c>
      <c r="F1664" s="489">
        <v>3</v>
      </c>
      <c r="G1664" s="489" t="s">
        <v>107</v>
      </c>
      <c r="H1664" s="490">
        <v>71535.12</v>
      </c>
      <c r="I1664" s="490">
        <v>125186.46</v>
      </c>
      <c r="J1664" s="490">
        <v>97354.8</v>
      </c>
      <c r="K1664" s="490">
        <v>170370.9</v>
      </c>
      <c r="L1664" s="490">
        <v>123006.7</v>
      </c>
      <c r="M1664" s="490">
        <v>215261.72</v>
      </c>
      <c r="N1664" s="490">
        <v>161871.89000000001</v>
      </c>
      <c r="O1664" s="490">
        <v>283275.8</v>
      </c>
      <c r="P1664" s="490">
        <v>200441.83</v>
      </c>
      <c r="Q1664" s="490">
        <v>350773.19</v>
      </c>
      <c r="R1664" s="490">
        <v>225733.33</v>
      </c>
      <c r="S1664" s="490">
        <v>395033.33</v>
      </c>
      <c r="T1664" s="490">
        <v>250687.41</v>
      </c>
      <c r="U1664" s="490">
        <v>438702.97</v>
      </c>
    </row>
    <row r="1665" spans="1:21" ht="15">
      <c r="A1665" s="489">
        <v>9</v>
      </c>
      <c r="B1665" s="489" t="s">
        <v>586</v>
      </c>
      <c r="C1665" s="489" t="s">
        <v>621</v>
      </c>
      <c r="D1665" s="489" t="s">
        <v>622</v>
      </c>
      <c r="E1665" s="489" t="s">
        <v>626</v>
      </c>
      <c r="F1665" s="489">
        <v>4</v>
      </c>
      <c r="G1665" s="489" t="s">
        <v>104</v>
      </c>
      <c r="H1665" s="490">
        <v>80132.899999999994</v>
      </c>
      <c r="I1665" s="490">
        <v>128212.64</v>
      </c>
      <c r="J1665" s="490">
        <v>112186.06</v>
      </c>
      <c r="K1665" s="490">
        <v>179497.69</v>
      </c>
      <c r="L1665" s="490">
        <v>144239.21</v>
      </c>
      <c r="M1665" s="490">
        <v>230782.75</v>
      </c>
      <c r="N1665" s="490">
        <v>192318.95</v>
      </c>
      <c r="O1665" s="490">
        <v>307710.33</v>
      </c>
      <c r="P1665" s="490">
        <v>240398.69</v>
      </c>
      <c r="Q1665" s="490">
        <v>384637.91</v>
      </c>
      <c r="R1665" s="490">
        <v>272451.84999999998</v>
      </c>
      <c r="S1665" s="490">
        <v>435922.96</v>
      </c>
      <c r="T1665" s="490">
        <v>304505.01</v>
      </c>
      <c r="U1665" s="490">
        <v>487208.02</v>
      </c>
    </row>
  </sheetData>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70"/>
  <sheetViews>
    <sheetView showGridLines="0" topLeftCell="A46" zoomScale="90" zoomScaleNormal="90" workbookViewId="0">
      <selection activeCell="J66" sqref="J66"/>
    </sheetView>
  </sheetViews>
  <sheetFormatPr baseColWidth="10" defaultColWidth="9.1640625" defaultRowHeight="13"/>
  <cols>
    <col min="1" max="2" width="2.5" style="34" customWidth="1"/>
    <col min="3" max="3" width="11.33203125" style="34" customWidth="1"/>
    <col min="4" max="4" width="8.6640625" style="34" customWidth="1"/>
    <col min="5" max="16" width="9.6640625" style="34" customWidth="1"/>
    <col min="17" max="18" width="2.5" style="34" customWidth="1"/>
    <col min="19" max="16384" width="9.1640625" style="34"/>
  </cols>
  <sheetData>
    <row r="1" spans="2:17" ht="14" thickBot="1"/>
    <row r="2" spans="2:17" ht="23" customHeight="1">
      <c r="B2" s="510"/>
      <c r="C2" s="511"/>
      <c r="D2" s="511"/>
      <c r="E2" s="511"/>
      <c r="F2" s="511"/>
      <c r="G2" s="511"/>
      <c r="H2" s="511"/>
      <c r="I2" s="809"/>
      <c r="J2" s="511"/>
      <c r="K2" s="511"/>
      <c r="L2" s="511"/>
      <c r="M2" s="511"/>
      <c r="N2" s="511"/>
      <c r="O2" s="511"/>
      <c r="P2" s="511"/>
      <c r="Q2" s="513"/>
    </row>
    <row r="3" spans="2:17" ht="26.5" customHeight="1">
      <c r="B3" s="538"/>
      <c r="C3" s="899" t="s">
        <v>627</v>
      </c>
      <c r="D3" s="899"/>
      <c r="E3" s="899"/>
      <c r="F3" s="899"/>
      <c r="G3" s="899"/>
      <c r="H3" s="899"/>
      <c r="I3" s="899"/>
      <c r="J3" s="899"/>
      <c r="K3" s="899"/>
      <c r="L3" s="899"/>
      <c r="M3" s="899"/>
      <c r="N3" s="899"/>
      <c r="O3" s="899"/>
      <c r="P3" s="899"/>
      <c r="Q3" s="539"/>
    </row>
    <row r="4" spans="2:17" ht="13.25" customHeight="1">
      <c r="B4" s="538"/>
      <c r="C4" s="810"/>
      <c r="D4" s="810"/>
      <c r="E4" s="900" t="s">
        <v>628</v>
      </c>
      <c r="F4" s="901"/>
      <c r="G4" s="901"/>
      <c r="H4" s="901"/>
      <c r="I4" s="901"/>
      <c r="J4" s="901"/>
      <c r="K4" s="901"/>
      <c r="L4" s="901"/>
      <c r="M4" s="901"/>
      <c r="N4" s="901"/>
      <c r="O4" s="810"/>
      <c r="P4" s="810"/>
      <c r="Q4" s="539"/>
    </row>
    <row r="5" spans="2:17" ht="14" thickBot="1">
      <c r="B5" s="538"/>
      <c r="C5" s="540"/>
      <c r="D5" s="540"/>
      <c r="E5" s="540"/>
      <c r="F5" s="540"/>
      <c r="G5" s="540"/>
      <c r="H5" s="540"/>
      <c r="I5" s="540"/>
      <c r="J5" s="540"/>
      <c r="K5" s="540"/>
      <c r="L5" s="540"/>
      <c r="M5" s="540"/>
      <c r="N5" s="540"/>
      <c r="O5" s="540"/>
      <c r="P5" s="540"/>
      <c r="Q5" s="539"/>
    </row>
    <row r="6" spans="2:17" ht="15.75" customHeight="1" thickBot="1">
      <c r="B6" s="538"/>
      <c r="D6" s="326"/>
      <c r="E6" s="799"/>
      <c r="F6" s="36" t="s">
        <v>629</v>
      </c>
      <c r="G6" s="893" t="s">
        <v>630</v>
      </c>
      <c r="H6" s="894"/>
      <c r="I6" s="894"/>
      <c r="J6" s="894"/>
      <c r="K6" s="894"/>
      <c r="L6" s="894"/>
      <c r="M6" s="894"/>
      <c r="N6" s="894"/>
      <c r="O6" s="894"/>
      <c r="P6" s="895"/>
      <c r="Q6" s="539"/>
    </row>
    <row r="7" spans="2:17" ht="14" thickBot="1">
      <c r="B7" s="538"/>
      <c r="D7" s="799"/>
      <c r="E7" s="799"/>
      <c r="F7" s="36" t="s">
        <v>631</v>
      </c>
      <c r="G7" s="893" t="s">
        <v>632</v>
      </c>
      <c r="H7" s="894"/>
      <c r="I7" s="894"/>
      <c r="J7" s="894"/>
      <c r="K7" s="894"/>
      <c r="L7" s="894"/>
      <c r="M7" s="894"/>
      <c r="N7" s="894"/>
      <c r="O7" s="894"/>
      <c r="P7" s="895"/>
      <c r="Q7" s="539"/>
    </row>
    <row r="8" spans="2:17" ht="14" customHeight="1" thickBot="1">
      <c r="B8" s="538"/>
      <c r="D8" s="799"/>
      <c r="E8" s="799"/>
      <c r="F8" s="36" t="s">
        <v>633</v>
      </c>
      <c r="G8" s="893" t="s">
        <v>634</v>
      </c>
      <c r="H8" s="894"/>
      <c r="I8" s="894"/>
      <c r="J8" s="894"/>
      <c r="K8" s="894"/>
      <c r="L8" s="894"/>
      <c r="M8" s="894"/>
      <c r="N8" s="894"/>
      <c r="O8" s="894"/>
      <c r="P8" s="895"/>
      <c r="Q8" s="539"/>
    </row>
    <row r="9" spans="2:17" ht="14" thickBot="1">
      <c r="B9" s="538"/>
      <c r="D9" s="799"/>
      <c r="F9" s="36" t="s">
        <v>635</v>
      </c>
      <c r="G9" s="893" t="s">
        <v>636</v>
      </c>
      <c r="H9" s="894"/>
      <c r="I9" s="894"/>
      <c r="J9" s="894"/>
      <c r="K9" s="894"/>
      <c r="L9" s="894"/>
      <c r="M9" s="894"/>
      <c r="N9" s="894"/>
      <c r="O9" s="894"/>
      <c r="P9" s="895"/>
      <c r="Q9" s="539"/>
    </row>
    <row r="10" spans="2:17">
      <c r="B10" s="538"/>
      <c r="D10" s="799"/>
      <c r="E10" s="799"/>
      <c r="G10" s="541"/>
      <c r="H10" s="541"/>
      <c r="I10" s="541"/>
      <c r="J10" s="541"/>
      <c r="K10" s="541"/>
      <c r="L10" s="541"/>
      <c r="M10" s="541"/>
      <c r="N10" s="541"/>
      <c r="O10" s="541"/>
      <c r="P10" s="541"/>
      <c r="Q10" s="539"/>
    </row>
    <row r="11" spans="2:17" ht="16.75" customHeight="1" thickBot="1">
      <c r="B11" s="538"/>
      <c r="C11" s="36"/>
      <c r="D11" s="799"/>
      <c r="E11" s="907" t="s">
        <v>637</v>
      </c>
      <c r="F11" s="908"/>
      <c r="G11" s="908"/>
      <c r="H11" s="908"/>
      <c r="I11" s="908"/>
      <c r="J11" s="908"/>
      <c r="K11" s="908"/>
      <c r="L11" s="908"/>
      <c r="M11" s="908"/>
      <c r="N11" s="909"/>
      <c r="O11" s="909"/>
      <c r="P11" s="909"/>
      <c r="Q11" s="539"/>
    </row>
    <row r="12" spans="2:17" ht="15" thickTop="1" thickBot="1">
      <c r="B12" s="538"/>
      <c r="C12" s="326"/>
      <c r="D12" s="326"/>
      <c r="E12" s="896" t="s">
        <v>638</v>
      </c>
      <c r="F12" s="897"/>
      <c r="G12" s="897"/>
      <c r="H12" s="897"/>
      <c r="I12" s="897"/>
      <c r="J12" s="898"/>
      <c r="K12" s="896" t="s">
        <v>639</v>
      </c>
      <c r="L12" s="897"/>
      <c r="M12" s="897"/>
      <c r="N12" s="897"/>
      <c r="O12" s="897"/>
      <c r="P12" s="898"/>
      <c r="Q12" s="539"/>
    </row>
    <row r="13" spans="2:17" ht="28.5" customHeight="1" thickBot="1">
      <c r="B13" s="538"/>
      <c r="C13" s="326"/>
      <c r="D13" s="326"/>
      <c r="E13" s="937" t="s">
        <v>640</v>
      </c>
      <c r="F13" s="919"/>
      <c r="G13" s="919"/>
      <c r="H13" s="918" t="s">
        <v>641</v>
      </c>
      <c r="I13" s="919"/>
      <c r="J13" s="920"/>
      <c r="K13" s="929" t="s">
        <v>642</v>
      </c>
      <c r="L13" s="930"/>
      <c r="M13" s="930"/>
      <c r="N13" s="930" t="s">
        <v>643</v>
      </c>
      <c r="O13" s="930"/>
      <c r="P13" s="938"/>
      <c r="Q13" s="539"/>
    </row>
    <row r="14" spans="2:17" s="551" customFormat="1" ht="79.5" customHeight="1" thickBot="1">
      <c r="B14" s="542"/>
      <c r="C14" s="543" t="s">
        <v>644</v>
      </c>
      <c r="D14" s="544" t="s">
        <v>645</v>
      </c>
      <c r="E14" s="545" t="s">
        <v>646</v>
      </c>
      <c r="F14" s="546" t="s">
        <v>647</v>
      </c>
      <c r="G14" s="547" t="s">
        <v>648</v>
      </c>
      <c r="H14" s="548" t="s">
        <v>646</v>
      </c>
      <c r="I14" s="546" t="s">
        <v>647</v>
      </c>
      <c r="J14" s="549" t="s">
        <v>648</v>
      </c>
      <c r="K14" s="545" t="s">
        <v>646</v>
      </c>
      <c r="L14" s="546" t="s">
        <v>647</v>
      </c>
      <c r="M14" s="547" t="s">
        <v>648</v>
      </c>
      <c r="N14" s="548" t="s">
        <v>646</v>
      </c>
      <c r="O14" s="546" t="s">
        <v>647</v>
      </c>
      <c r="P14" s="549" t="s">
        <v>648</v>
      </c>
      <c r="Q14" s="550"/>
    </row>
    <row r="15" spans="2:17">
      <c r="B15" s="538"/>
      <c r="C15" s="902" t="s">
        <v>649</v>
      </c>
      <c r="D15" s="552">
        <v>0</v>
      </c>
      <c r="E15" s="553">
        <v>0</v>
      </c>
      <c r="F15" s="554">
        <v>0</v>
      </c>
      <c r="G15" s="555">
        <v>0</v>
      </c>
      <c r="H15" s="554">
        <v>0</v>
      </c>
      <c r="I15" s="554">
        <v>0</v>
      </c>
      <c r="J15" s="556">
        <v>0</v>
      </c>
      <c r="K15" s="557">
        <v>0</v>
      </c>
      <c r="L15" s="558">
        <v>0</v>
      </c>
      <c r="M15" s="559">
        <v>0</v>
      </c>
      <c r="N15" s="560">
        <v>0</v>
      </c>
      <c r="O15" s="558">
        <v>0</v>
      </c>
      <c r="P15" s="556">
        <v>0</v>
      </c>
      <c r="Q15" s="539"/>
    </row>
    <row r="16" spans="2:17">
      <c r="B16" s="538"/>
      <c r="C16" s="903"/>
      <c r="D16" s="561">
        <v>1</v>
      </c>
      <c r="E16" s="562">
        <v>0</v>
      </c>
      <c r="F16" s="558">
        <v>0</v>
      </c>
      <c r="G16" s="559">
        <v>0</v>
      </c>
      <c r="H16" s="558">
        <v>0</v>
      </c>
      <c r="I16" s="558">
        <v>0</v>
      </c>
      <c r="J16" s="563">
        <v>0</v>
      </c>
      <c r="K16" s="564">
        <v>0</v>
      </c>
      <c r="L16" s="565">
        <v>0</v>
      </c>
      <c r="M16" s="566">
        <v>0</v>
      </c>
      <c r="N16" s="567">
        <v>0</v>
      </c>
      <c r="O16" s="565">
        <v>0</v>
      </c>
      <c r="P16" s="568">
        <v>0</v>
      </c>
      <c r="Q16" s="539"/>
    </row>
    <row r="17" spans="2:17">
      <c r="B17" s="538"/>
      <c r="C17" s="903"/>
      <c r="D17" s="561">
        <v>2</v>
      </c>
      <c r="E17" s="564">
        <v>0</v>
      </c>
      <c r="F17" s="565">
        <v>0</v>
      </c>
      <c r="G17" s="566">
        <v>0</v>
      </c>
      <c r="H17" s="565">
        <v>0</v>
      </c>
      <c r="I17" s="565">
        <v>0</v>
      </c>
      <c r="J17" s="569">
        <v>0</v>
      </c>
      <c r="K17" s="564">
        <v>0</v>
      </c>
      <c r="L17" s="565">
        <v>0</v>
      </c>
      <c r="M17" s="566">
        <v>0</v>
      </c>
      <c r="N17" s="567">
        <v>0</v>
      </c>
      <c r="O17" s="565">
        <v>0</v>
      </c>
      <c r="P17" s="568">
        <v>0</v>
      </c>
      <c r="Q17" s="539"/>
    </row>
    <row r="18" spans="2:17">
      <c r="B18" s="538"/>
      <c r="C18" s="903"/>
      <c r="D18" s="561">
        <v>3</v>
      </c>
      <c r="E18" s="564">
        <v>0</v>
      </c>
      <c r="F18" s="565">
        <v>0</v>
      </c>
      <c r="G18" s="566">
        <v>0</v>
      </c>
      <c r="H18" s="565">
        <v>0</v>
      </c>
      <c r="I18" s="565">
        <v>0</v>
      </c>
      <c r="J18" s="569">
        <v>0</v>
      </c>
      <c r="K18" s="564">
        <v>0</v>
      </c>
      <c r="L18" s="565">
        <v>0</v>
      </c>
      <c r="M18" s="566">
        <v>0</v>
      </c>
      <c r="N18" s="567">
        <v>0</v>
      </c>
      <c r="O18" s="565">
        <v>0</v>
      </c>
      <c r="P18" s="568">
        <v>0</v>
      </c>
      <c r="Q18" s="539"/>
    </row>
    <row r="19" spans="2:17">
      <c r="B19" s="538"/>
      <c r="C19" s="903"/>
      <c r="D19" s="561">
        <v>4</v>
      </c>
      <c r="E19" s="564">
        <v>0</v>
      </c>
      <c r="F19" s="565">
        <v>0</v>
      </c>
      <c r="G19" s="566">
        <v>0</v>
      </c>
      <c r="H19" s="565">
        <v>0</v>
      </c>
      <c r="I19" s="565">
        <v>0</v>
      </c>
      <c r="J19" s="569">
        <v>0</v>
      </c>
      <c r="K19" s="564">
        <v>0</v>
      </c>
      <c r="L19" s="565">
        <v>0</v>
      </c>
      <c r="M19" s="566">
        <v>0</v>
      </c>
      <c r="N19" s="567">
        <v>0</v>
      </c>
      <c r="O19" s="565">
        <v>0</v>
      </c>
      <c r="P19" s="568">
        <v>0</v>
      </c>
      <c r="Q19" s="539"/>
    </row>
    <row r="20" spans="2:17">
      <c r="B20" s="538"/>
      <c r="C20" s="903"/>
      <c r="D20" s="570">
        <v>5</v>
      </c>
      <c r="E20" s="564">
        <v>0</v>
      </c>
      <c r="F20" s="565">
        <v>0</v>
      </c>
      <c r="G20" s="566">
        <v>0</v>
      </c>
      <c r="H20" s="565">
        <v>0</v>
      </c>
      <c r="I20" s="565">
        <v>0</v>
      </c>
      <c r="J20" s="569">
        <v>0</v>
      </c>
      <c r="K20" s="564">
        <v>0</v>
      </c>
      <c r="L20" s="565">
        <v>0</v>
      </c>
      <c r="M20" s="566">
        <v>0</v>
      </c>
      <c r="N20" s="567">
        <v>0</v>
      </c>
      <c r="O20" s="565">
        <v>0</v>
      </c>
      <c r="P20" s="568">
        <v>0</v>
      </c>
      <c r="Q20" s="539"/>
    </row>
    <row r="21" spans="2:17" ht="14" thickBot="1">
      <c r="B21" s="538"/>
      <c r="C21" s="904"/>
      <c r="D21" s="571">
        <v>6</v>
      </c>
      <c r="E21" s="572">
        <v>0</v>
      </c>
      <c r="F21" s="573">
        <v>0</v>
      </c>
      <c r="G21" s="574">
        <v>0</v>
      </c>
      <c r="H21" s="573">
        <v>0</v>
      </c>
      <c r="I21" s="573">
        <v>0</v>
      </c>
      <c r="J21" s="575">
        <v>0</v>
      </c>
      <c r="K21" s="572">
        <v>0</v>
      </c>
      <c r="L21" s="573">
        <v>0</v>
      </c>
      <c r="M21" s="574">
        <v>0</v>
      </c>
      <c r="N21" s="576">
        <v>0</v>
      </c>
      <c r="O21" s="573">
        <v>0</v>
      </c>
      <c r="P21" s="577">
        <v>0</v>
      </c>
      <c r="Q21" s="539"/>
    </row>
    <row r="22" spans="2:17" ht="13" customHeight="1">
      <c r="B22" s="538"/>
      <c r="C22" s="912" t="s">
        <v>650</v>
      </c>
      <c r="D22" s="552">
        <v>0</v>
      </c>
      <c r="E22" s="553">
        <v>0</v>
      </c>
      <c r="F22" s="554">
        <v>0</v>
      </c>
      <c r="G22" s="555">
        <v>0</v>
      </c>
      <c r="H22" s="554">
        <v>0</v>
      </c>
      <c r="I22" s="554">
        <v>0</v>
      </c>
      <c r="J22" s="556">
        <v>0</v>
      </c>
      <c r="K22" s="553">
        <v>0</v>
      </c>
      <c r="L22" s="554">
        <v>0</v>
      </c>
      <c r="M22" s="555">
        <v>0</v>
      </c>
      <c r="N22" s="578">
        <v>0</v>
      </c>
      <c r="O22" s="554">
        <v>0</v>
      </c>
      <c r="P22" s="579">
        <v>0</v>
      </c>
      <c r="Q22" s="539"/>
    </row>
    <row r="23" spans="2:17">
      <c r="B23" s="538"/>
      <c r="C23" s="903"/>
      <c r="D23" s="561">
        <v>1</v>
      </c>
      <c r="E23" s="564">
        <v>0</v>
      </c>
      <c r="F23" s="565">
        <v>0</v>
      </c>
      <c r="G23" s="566">
        <v>0</v>
      </c>
      <c r="H23" s="565">
        <v>0</v>
      </c>
      <c r="I23" s="565">
        <v>0</v>
      </c>
      <c r="J23" s="569">
        <v>0</v>
      </c>
      <c r="K23" s="564">
        <v>0</v>
      </c>
      <c r="L23" s="565">
        <v>0</v>
      </c>
      <c r="M23" s="566">
        <v>0</v>
      </c>
      <c r="N23" s="567">
        <v>0</v>
      </c>
      <c r="O23" s="565">
        <v>0</v>
      </c>
      <c r="P23" s="568">
        <v>0</v>
      </c>
      <c r="Q23" s="539"/>
    </row>
    <row r="24" spans="2:17">
      <c r="B24" s="538"/>
      <c r="C24" s="903"/>
      <c r="D24" s="561">
        <v>2</v>
      </c>
      <c r="E24" s="564">
        <v>0</v>
      </c>
      <c r="F24" s="565">
        <v>0</v>
      </c>
      <c r="G24" s="566">
        <v>0</v>
      </c>
      <c r="H24" s="565">
        <v>0</v>
      </c>
      <c r="I24" s="565">
        <v>0</v>
      </c>
      <c r="J24" s="569">
        <v>0</v>
      </c>
      <c r="K24" s="564">
        <v>0</v>
      </c>
      <c r="L24" s="565">
        <v>0</v>
      </c>
      <c r="M24" s="566">
        <v>0</v>
      </c>
      <c r="N24" s="567">
        <v>0</v>
      </c>
      <c r="O24" s="565">
        <v>0</v>
      </c>
      <c r="P24" s="568">
        <v>0</v>
      </c>
      <c r="Q24" s="539"/>
    </row>
    <row r="25" spans="2:17">
      <c r="B25" s="538"/>
      <c r="C25" s="903"/>
      <c r="D25" s="561">
        <v>3</v>
      </c>
      <c r="E25" s="564">
        <v>0</v>
      </c>
      <c r="F25" s="565">
        <v>0</v>
      </c>
      <c r="G25" s="566">
        <v>0</v>
      </c>
      <c r="H25" s="565">
        <v>0</v>
      </c>
      <c r="I25" s="565">
        <v>0</v>
      </c>
      <c r="J25" s="569">
        <v>0</v>
      </c>
      <c r="K25" s="564">
        <v>0</v>
      </c>
      <c r="L25" s="565">
        <v>0</v>
      </c>
      <c r="M25" s="566">
        <v>0</v>
      </c>
      <c r="N25" s="567">
        <v>0</v>
      </c>
      <c r="O25" s="565">
        <v>0</v>
      </c>
      <c r="P25" s="568">
        <v>0</v>
      </c>
      <c r="Q25" s="539"/>
    </row>
    <row r="26" spans="2:17">
      <c r="B26" s="538"/>
      <c r="C26" s="903"/>
      <c r="D26" s="561">
        <v>4</v>
      </c>
      <c r="E26" s="564">
        <v>0</v>
      </c>
      <c r="F26" s="565">
        <v>0</v>
      </c>
      <c r="G26" s="566">
        <v>0</v>
      </c>
      <c r="H26" s="565">
        <v>0</v>
      </c>
      <c r="I26" s="565">
        <v>0</v>
      </c>
      <c r="J26" s="569">
        <v>0</v>
      </c>
      <c r="K26" s="564">
        <v>0</v>
      </c>
      <c r="L26" s="565">
        <v>0</v>
      </c>
      <c r="M26" s="566">
        <v>0</v>
      </c>
      <c r="N26" s="567">
        <v>0</v>
      </c>
      <c r="O26" s="565">
        <v>0</v>
      </c>
      <c r="P26" s="568">
        <v>0</v>
      </c>
      <c r="Q26" s="539"/>
    </row>
    <row r="27" spans="2:17">
      <c r="B27" s="538"/>
      <c r="C27" s="903"/>
      <c r="D27" s="561">
        <v>5</v>
      </c>
      <c r="E27" s="564">
        <v>0</v>
      </c>
      <c r="F27" s="565">
        <v>0</v>
      </c>
      <c r="G27" s="566">
        <v>0</v>
      </c>
      <c r="H27" s="565">
        <v>0</v>
      </c>
      <c r="I27" s="565">
        <v>0</v>
      </c>
      <c r="J27" s="569">
        <v>0</v>
      </c>
      <c r="K27" s="564">
        <v>0</v>
      </c>
      <c r="L27" s="565">
        <v>0</v>
      </c>
      <c r="M27" s="566">
        <v>0</v>
      </c>
      <c r="N27" s="567">
        <v>0</v>
      </c>
      <c r="O27" s="565">
        <v>0</v>
      </c>
      <c r="P27" s="568">
        <v>0</v>
      </c>
      <c r="Q27" s="539"/>
    </row>
    <row r="28" spans="2:17" ht="14" thickBot="1">
      <c r="B28" s="538"/>
      <c r="C28" s="911"/>
      <c r="D28" s="571">
        <v>6</v>
      </c>
      <c r="E28" s="572">
        <v>0</v>
      </c>
      <c r="F28" s="573">
        <v>0</v>
      </c>
      <c r="G28" s="574">
        <v>0</v>
      </c>
      <c r="H28" s="573">
        <v>0</v>
      </c>
      <c r="I28" s="573">
        <v>0</v>
      </c>
      <c r="J28" s="575">
        <v>0</v>
      </c>
      <c r="K28" s="572">
        <v>0</v>
      </c>
      <c r="L28" s="573">
        <v>0</v>
      </c>
      <c r="M28" s="574">
        <v>0</v>
      </c>
      <c r="N28" s="576">
        <v>0</v>
      </c>
      <c r="O28" s="573">
        <v>0</v>
      </c>
      <c r="P28" s="577">
        <v>0</v>
      </c>
      <c r="Q28" s="539"/>
    </row>
    <row r="29" spans="2:17">
      <c r="B29" s="538"/>
      <c r="C29" s="912" t="s">
        <v>651</v>
      </c>
      <c r="D29" s="552">
        <v>0</v>
      </c>
      <c r="E29" s="553">
        <v>0</v>
      </c>
      <c r="F29" s="554">
        <v>0</v>
      </c>
      <c r="G29" s="555">
        <v>0</v>
      </c>
      <c r="H29" s="554">
        <v>0</v>
      </c>
      <c r="I29" s="554">
        <v>0</v>
      </c>
      <c r="J29" s="556">
        <v>0</v>
      </c>
      <c r="K29" s="553">
        <v>0</v>
      </c>
      <c r="L29" s="554">
        <v>0</v>
      </c>
      <c r="M29" s="555">
        <v>0</v>
      </c>
      <c r="N29" s="578">
        <v>0</v>
      </c>
      <c r="O29" s="554">
        <v>0</v>
      </c>
      <c r="P29" s="579">
        <v>0</v>
      </c>
      <c r="Q29" s="539"/>
    </row>
    <row r="30" spans="2:17">
      <c r="B30" s="538"/>
      <c r="C30" s="903"/>
      <c r="D30" s="561">
        <v>1</v>
      </c>
      <c r="E30" s="564">
        <v>0</v>
      </c>
      <c r="F30" s="565">
        <v>0</v>
      </c>
      <c r="G30" s="566">
        <v>0</v>
      </c>
      <c r="H30" s="565">
        <v>0</v>
      </c>
      <c r="I30" s="565">
        <v>0</v>
      </c>
      <c r="J30" s="569">
        <v>0</v>
      </c>
      <c r="K30" s="564"/>
      <c r="L30" s="565">
        <v>0</v>
      </c>
      <c r="M30" s="566">
        <v>0</v>
      </c>
      <c r="N30" s="567">
        <v>0</v>
      </c>
      <c r="O30" s="565">
        <v>0</v>
      </c>
      <c r="P30" s="568">
        <v>0</v>
      </c>
      <c r="Q30" s="539"/>
    </row>
    <row r="31" spans="2:17">
      <c r="B31" s="538"/>
      <c r="C31" s="903"/>
      <c r="D31" s="561">
        <v>2</v>
      </c>
      <c r="E31" s="564">
        <v>0</v>
      </c>
      <c r="F31" s="565">
        <v>0</v>
      </c>
      <c r="G31" s="566">
        <v>0</v>
      </c>
      <c r="H31" s="565">
        <v>0</v>
      </c>
      <c r="I31" s="565">
        <v>0</v>
      </c>
      <c r="J31" s="569">
        <v>0</v>
      </c>
      <c r="K31" s="564">
        <v>0</v>
      </c>
      <c r="L31" s="565">
        <v>0</v>
      </c>
      <c r="M31" s="566">
        <v>0</v>
      </c>
      <c r="N31" s="567">
        <v>0</v>
      </c>
      <c r="O31" s="565">
        <v>0</v>
      </c>
      <c r="P31" s="568">
        <v>0</v>
      </c>
      <c r="Q31" s="539"/>
    </row>
    <row r="32" spans="2:17">
      <c r="B32" s="538"/>
      <c r="C32" s="903"/>
      <c r="D32" s="561">
        <v>3</v>
      </c>
      <c r="E32" s="564">
        <v>0</v>
      </c>
      <c r="F32" s="565">
        <v>0</v>
      </c>
      <c r="G32" s="566">
        <v>0</v>
      </c>
      <c r="H32" s="565">
        <v>0</v>
      </c>
      <c r="I32" s="565">
        <v>0</v>
      </c>
      <c r="J32" s="569">
        <v>0</v>
      </c>
      <c r="K32" s="564">
        <v>0</v>
      </c>
      <c r="L32" s="565">
        <v>0</v>
      </c>
      <c r="M32" s="566">
        <v>0</v>
      </c>
      <c r="N32" s="567">
        <v>0</v>
      </c>
      <c r="O32" s="565">
        <v>0</v>
      </c>
      <c r="P32" s="568">
        <v>0</v>
      </c>
      <c r="Q32" s="539"/>
    </row>
    <row r="33" spans="2:17">
      <c r="B33" s="538"/>
      <c r="C33" s="903"/>
      <c r="D33" s="561">
        <v>4</v>
      </c>
      <c r="E33" s="564">
        <v>0</v>
      </c>
      <c r="F33" s="565">
        <v>0</v>
      </c>
      <c r="G33" s="566">
        <v>0</v>
      </c>
      <c r="H33" s="565">
        <v>0</v>
      </c>
      <c r="I33" s="565">
        <v>0</v>
      </c>
      <c r="J33" s="569">
        <v>0</v>
      </c>
      <c r="K33" s="564">
        <v>0</v>
      </c>
      <c r="L33" s="565">
        <v>0</v>
      </c>
      <c r="M33" s="566">
        <v>0</v>
      </c>
      <c r="N33" s="567">
        <v>0</v>
      </c>
      <c r="O33" s="565">
        <v>0</v>
      </c>
      <c r="P33" s="568">
        <v>0</v>
      </c>
      <c r="Q33" s="539"/>
    </row>
    <row r="34" spans="2:17">
      <c r="B34" s="538"/>
      <c r="C34" s="903"/>
      <c r="D34" s="561">
        <v>5</v>
      </c>
      <c r="E34" s="564">
        <v>0</v>
      </c>
      <c r="F34" s="565">
        <v>0</v>
      </c>
      <c r="G34" s="566">
        <v>0</v>
      </c>
      <c r="H34" s="565">
        <v>0</v>
      </c>
      <c r="I34" s="565">
        <v>0</v>
      </c>
      <c r="J34" s="569">
        <v>0</v>
      </c>
      <c r="K34" s="564">
        <v>0</v>
      </c>
      <c r="L34" s="565">
        <v>0</v>
      </c>
      <c r="M34" s="566">
        <v>0</v>
      </c>
      <c r="N34" s="567">
        <v>0</v>
      </c>
      <c r="O34" s="565">
        <v>0</v>
      </c>
      <c r="P34" s="568">
        <v>0</v>
      </c>
      <c r="Q34" s="539"/>
    </row>
    <row r="35" spans="2:17" ht="14" thickBot="1">
      <c r="B35" s="538"/>
      <c r="C35" s="911"/>
      <c r="D35" s="571">
        <v>6</v>
      </c>
      <c r="E35" s="572">
        <v>0</v>
      </c>
      <c r="F35" s="573">
        <v>0</v>
      </c>
      <c r="G35" s="574">
        <v>0</v>
      </c>
      <c r="H35" s="573">
        <v>0</v>
      </c>
      <c r="I35" s="573">
        <v>0</v>
      </c>
      <c r="J35" s="575">
        <v>0</v>
      </c>
      <c r="K35" s="572">
        <v>0</v>
      </c>
      <c r="L35" s="573">
        <v>0</v>
      </c>
      <c r="M35" s="574">
        <v>0</v>
      </c>
      <c r="N35" s="576">
        <v>0</v>
      </c>
      <c r="O35" s="573">
        <v>0</v>
      </c>
      <c r="P35" s="577">
        <v>0</v>
      </c>
      <c r="Q35" s="539"/>
    </row>
    <row r="36" spans="2:17">
      <c r="B36" s="538"/>
      <c r="C36" s="902" t="s">
        <v>652</v>
      </c>
      <c r="D36" s="552">
        <v>0</v>
      </c>
      <c r="E36" s="553">
        <v>0</v>
      </c>
      <c r="F36" s="554">
        <v>0</v>
      </c>
      <c r="G36" s="555">
        <v>0</v>
      </c>
      <c r="H36" s="554">
        <v>0</v>
      </c>
      <c r="I36" s="554">
        <v>0</v>
      </c>
      <c r="J36" s="556">
        <v>0</v>
      </c>
      <c r="K36" s="553">
        <v>0</v>
      </c>
      <c r="L36" s="554">
        <v>0</v>
      </c>
      <c r="M36" s="555">
        <v>0</v>
      </c>
      <c r="N36" s="578">
        <v>0</v>
      </c>
      <c r="O36" s="554">
        <v>0</v>
      </c>
      <c r="P36" s="579">
        <v>0</v>
      </c>
      <c r="Q36" s="539"/>
    </row>
    <row r="37" spans="2:17">
      <c r="B37" s="538"/>
      <c r="C37" s="903"/>
      <c r="D37" s="561">
        <v>1</v>
      </c>
      <c r="E37" s="564">
        <v>0</v>
      </c>
      <c r="F37" s="565">
        <v>0</v>
      </c>
      <c r="G37" s="566">
        <v>0</v>
      </c>
      <c r="H37" s="565">
        <v>0</v>
      </c>
      <c r="I37" s="565">
        <v>0</v>
      </c>
      <c r="J37" s="569">
        <v>0</v>
      </c>
      <c r="K37" s="564">
        <v>0</v>
      </c>
      <c r="L37" s="565">
        <v>0</v>
      </c>
      <c r="M37" s="566">
        <v>0</v>
      </c>
      <c r="N37" s="567">
        <v>0</v>
      </c>
      <c r="O37" s="565">
        <v>0</v>
      </c>
      <c r="P37" s="568">
        <v>0</v>
      </c>
      <c r="Q37" s="539"/>
    </row>
    <row r="38" spans="2:17">
      <c r="B38" s="538"/>
      <c r="C38" s="903"/>
      <c r="D38" s="561">
        <v>2</v>
      </c>
      <c r="E38" s="564">
        <v>0</v>
      </c>
      <c r="F38" s="565">
        <v>0</v>
      </c>
      <c r="G38" s="566">
        <v>0</v>
      </c>
      <c r="H38" s="565">
        <v>0</v>
      </c>
      <c r="I38" s="565">
        <v>0</v>
      </c>
      <c r="J38" s="569">
        <v>0</v>
      </c>
      <c r="K38" s="564">
        <v>0</v>
      </c>
      <c r="L38" s="565">
        <v>0</v>
      </c>
      <c r="M38" s="566">
        <v>0</v>
      </c>
      <c r="N38" s="567">
        <v>0</v>
      </c>
      <c r="O38" s="565">
        <v>0</v>
      </c>
      <c r="P38" s="568">
        <v>0</v>
      </c>
      <c r="Q38" s="539"/>
    </row>
    <row r="39" spans="2:17">
      <c r="B39" s="538"/>
      <c r="C39" s="903"/>
      <c r="D39" s="561">
        <v>3</v>
      </c>
      <c r="E39" s="564">
        <v>0</v>
      </c>
      <c r="F39" s="565">
        <v>0</v>
      </c>
      <c r="G39" s="566">
        <v>0</v>
      </c>
      <c r="H39" s="565">
        <v>0</v>
      </c>
      <c r="I39" s="565">
        <v>0</v>
      </c>
      <c r="J39" s="569">
        <v>0</v>
      </c>
      <c r="K39" s="564">
        <v>0</v>
      </c>
      <c r="L39" s="565">
        <v>0</v>
      </c>
      <c r="M39" s="566">
        <v>0</v>
      </c>
      <c r="N39" s="567">
        <v>0</v>
      </c>
      <c r="O39" s="565">
        <v>0</v>
      </c>
      <c r="P39" s="568">
        <v>0</v>
      </c>
      <c r="Q39" s="539"/>
    </row>
    <row r="40" spans="2:17">
      <c r="B40" s="538"/>
      <c r="C40" s="903"/>
      <c r="D40" s="561">
        <v>4</v>
      </c>
      <c r="E40" s="564">
        <v>0</v>
      </c>
      <c r="F40" s="565">
        <v>0</v>
      </c>
      <c r="G40" s="566">
        <v>0</v>
      </c>
      <c r="H40" s="565">
        <v>0</v>
      </c>
      <c r="I40" s="565">
        <v>0</v>
      </c>
      <c r="J40" s="569">
        <v>0</v>
      </c>
      <c r="K40" s="564">
        <v>0</v>
      </c>
      <c r="L40" s="565">
        <v>0</v>
      </c>
      <c r="M40" s="566">
        <v>0</v>
      </c>
      <c r="N40" s="567">
        <v>0</v>
      </c>
      <c r="O40" s="565">
        <v>0</v>
      </c>
      <c r="P40" s="568">
        <v>0</v>
      </c>
      <c r="Q40" s="539"/>
    </row>
    <row r="41" spans="2:17">
      <c r="B41" s="538"/>
      <c r="C41" s="903"/>
      <c r="D41" s="561">
        <v>5</v>
      </c>
      <c r="E41" s="564">
        <v>0</v>
      </c>
      <c r="F41" s="565">
        <v>0</v>
      </c>
      <c r="G41" s="566">
        <v>0</v>
      </c>
      <c r="H41" s="565">
        <v>0</v>
      </c>
      <c r="I41" s="565">
        <v>0</v>
      </c>
      <c r="J41" s="569">
        <v>0</v>
      </c>
      <c r="K41" s="564">
        <v>0</v>
      </c>
      <c r="L41" s="565">
        <v>0</v>
      </c>
      <c r="M41" s="566">
        <v>0</v>
      </c>
      <c r="N41" s="567">
        <v>0</v>
      </c>
      <c r="O41" s="565">
        <v>0</v>
      </c>
      <c r="P41" s="568">
        <v>0</v>
      </c>
      <c r="Q41" s="539"/>
    </row>
    <row r="42" spans="2:17" ht="14" thickBot="1">
      <c r="B42" s="538"/>
      <c r="C42" s="911"/>
      <c r="D42" s="571">
        <v>6</v>
      </c>
      <c r="E42" s="572">
        <v>0</v>
      </c>
      <c r="F42" s="573">
        <v>0</v>
      </c>
      <c r="G42" s="574">
        <v>0</v>
      </c>
      <c r="H42" s="573">
        <v>0</v>
      </c>
      <c r="I42" s="573">
        <v>0</v>
      </c>
      <c r="J42" s="575">
        <v>0</v>
      </c>
      <c r="K42" s="572">
        <v>0</v>
      </c>
      <c r="L42" s="573">
        <v>0</v>
      </c>
      <c r="M42" s="574">
        <v>0</v>
      </c>
      <c r="N42" s="576">
        <v>0</v>
      </c>
      <c r="O42" s="573">
        <v>0</v>
      </c>
      <c r="P42" s="577">
        <v>0</v>
      </c>
      <c r="Q42" s="539"/>
    </row>
    <row r="43" spans="2:17">
      <c r="B43" s="538"/>
      <c r="C43" s="910" t="s">
        <v>104</v>
      </c>
      <c r="D43" s="580">
        <v>0</v>
      </c>
      <c r="E43" s="553">
        <v>0</v>
      </c>
      <c r="F43" s="554">
        <v>0</v>
      </c>
      <c r="G43" s="555">
        <v>0</v>
      </c>
      <c r="H43" s="554">
        <v>0</v>
      </c>
      <c r="I43" s="554">
        <v>0</v>
      </c>
      <c r="J43" s="556">
        <v>0</v>
      </c>
      <c r="K43" s="553">
        <v>0</v>
      </c>
      <c r="L43" s="554">
        <v>0</v>
      </c>
      <c r="M43" s="555">
        <v>0</v>
      </c>
      <c r="N43" s="578">
        <v>0</v>
      </c>
      <c r="O43" s="554">
        <v>0</v>
      </c>
      <c r="P43" s="579">
        <v>0</v>
      </c>
      <c r="Q43" s="539"/>
    </row>
    <row r="44" spans="2:17">
      <c r="B44" s="538"/>
      <c r="C44" s="903"/>
      <c r="D44" s="561">
        <v>1</v>
      </c>
      <c r="E44" s="564">
        <v>0</v>
      </c>
      <c r="F44" s="565">
        <v>0</v>
      </c>
      <c r="G44" s="566">
        <v>0</v>
      </c>
      <c r="H44" s="565">
        <v>0</v>
      </c>
      <c r="I44" s="565">
        <v>0</v>
      </c>
      <c r="J44" s="569">
        <v>0</v>
      </c>
      <c r="K44" s="564">
        <v>0</v>
      </c>
      <c r="L44" s="565">
        <v>0</v>
      </c>
      <c r="M44" s="566">
        <v>0</v>
      </c>
      <c r="N44" s="567">
        <v>0</v>
      </c>
      <c r="O44" s="565">
        <v>0</v>
      </c>
      <c r="P44" s="568">
        <v>0</v>
      </c>
      <c r="Q44" s="539"/>
    </row>
    <row r="45" spans="2:17">
      <c r="B45" s="538"/>
      <c r="C45" s="903"/>
      <c r="D45" s="561">
        <v>2</v>
      </c>
      <c r="E45" s="564">
        <v>0</v>
      </c>
      <c r="F45" s="565">
        <v>0</v>
      </c>
      <c r="G45" s="566">
        <v>0</v>
      </c>
      <c r="H45" s="565">
        <v>0</v>
      </c>
      <c r="I45" s="565">
        <v>0</v>
      </c>
      <c r="J45" s="569">
        <v>0</v>
      </c>
      <c r="K45" s="564">
        <v>0</v>
      </c>
      <c r="L45" s="565">
        <v>0</v>
      </c>
      <c r="M45" s="566">
        <v>0</v>
      </c>
      <c r="N45" s="567">
        <v>0</v>
      </c>
      <c r="O45" s="565">
        <v>0</v>
      </c>
      <c r="P45" s="568">
        <v>0</v>
      </c>
      <c r="Q45" s="539"/>
    </row>
    <row r="46" spans="2:17">
      <c r="B46" s="538"/>
      <c r="C46" s="903"/>
      <c r="D46" s="561">
        <v>3</v>
      </c>
      <c r="E46" s="564">
        <v>0</v>
      </c>
      <c r="F46" s="565">
        <v>0</v>
      </c>
      <c r="G46" s="566">
        <v>0</v>
      </c>
      <c r="H46" s="565">
        <v>0</v>
      </c>
      <c r="I46" s="565">
        <v>0</v>
      </c>
      <c r="J46" s="569">
        <v>0</v>
      </c>
      <c r="K46" s="564">
        <v>0</v>
      </c>
      <c r="L46" s="565">
        <v>0</v>
      </c>
      <c r="M46" s="566">
        <v>0</v>
      </c>
      <c r="N46" s="567">
        <v>0</v>
      </c>
      <c r="O46" s="565">
        <v>0</v>
      </c>
      <c r="P46" s="568">
        <v>0</v>
      </c>
      <c r="Q46" s="539"/>
    </row>
    <row r="47" spans="2:17">
      <c r="B47" s="538"/>
      <c r="C47" s="903"/>
      <c r="D47" s="561">
        <v>4</v>
      </c>
      <c r="E47" s="564">
        <v>0</v>
      </c>
      <c r="F47" s="565">
        <v>0</v>
      </c>
      <c r="G47" s="566">
        <v>0</v>
      </c>
      <c r="H47" s="565">
        <v>0</v>
      </c>
      <c r="I47" s="565">
        <v>0</v>
      </c>
      <c r="J47" s="569">
        <v>0</v>
      </c>
      <c r="K47" s="564">
        <v>0</v>
      </c>
      <c r="L47" s="565">
        <v>0</v>
      </c>
      <c r="M47" s="566">
        <v>0</v>
      </c>
      <c r="N47" s="567">
        <v>0</v>
      </c>
      <c r="O47" s="565">
        <v>0</v>
      </c>
      <c r="P47" s="568">
        <v>0</v>
      </c>
      <c r="Q47" s="539"/>
    </row>
    <row r="48" spans="2:17">
      <c r="B48" s="538"/>
      <c r="C48" s="903"/>
      <c r="D48" s="561">
        <v>5</v>
      </c>
      <c r="E48" s="564">
        <v>0</v>
      </c>
      <c r="F48" s="565">
        <v>0</v>
      </c>
      <c r="G48" s="566">
        <v>0</v>
      </c>
      <c r="H48" s="565">
        <v>0</v>
      </c>
      <c r="I48" s="565">
        <v>0</v>
      </c>
      <c r="J48" s="569">
        <v>0</v>
      </c>
      <c r="K48" s="564">
        <v>0</v>
      </c>
      <c r="L48" s="565">
        <v>0</v>
      </c>
      <c r="M48" s="566">
        <v>0</v>
      </c>
      <c r="N48" s="567">
        <v>0</v>
      </c>
      <c r="O48" s="565">
        <v>0</v>
      </c>
      <c r="P48" s="568">
        <v>0</v>
      </c>
      <c r="Q48" s="539"/>
    </row>
    <row r="49" spans="2:19" ht="14" thickBot="1">
      <c r="B49" s="538"/>
      <c r="C49" s="911"/>
      <c r="D49" s="581">
        <v>6</v>
      </c>
      <c r="E49" s="582">
        <v>0</v>
      </c>
      <c r="F49" s="583">
        <v>0</v>
      </c>
      <c r="G49" s="584">
        <v>0</v>
      </c>
      <c r="H49" s="583">
        <v>0</v>
      </c>
      <c r="I49" s="583">
        <v>0</v>
      </c>
      <c r="J49" s="585">
        <v>0</v>
      </c>
      <c r="K49" s="582">
        <v>0</v>
      </c>
      <c r="L49" s="583">
        <v>0</v>
      </c>
      <c r="M49" s="584">
        <v>0</v>
      </c>
      <c r="N49" s="586">
        <v>0</v>
      </c>
      <c r="O49" s="583">
        <v>0</v>
      </c>
      <c r="P49" s="587">
        <v>0</v>
      </c>
      <c r="Q49" s="539"/>
    </row>
    <row r="50" spans="2:19" ht="16">
      <c r="B50" s="538"/>
      <c r="C50" s="588"/>
      <c r="D50" s="589" t="s">
        <v>653</v>
      </c>
      <c r="E50" s="26">
        <f>SUM(E15:E49)</f>
        <v>0</v>
      </c>
      <c r="F50" s="26">
        <f>SUM(F15:F49)</f>
        <v>0</v>
      </c>
      <c r="G50" s="26">
        <f t="shared" ref="G50:P50" si="0">SUM(G15:G49)</f>
        <v>0</v>
      </c>
      <c r="H50" s="26">
        <f t="shared" si="0"/>
        <v>0</v>
      </c>
      <c r="I50" s="26">
        <f t="shared" si="0"/>
        <v>0</v>
      </c>
      <c r="J50" s="26">
        <f t="shared" si="0"/>
        <v>0</v>
      </c>
      <c r="K50" s="26">
        <f t="shared" si="0"/>
        <v>0</v>
      </c>
      <c r="L50" s="26">
        <f t="shared" si="0"/>
        <v>0</v>
      </c>
      <c r="M50" s="26">
        <f t="shared" si="0"/>
        <v>0</v>
      </c>
      <c r="N50" s="26">
        <f t="shared" si="0"/>
        <v>0</v>
      </c>
      <c r="O50" s="26">
        <f t="shared" si="0"/>
        <v>0</v>
      </c>
      <c r="P50" s="26">
        <f t="shared" si="0"/>
        <v>0</v>
      </c>
      <c r="Q50" s="539"/>
      <c r="S50" s="590">
        <f>SUM(E50:R50)</f>
        <v>0</v>
      </c>
    </row>
    <row r="51" spans="2:19" ht="16">
      <c r="B51" s="538"/>
      <c r="C51" s="588"/>
      <c r="D51" s="589"/>
      <c r="E51" s="1"/>
      <c r="F51" s="1"/>
      <c r="G51" s="1"/>
      <c r="H51" s="1"/>
      <c r="I51" s="1"/>
      <c r="J51" s="1"/>
      <c r="K51" s="1"/>
      <c r="L51" s="1"/>
      <c r="M51" s="1"/>
      <c r="N51" s="1"/>
      <c r="O51" s="1"/>
      <c r="P51" s="1"/>
      <c r="Q51" s="539"/>
    </row>
    <row r="52" spans="2:19" ht="15.75" customHeight="1" thickBot="1">
      <c r="B52" s="538"/>
      <c r="C52" s="913" t="s">
        <v>654</v>
      </c>
      <c r="D52" s="914"/>
      <c r="E52" s="914"/>
      <c r="F52" s="914"/>
      <c r="G52" s="914"/>
      <c r="H52" s="914"/>
      <c r="I52" s="914"/>
      <c r="J52" s="914"/>
      <c r="K52" s="914"/>
      <c r="L52" s="914"/>
      <c r="M52" s="914"/>
      <c r="N52" s="914"/>
      <c r="O52" s="914"/>
      <c r="P52" s="914"/>
      <c r="Q52" s="539"/>
    </row>
    <row r="53" spans="2:19" ht="6" customHeight="1">
      <c r="B53" s="538"/>
      <c r="C53" s="915" t="s">
        <v>655</v>
      </c>
      <c r="D53" s="591"/>
      <c r="E53" s="591"/>
      <c r="F53" s="511"/>
      <c r="G53" s="511"/>
      <c r="H53" s="484"/>
      <c r="I53" s="484"/>
      <c r="J53" s="484"/>
      <c r="K53" s="484"/>
      <c r="L53" s="484"/>
      <c r="M53" s="484"/>
      <c r="N53" s="484"/>
      <c r="O53" s="484"/>
      <c r="P53" s="485"/>
      <c r="Q53" s="539"/>
    </row>
    <row r="54" spans="2:19" ht="13" customHeight="1">
      <c r="B54" s="538"/>
      <c r="C54" s="916"/>
      <c r="D54" s="589"/>
      <c r="E54" s="589"/>
      <c r="F54" s="326"/>
      <c r="G54" s="326"/>
      <c r="H54" s="481"/>
      <c r="I54" s="481"/>
      <c r="J54" s="481"/>
      <c r="K54" s="481"/>
      <c r="L54" s="481"/>
      <c r="M54" s="481"/>
      <c r="N54" s="481"/>
      <c r="O54" s="481"/>
      <c r="P54" s="481"/>
      <c r="Q54" s="539"/>
    </row>
    <row r="55" spans="2:19" ht="15.75" customHeight="1" thickBot="1">
      <c r="B55" s="538"/>
      <c r="C55" s="916"/>
      <c r="D55" s="326"/>
      <c r="E55" s="326"/>
      <c r="F55" s="592" t="s">
        <v>656</v>
      </c>
      <c r="G55" s="486">
        <f>E50+H50+K50+N50</f>
        <v>0</v>
      </c>
      <c r="H55" s="593"/>
      <c r="I55" s="593"/>
      <c r="J55" s="594"/>
      <c r="K55" s="434"/>
      <c r="L55" s="434"/>
      <c r="M55" s="595"/>
      <c r="N55" s="434"/>
      <c r="O55" s="434"/>
      <c r="P55" s="594"/>
      <c r="Q55" s="539"/>
    </row>
    <row r="56" spans="2:19" ht="15.75" customHeight="1" thickTop="1" thickBot="1">
      <c r="B56" s="538"/>
      <c r="C56" s="916"/>
      <c r="D56" s="326"/>
      <c r="E56" s="326"/>
      <c r="F56" s="592" t="s">
        <v>657</v>
      </c>
      <c r="G56" s="486">
        <f>F50+I50+L50+O50</f>
        <v>0</v>
      </c>
      <c r="H56" s="434"/>
      <c r="I56" s="483" t="s">
        <v>658</v>
      </c>
      <c r="J56" s="596">
        <v>0</v>
      </c>
      <c r="K56" s="594"/>
      <c r="L56" s="434"/>
      <c r="M56" s="595"/>
      <c r="N56" s="434"/>
      <c r="O56" s="483" t="s">
        <v>659</v>
      </c>
      <c r="P56" s="486">
        <f>E50+K50+F50+L50+G50+M50</f>
        <v>0</v>
      </c>
      <c r="Q56" s="539"/>
    </row>
    <row r="57" spans="2:19" ht="15.75" customHeight="1" thickTop="1" thickBot="1">
      <c r="B57" s="538"/>
      <c r="C57" s="916"/>
      <c r="D57" s="326"/>
      <c r="E57" s="326"/>
      <c r="F57" s="592" t="s">
        <v>660</v>
      </c>
      <c r="G57" s="486">
        <f>G50+J50+M50+P50</f>
        <v>0</v>
      </c>
      <c r="H57" s="434"/>
      <c r="I57" s="483" t="s">
        <v>661</v>
      </c>
      <c r="J57" s="596">
        <f>SUM(K50:P50)</f>
        <v>0</v>
      </c>
      <c r="K57" s="594"/>
      <c r="L57" s="434"/>
      <c r="M57" s="595"/>
      <c r="N57" s="434"/>
      <c r="O57" s="483" t="s">
        <v>662</v>
      </c>
      <c r="P57" s="486">
        <f>H50+N50+I50+O50+J50+P50</f>
        <v>0</v>
      </c>
      <c r="Q57" s="539"/>
    </row>
    <row r="58" spans="2:19" ht="15" thickTop="1" thickBot="1">
      <c r="B58" s="538"/>
      <c r="C58" s="917"/>
      <c r="D58" s="491"/>
      <c r="E58" s="491"/>
      <c r="F58" s="597" t="s">
        <v>663</v>
      </c>
      <c r="G58" s="598">
        <f>SUM(G55:G57)</f>
        <v>0</v>
      </c>
      <c r="H58" s="599"/>
      <c r="I58" s="600" t="s">
        <v>663</v>
      </c>
      <c r="J58" s="598">
        <f>SUM(J56:J57)</f>
        <v>0</v>
      </c>
      <c r="K58" s="599"/>
      <c r="L58" s="601"/>
      <c r="M58" s="601"/>
      <c r="N58" s="599"/>
      <c r="O58" s="600" t="s">
        <v>663</v>
      </c>
      <c r="P58" s="602">
        <f>SUM(P56:P57)</f>
        <v>0</v>
      </c>
      <c r="Q58" s="539"/>
    </row>
    <row r="59" spans="2:19" ht="16">
      <c r="B59" s="538"/>
      <c r="C59" s="603"/>
      <c r="D59" s="326"/>
      <c r="E59" s="326"/>
      <c r="F59" s="592"/>
      <c r="G59" s="1"/>
      <c r="H59" s="326"/>
      <c r="I59" s="592"/>
      <c r="J59" s="1"/>
      <c r="K59" s="326"/>
      <c r="L59" s="323"/>
      <c r="M59" s="323"/>
      <c r="N59" s="326"/>
      <c r="O59" s="592"/>
      <c r="P59" s="1"/>
      <c r="Q59" s="539"/>
    </row>
    <row r="60" spans="2:19" ht="15.75" customHeight="1" thickBot="1">
      <c r="B60" s="538"/>
      <c r="C60" s="900" t="s">
        <v>664</v>
      </c>
      <c r="D60" s="901"/>
      <c r="E60" s="901"/>
      <c r="F60" s="901"/>
      <c r="G60" s="901"/>
      <c r="H60" s="901"/>
      <c r="I60" s="901"/>
      <c r="J60" s="901"/>
      <c r="K60" s="901"/>
      <c r="L60" s="901"/>
      <c r="M60" s="901"/>
      <c r="N60" s="901"/>
      <c r="O60" s="901"/>
      <c r="P60" s="901"/>
      <c r="Q60" s="539"/>
    </row>
    <row r="61" spans="2:19" ht="15" thickTop="1" thickBot="1">
      <c r="B61" s="538"/>
      <c r="C61" s="326"/>
      <c r="D61" s="326"/>
      <c r="E61" s="923" t="s">
        <v>665</v>
      </c>
      <c r="F61" s="924"/>
      <c r="G61" s="924"/>
      <c r="H61" s="924"/>
      <c r="I61" s="924"/>
      <c r="J61" s="924"/>
      <c r="K61" s="924"/>
      <c r="L61" s="924"/>
      <c r="M61" s="924"/>
      <c r="N61" s="924"/>
      <c r="O61" s="924"/>
      <c r="P61" s="925"/>
      <c r="Q61" s="539"/>
    </row>
    <row r="62" spans="2:19" ht="15" thickTop="1" thickBot="1">
      <c r="B62" s="538"/>
      <c r="E62" s="896" t="s">
        <v>638</v>
      </c>
      <c r="F62" s="897"/>
      <c r="G62" s="897"/>
      <c r="H62" s="897"/>
      <c r="I62" s="897"/>
      <c r="J62" s="898"/>
      <c r="K62" s="896" t="s">
        <v>639</v>
      </c>
      <c r="L62" s="897"/>
      <c r="M62" s="897"/>
      <c r="N62" s="897"/>
      <c r="O62" s="897"/>
      <c r="P62" s="898"/>
      <c r="Q62" s="539"/>
    </row>
    <row r="63" spans="2:19" ht="27.75" customHeight="1" thickBot="1">
      <c r="B63" s="538"/>
      <c r="D63" s="905" t="s">
        <v>666</v>
      </c>
      <c r="E63" s="936" t="s">
        <v>667</v>
      </c>
      <c r="F63" s="933"/>
      <c r="G63" s="933"/>
      <c r="H63" s="933" t="s">
        <v>668</v>
      </c>
      <c r="I63" s="933"/>
      <c r="J63" s="934"/>
      <c r="K63" s="935" t="s">
        <v>669</v>
      </c>
      <c r="L63" s="921"/>
      <c r="M63" s="921"/>
      <c r="N63" s="921" t="s">
        <v>670</v>
      </c>
      <c r="O63" s="921"/>
      <c r="P63" s="922"/>
      <c r="Q63" s="539"/>
    </row>
    <row r="64" spans="2:19" ht="62.25" customHeight="1" thickBot="1">
      <c r="B64" s="538"/>
      <c r="D64" s="906"/>
      <c r="E64" s="604" t="s">
        <v>671</v>
      </c>
      <c r="F64" s="605" t="s">
        <v>672</v>
      </c>
      <c r="G64" s="606" t="s">
        <v>673</v>
      </c>
      <c r="H64" s="607" t="s">
        <v>671</v>
      </c>
      <c r="I64" s="605" t="s">
        <v>672</v>
      </c>
      <c r="J64" s="608" t="s">
        <v>673</v>
      </c>
      <c r="K64" s="604" t="s">
        <v>671</v>
      </c>
      <c r="L64" s="605" t="s">
        <v>672</v>
      </c>
      <c r="M64" s="606" t="s">
        <v>673</v>
      </c>
      <c r="N64" s="607" t="s">
        <v>671</v>
      </c>
      <c r="O64" s="605" t="s">
        <v>672</v>
      </c>
      <c r="P64" s="608" t="s">
        <v>673</v>
      </c>
      <c r="Q64" s="539"/>
    </row>
    <row r="65" spans="2:17" ht="39.75" customHeight="1" thickBot="1">
      <c r="B65" s="538"/>
      <c r="C65" s="32" t="s">
        <v>674</v>
      </c>
      <c r="D65" s="33">
        <f>ROUNDUP((E50+F50+G50+H50+I50+J50)*0.05,)</f>
        <v>0</v>
      </c>
      <c r="E65" s="609"/>
      <c r="F65" s="610"/>
      <c r="G65" s="611"/>
      <c r="H65" s="612"/>
      <c r="I65" s="610"/>
      <c r="J65" s="613"/>
      <c r="K65" s="614"/>
      <c r="L65" s="615"/>
      <c r="M65" s="616"/>
      <c r="N65" s="617"/>
      <c r="O65" s="615"/>
      <c r="P65" s="618"/>
      <c r="Q65" s="539"/>
    </row>
    <row r="66" spans="2:17" ht="54.75" customHeight="1" thickBot="1">
      <c r="B66" s="538"/>
      <c r="C66" s="32" t="s">
        <v>675</v>
      </c>
      <c r="D66" s="33">
        <f>ROUNDUP((E50+F50+G50+H50+I50+J50)*0.02,)</f>
        <v>0</v>
      </c>
      <c r="E66" s="609"/>
      <c r="F66" s="610"/>
      <c r="G66" s="611"/>
      <c r="H66" s="612"/>
      <c r="I66" s="610"/>
      <c r="J66" s="613"/>
      <c r="K66" s="619"/>
      <c r="L66" s="620"/>
      <c r="M66" s="621"/>
      <c r="N66" s="622"/>
      <c r="O66" s="620"/>
      <c r="P66" s="623"/>
      <c r="Q66" s="539"/>
    </row>
    <row r="67" spans="2:17" ht="42" customHeight="1" thickBot="1">
      <c r="B67" s="538"/>
      <c r="C67" s="34" t="s">
        <v>676</v>
      </c>
      <c r="E67" s="931"/>
      <c r="F67" s="927"/>
      <c r="G67" s="932"/>
      <c r="H67" s="926"/>
      <c r="I67" s="927"/>
      <c r="J67" s="928"/>
      <c r="K67" s="931"/>
      <c r="L67" s="927"/>
      <c r="M67" s="932"/>
      <c r="N67" s="926"/>
      <c r="O67" s="927"/>
      <c r="P67" s="928"/>
      <c r="Q67" s="539"/>
    </row>
    <row r="68" spans="2:17" ht="42" customHeight="1" thickTop="1">
      <c r="B68" s="538"/>
      <c r="C68" s="34" t="s">
        <v>677</v>
      </c>
      <c r="E68" s="624"/>
      <c r="F68" s="624"/>
      <c r="G68" s="624"/>
      <c r="H68" s="624"/>
      <c r="I68" s="624"/>
      <c r="J68" s="624"/>
      <c r="K68" s="624"/>
      <c r="L68" s="624"/>
      <c r="M68" s="624"/>
      <c r="N68" s="624"/>
      <c r="O68" s="624"/>
      <c r="P68" s="624"/>
      <c r="Q68" s="539"/>
    </row>
    <row r="69" spans="2:17" ht="14" thickBot="1">
      <c r="B69" s="625"/>
      <c r="C69" s="491"/>
      <c r="D69" s="491"/>
      <c r="E69" s="491"/>
      <c r="F69" s="491"/>
      <c r="G69" s="491"/>
      <c r="H69" s="491"/>
      <c r="I69" s="491"/>
      <c r="J69" s="491"/>
      <c r="K69" s="491"/>
      <c r="L69" s="491"/>
      <c r="M69" s="491"/>
      <c r="N69" s="491"/>
      <c r="O69" s="491"/>
      <c r="P69" s="491"/>
      <c r="Q69" s="626"/>
    </row>
    <row r="70" spans="2:17">
      <c r="Q70" s="35" t="s">
        <v>73</v>
      </c>
    </row>
  </sheetData>
  <mergeCells count="33">
    <mergeCell ref="H67:J67"/>
    <mergeCell ref="E12:J12"/>
    <mergeCell ref="K12:P12"/>
    <mergeCell ref="N67:P67"/>
    <mergeCell ref="K13:M13"/>
    <mergeCell ref="K67:M67"/>
    <mergeCell ref="H63:J63"/>
    <mergeCell ref="K63:M63"/>
    <mergeCell ref="E63:G63"/>
    <mergeCell ref="E67:G67"/>
    <mergeCell ref="E13:G13"/>
    <mergeCell ref="N13:P13"/>
    <mergeCell ref="D63:D64"/>
    <mergeCell ref="E11:P11"/>
    <mergeCell ref="E62:J62"/>
    <mergeCell ref="C43:C49"/>
    <mergeCell ref="C22:C28"/>
    <mergeCell ref="C29:C35"/>
    <mergeCell ref="C36:C42"/>
    <mergeCell ref="C52:P52"/>
    <mergeCell ref="C53:C58"/>
    <mergeCell ref="H13:J13"/>
    <mergeCell ref="N63:P63"/>
    <mergeCell ref="E61:P61"/>
    <mergeCell ref="C60:P60"/>
    <mergeCell ref="G9:P9"/>
    <mergeCell ref="K62:P62"/>
    <mergeCell ref="C3:P3"/>
    <mergeCell ref="E4:N4"/>
    <mergeCell ref="C15:C21"/>
    <mergeCell ref="G6:P6"/>
    <mergeCell ref="G7:P7"/>
    <mergeCell ref="G8:P8"/>
  </mergeCells>
  <phoneticPr fontId="0" type="noConversion"/>
  <printOptions horizontalCentered="1"/>
  <pageMargins left="0.25" right="0.25" top="0.25" bottom="0.5" header="0.25" footer="0.2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94"/>
  <sheetViews>
    <sheetView showGridLines="0" topLeftCell="A70" zoomScale="130" zoomScaleNormal="130" workbookViewId="0">
      <selection activeCell="C82" sqref="C82"/>
    </sheetView>
  </sheetViews>
  <sheetFormatPr baseColWidth="10" defaultColWidth="8.6640625" defaultRowHeight="13"/>
  <cols>
    <col min="1" max="2" width="2.5" style="34" customWidth="1"/>
    <col min="3" max="3" width="59" style="34" customWidth="1"/>
    <col min="4" max="4" width="5.6640625" style="34" customWidth="1"/>
    <col min="5" max="6" width="8.6640625" style="34" customWidth="1"/>
    <col min="7" max="7" width="12.1640625" style="34" customWidth="1"/>
    <col min="8" max="11" width="16.6640625" style="34" customWidth="1"/>
    <col min="12" max="13" width="2.5" style="34" customWidth="1"/>
    <col min="14" max="14" width="14.6640625" style="34" customWidth="1"/>
    <col min="15" max="15" width="12.1640625" style="34" customWidth="1"/>
    <col min="16" max="16384" width="8.6640625" style="34"/>
  </cols>
  <sheetData>
    <row r="1" spans="2:19" ht="14" thickBot="1">
      <c r="L1" s="326"/>
    </row>
    <row r="2" spans="2:19">
      <c r="B2" s="510"/>
      <c r="C2" s="511"/>
      <c r="D2" s="511"/>
      <c r="E2" s="511"/>
      <c r="F2" s="511"/>
      <c r="G2" s="511"/>
      <c r="H2" s="511"/>
      <c r="I2" s="511"/>
      <c r="J2" s="511"/>
      <c r="K2" s="511"/>
      <c r="L2" s="513"/>
    </row>
    <row r="3" spans="2:19" ht="20.25" customHeight="1">
      <c r="B3" s="514"/>
      <c r="C3" s="993" t="s">
        <v>678</v>
      </c>
      <c r="D3" s="993"/>
      <c r="E3" s="993"/>
      <c r="F3" s="993"/>
      <c r="G3" s="993"/>
      <c r="H3" s="993"/>
      <c r="I3" s="993"/>
      <c r="J3" s="993"/>
      <c r="K3" s="993"/>
      <c r="L3" s="304"/>
    </row>
    <row r="4" spans="2:19" ht="9.25" customHeight="1">
      <c r="B4" s="514"/>
      <c r="C4" s="627"/>
      <c r="D4" s="627"/>
      <c r="E4" s="627"/>
      <c r="F4" s="627"/>
      <c r="G4" s="627"/>
      <c r="H4" s="627"/>
      <c r="I4" s="627"/>
      <c r="J4" s="627"/>
      <c r="K4" s="627"/>
      <c r="L4" s="304"/>
    </row>
    <row r="5" spans="2:19" ht="15.75" customHeight="1">
      <c r="B5" s="514"/>
      <c r="C5" s="1000" t="str">
        <f>CONCATENATE("DEVELOPMENT NAME AND PHASE:","  ",IF('Unit Mix'!G8="","",'Unit Mix'!G8))</f>
        <v>DEVELOPMENT NAME AND PHASE:  Sample Mixed-Finance Development or Sample Phase</v>
      </c>
      <c r="D5" s="1000"/>
      <c r="E5" s="1000"/>
      <c r="F5" s="1000"/>
      <c r="G5" s="1000"/>
      <c r="H5" s="1000"/>
      <c r="I5" s="1000"/>
      <c r="J5" s="1000"/>
      <c r="K5" s="1000"/>
      <c r="L5" s="304"/>
    </row>
    <row r="6" spans="2:19" ht="8.25" customHeight="1">
      <c r="B6" s="514"/>
      <c r="C6" s="628"/>
      <c r="D6" s="282"/>
      <c r="E6" s="629"/>
      <c r="F6" s="629"/>
      <c r="G6" s="629"/>
      <c r="H6" s="629"/>
      <c r="I6" s="808"/>
      <c r="J6" s="808"/>
      <c r="K6" s="808"/>
      <c r="L6" s="304"/>
    </row>
    <row r="7" spans="2:19" s="495" customFormat="1" ht="35.25" customHeight="1">
      <c r="B7" s="630"/>
      <c r="C7" s="996" t="str">
        <f>'Select City &amp; State'!AA3</f>
        <v xml:space="preserve">This workbook uses the TDCs and HCCs in accordance with HUD Notice PIH-2011-38 (HA), as updated to include HUD's most recent TDC and HCC limits, which can be found on the Capital Fund Program website. </v>
      </c>
      <c r="D7" s="996"/>
      <c r="E7" s="996"/>
      <c r="F7" s="996"/>
      <c r="G7" s="996"/>
      <c r="H7" s="996"/>
      <c r="I7" s="996"/>
      <c r="J7" s="996"/>
      <c r="K7" s="996"/>
      <c r="L7" s="631"/>
      <c r="M7" s="793"/>
      <c r="N7" s="793"/>
      <c r="O7" s="793"/>
      <c r="P7" s="793"/>
      <c r="Q7" s="793"/>
      <c r="R7" s="793"/>
      <c r="S7" s="793"/>
    </row>
    <row r="8" spans="2:19" s="495" customFormat="1" ht="18">
      <c r="B8" s="630"/>
      <c r="C8" s="947" t="s">
        <v>679</v>
      </c>
      <c r="D8" s="947"/>
      <c r="E8" s="947"/>
      <c r="F8" s="947"/>
      <c r="G8" s="282" t="str">
        <f>CONCATENATE(,"for ",'Select City &amp; State'!D8,", ",'Select City &amp; State'!D9)</f>
        <v>for BRIDGEPORT, CONNECTICUT</v>
      </c>
      <c r="H8" s="282"/>
      <c r="I8" s="282"/>
      <c r="J8" s="282"/>
      <c r="K8" s="282"/>
      <c r="L8" s="631"/>
      <c r="M8" s="793"/>
      <c r="N8" s="793"/>
      <c r="O8" s="793"/>
      <c r="P8" s="793"/>
      <c r="Q8" s="793"/>
      <c r="R8" s="793"/>
      <c r="S8" s="793"/>
    </row>
    <row r="9" spans="2:19" s="495" customFormat="1" ht="13" customHeight="1" thickBot="1">
      <c r="B9" s="630"/>
      <c r="C9" s="281"/>
      <c r="D9" s="282"/>
      <c r="E9" s="808"/>
      <c r="F9" s="808"/>
      <c r="G9" s="808"/>
      <c r="H9" s="282"/>
      <c r="I9" s="808"/>
      <c r="J9" s="808"/>
      <c r="K9" s="808"/>
      <c r="L9" s="284"/>
      <c r="M9" s="808"/>
      <c r="N9" s="808"/>
      <c r="O9" s="34"/>
      <c r="P9" s="34"/>
      <c r="Q9" s="34"/>
      <c r="R9" s="34"/>
      <c r="S9" s="34"/>
    </row>
    <row r="10" spans="2:19" ht="15.75" customHeight="1" thickBot="1">
      <c r="B10" s="494"/>
      <c r="C10" s="994" t="s">
        <v>680</v>
      </c>
      <c r="D10" s="997"/>
      <c r="E10" s="997"/>
      <c r="F10" s="997"/>
      <c r="G10" s="995"/>
      <c r="H10" s="994" t="s">
        <v>681</v>
      </c>
      <c r="I10" s="995"/>
      <c r="J10" s="994" t="s">
        <v>682</v>
      </c>
      <c r="K10" s="995"/>
      <c r="L10" s="304"/>
    </row>
    <row r="11" spans="2:19" s="636" customFormat="1" ht="59.25" customHeight="1" thickBot="1">
      <c r="B11" s="632"/>
      <c r="C11" s="633" t="s">
        <v>683</v>
      </c>
      <c r="D11" s="634" t="s">
        <v>684</v>
      </c>
      <c r="E11" s="14" t="s">
        <v>685</v>
      </c>
      <c r="F11" s="15" t="s">
        <v>686</v>
      </c>
      <c r="G11" s="16" t="s">
        <v>687</v>
      </c>
      <c r="H11" s="17" t="s">
        <v>688</v>
      </c>
      <c r="I11" s="18" t="s">
        <v>689</v>
      </c>
      <c r="J11" s="19" t="s">
        <v>690</v>
      </c>
      <c r="K11" s="20" t="s">
        <v>691</v>
      </c>
      <c r="L11" s="635"/>
      <c r="M11" s="34"/>
      <c r="N11" s="34"/>
      <c r="O11" s="34"/>
      <c r="P11" s="34"/>
      <c r="Q11" s="34"/>
      <c r="R11" s="34"/>
      <c r="S11" s="776"/>
    </row>
    <row r="12" spans="2:19" ht="13.5" hidden="1" customHeight="1" thickBot="1">
      <c r="B12" s="494"/>
      <c r="C12" s="955" t="str">
        <f>'Select City &amp; State'!C12</f>
        <v>Detached/Semi-Detached</v>
      </c>
      <c r="D12" s="637">
        <v>0</v>
      </c>
      <c r="E12" s="638">
        <f>'Unit Mix'!E15+'Unit Mix'!E22+'Unit Mix'!K15+'Unit Mix'!K22</f>
        <v>0</v>
      </c>
      <c r="F12" s="639">
        <f>'Unit Mix'!F15+'Unit Mix'!F22+'Unit Mix'!L15+'Unit Mix'!L22</f>
        <v>0</v>
      </c>
      <c r="G12" s="640">
        <f>'Unit Mix'!G15+'Unit Mix'!G22+'Unit Mix'!M15+'Unit Mix'!M22</f>
        <v>0</v>
      </c>
      <c r="H12" s="641">
        <f>'Select City &amp; State'!E19</f>
        <v>116021.81</v>
      </c>
      <c r="I12" s="642">
        <f t="shared" ref="I12:I39" si="0">F12*H12</f>
        <v>0</v>
      </c>
      <c r="J12" s="643">
        <f>'Select City &amp; State'!E12</f>
        <v>203038.17</v>
      </c>
      <c r="K12" s="642">
        <f>(E12*J12*0.9)+(F12*J12)+(G12*J12)</f>
        <v>0</v>
      </c>
      <c r="L12" s="304"/>
    </row>
    <row r="13" spans="2:19" ht="14" thickBot="1">
      <c r="B13" s="494"/>
      <c r="C13" s="998"/>
      <c r="D13" s="637">
        <v>1</v>
      </c>
      <c r="E13" s="644">
        <f>'Unit Mix'!E16+'Unit Mix'!E23+'Unit Mix'!K16+'Unit Mix'!K23</f>
        <v>0</v>
      </c>
      <c r="F13" s="645">
        <f>'Unit Mix'!F16+'Unit Mix'!F23+'Unit Mix'!L16+'Unit Mix'!L23</f>
        <v>0</v>
      </c>
      <c r="G13" s="646">
        <f>'Unit Mix'!G16+'Unit Mix'!G23+'Unit Mix'!M16+'Unit Mix'!M23</f>
        <v>0</v>
      </c>
      <c r="H13" s="641">
        <f>'Select City &amp; State'!E20</f>
        <v>150335.35</v>
      </c>
      <c r="I13" s="642">
        <f t="shared" si="0"/>
        <v>0</v>
      </c>
      <c r="J13" s="643">
        <f>'Select City &amp; State'!E13</f>
        <v>263086.87</v>
      </c>
      <c r="K13" s="642">
        <f>(E13*J13*0.9)+(F13*J13)+(G13*J13)</f>
        <v>0</v>
      </c>
      <c r="L13" s="304"/>
    </row>
    <row r="14" spans="2:19" ht="14" thickBot="1">
      <c r="B14" s="494"/>
      <c r="C14" s="998"/>
      <c r="D14" s="637">
        <v>2</v>
      </c>
      <c r="E14" s="644">
        <f>'Unit Mix'!E17+'Unit Mix'!E24+'Unit Mix'!K17+'Unit Mix'!K24</f>
        <v>0</v>
      </c>
      <c r="F14" s="645">
        <f>'Unit Mix'!F17+'Unit Mix'!F24+'Unit Mix'!L17+'Unit Mix'!L24</f>
        <v>0</v>
      </c>
      <c r="G14" s="646">
        <f>'Unit Mix'!G17+'Unit Mix'!G24+'Unit Mix'!M17+'Unit Mix'!M24</f>
        <v>0</v>
      </c>
      <c r="H14" s="641">
        <f>'Select City &amp; State'!E21</f>
        <v>179977.49</v>
      </c>
      <c r="I14" s="642">
        <f t="shared" si="0"/>
        <v>0</v>
      </c>
      <c r="J14" s="643">
        <f>'Select City &amp; State'!E14</f>
        <v>314960.59999999998</v>
      </c>
      <c r="K14" s="642">
        <f t="shared" ref="K14:K39" si="1">(E14*J14*0.9)+(F14*J14)+(G14*J14)</f>
        <v>0</v>
      </c>
      <c r="L14" s="304"/>
    </row>
    <row r="15" spans="2:19" ht="14" thickBot="1">
      <c r="B15" s="494"/>
      <c r="C15" s="998"/>
      <c r="D15" s="637">
        <v>3</v>
      </c>
      <c r="E15" s="644">
        <f>'Unit Mix'!E18+'Unit Mix'!E25+'Unit Mix'!K18+'Unit Mix'!K25</f>
        <v>0</v>
      </c>
      <c r="F15" s="645">
        <f>'Unit Mix'!F18+'Unit Mix'!F25+'Unit Mix'!L18+'Unit Mix'!L25</f>
        <v>0</v>
      </c>
      <c r="G15" s="646">
        <f>'Unit Mix'!G18+'Unit Mix'!G25+'Unit Mix'!M18+'Unit Mix'!M25</f>
        <v>0</v>
      </c>
      <c r="H15" s="641">
        <f>'Select City &amp; State'!E22</f>
        <v>214812.05</v>
      </c>
      <c r="I15" s="642">
        <f t="shared" si="0"/>
        <v>0</v>
      </c>
      <c r="J15" s="643">
        <f>'Select City &amp; State'!E15</f>
        <v>375921.08</v>
      </c>
      <c r="K15" s="642">
        <f t="shared" si="1"/>
        <v>0</v>
      </c>
      <c r="L15" s="304"/>
    </row>
    <row r="16" spans="2:19" ht="14" thickBot="1">
      <c r="B16" s="494"/>
      <c r="C16" s="998"/>
      <c r="D16" s="637">
        <v>4</v>
      </c>
      <c r="E16" s="644">
        <f>'Unit Mix'!E19+'Unit Mix'!E26+'Unit Mix'!K19+'Unit Mix'!K26</f>
        <v>0</v>
      </c>
      <c r="F16" s="645">
        <f>'Unit Mix'!F19+'Unit Mix'!F26+'Unit Mix'!L19+'Unit Mix'!L26</f>
        <v>0</v>
      </c>
      <c r="G16" s="646">
        <f>'Unit Mix'!G19+'Unit Mix'!G26+'Unit Mix'!M19+'Unit Mix'!M26</f>
        <v>0</v>
      </c>
      <c r="H16" s="641">
        <f>'Select City &amp; State'!E23</f>
        <v>252671.21</v>
      </c>
      <c r="I16" s="642">
        <f t="shared" si="0"/>
        <v>0</v>
      </c>
      <c r="J16" s="643">
        <f>'Select City &amp; State'!E16</f>
        <v>442174.61</v>
      </c>
      <c r="K16" s="642">
        <f t="shared" si="1"/>
        <v>0</v>
      </c>
      <c r="L16" s="304"/>
    </row>
    <row r="17" spans="2:12" ht="14" thickBot="1">
      <c r="B17" s="494"/>
      <c r="C17" s="998"/>
      <c r="D17" s="637">
        <v>5</v>
      </c>
      <c r="E17" s="644">
        <f>'Unit Mix'!E20+'Unit Mix'!E27+'Unit Mix'!K20+'Unit Mix'!K27</f>
        <v>0</v>
      </c>
      <c r="F17" s="645">
        <f>'Unit Mix'!F20+'Unit Mix'!F27+'Unit Mix'!L20+'Unit Mix'!L27</f>
        <v>0</v>
      </c>
      <c r="G17" s="646">
        <f>'Unit Mix'!G20+'Unit Mix'!G27+'Unit Mix'!M20+'Unit Mix'!M27</f>
        <v>0</v>
      </c>
      <c r="H17" s="641">
        <f>'Select City &amp; State'!E24</f>
        <v>276886.71999999997</v>
      </c>
      <c r="I17" s="642">
        <f t="shared" si="0"/>
        <v>0</v>
      </c>
      <c r="J17" s="643">
        <f>'Select City &amp; State'!E17</f>
        <v>484551.76</v>
      </c>
      <c r="K17" s="642">
        <f t="shared" si="1"/>
        <v>0</v>
      </c>
      <c r="L17" s="304"/>
    </row>
    <row r="18" spans="2:12" ht="14" thickBot="1">
      <c r="B18" s="494"/>
      <c r="C18" s="998"/>
      <c r="D18" s="647">
        <v>6</v>
      </c>
      <c r="E18" s="648">
        <f>'Unit Mix'!E21+'Unit Mix'!E28+'Unit Mix'!K21+'Unit Mix'!K28</f>
        <v>0</v>
      </c>
      <c r="F18" s="649">
        <f>'Unit Mix'!F21+'Unit Mix'!F28+'Unit Mix'!L21+'Unit Mix'!L28</f>
        <v>0</v>
      </c>
      <c r="G18" s="650">
        <f>'Unit Mix'!G21+'Unit Mix'!G28+'Unit Mix'!M21+'Unit Mix'!M28</f>
        <v>0</v>
      </c>
      <c r="H18" s="651">
        <f>'Select City &amp; State'!E25</f>
        <v>299847.12</v>
      </c>
      <c r="I18" s="652">
        <f t="shared" si="0"/>
        <v>0</v>
      </c>
      <c r="J18" s="653">
        <f>'Select City &amp; State'!E18</f>
        <v>524732.47</v>
      </c>
      <c r="K18" s="654">
        <f t="shared" si="1"/>
        <v>0</v>
      </c>
      <c r="L18" s="304"/>
    </row>
    <row r="19" spans="2:12" ht="13" hidden="1" customHeight="1" thickBot="1">
      <c r="B19" s="494"/>
      <c r="C19" s="955" t="str">
        <f>'Select City &amp; State'!C40</f>
        <v>Row House</v>
      </c>
      <c r="D19" s="637">
        <v>0</v>
      </c>
      <c r="E19" s="655">
        <f>'Unit Mix'!E29+'Unit Mix'!K29</f>
        <v>0</v>
      </c>
      <c r="F19" s="656">
        <f>'Unit Mix'!F29+'Unit Mix'!L29</f>
        <v>0</v>
      </c>
      <c r="G19" s="657">
        <f>'Unit Mix'!G29+'Unit Mix'!M29</f>
        <v>0</v>
      </c>
      <c r="H19" s="641">
        <f>'Select City &amp; State'!E47</f>
        <v>101177.82</v>
      </c>
      <c r="I19" s="642">
        <f t="shared" si="0"/>
        <v>0</v>
      </c>
      <c r="J19" s="643">
        <f>'Select City &amp; State'!E40</f>
        <v>177061.18</v>
      </c>
      <c r="K19" s="642">
        <f t="shared" si="1"/>
        <v>0</v>
      </c>
      <c r="L19" s="304"/>
    </row>
    <row r="20" spans="2:12" ht="14" thickBot="1">
      <c r="B20" s="494"/>
      <c r="C20" s="998"/>
      <c r="D20" s="637">
        <v>1</v>
      </c>
      <c r="E20" s="644">
        <f>'Unit Mix'!E30+'Unit Mix'!K30</f>
        <v>0</v>
      </c>
      <c r="F20" s="645">
        <f>'Unit Mix'!F30+'Unit Mix'!L30</f>
        <v>0</v>
      </c>
      <c r="G20" s="646">
        <f>'Unit Mix'!G30+'Unit Mix'!M30</f>
        <v>0</v>
      </c>
      <c r="H20" s="641">
        <f>'Select City &amp; State'!E48</f>
        <v>132627.98000000001</v>
      </c>
      <c r="I20" s="642">
        <f t="shared" si="0"/>
        <v>0</v>
      </c>
      <c r="J20" s="643">
        <f>'Select City &amp; State'!E41</f>
        <v>232098.96</v>
      </c>
      <c r="K20" s="642">
        <f t="shared" si="1"/>
        <v>0</v>
      </c>
      <c r="L20" s="304"/>
    </row>
    <row r="21" spans="2:12" ht="14" thickBot="1">
      <c r="B21" s="494"/>
      <c r="C21" s="998"/>
      <c r="D21" s="637">
        <v>2</v>
      </c>
      <c r="E21" s="644">
        <f>'Unit Mix'!E31+'Unit Mix'!K31</f>
        <v>0</v>
      </c>
      <c r="F21" s="645">
        <f>'Unit Mix'!F31+'Unit Mix'!L31</f>
        <v>0</v>
      </c>
      <c r="G21" s="646">
        <f>'Unit Mix'!G31+'Unit Mix'!M31</f>
        <v>0</v>
      </c>
      <c r="H21" s="641">
        <f>'Select City &amp; State'!E49</f>
        <v>161165.75</v>
      </c>
      <c r="I21" s="642">
        <f t="shared" si="0"/>
        <v>0</v>
      </c>
      <c r="J21" s="643">
        <f>'Select City &amp; State'!E42</f>
        <v>282040.06</v>
      </c>
      <c r="K21" s="642">
        <f t="shared" si="1"/>
        <v>0</v>
      </c>
      <c r="L21" s="304"/>
    </row>
    <row r="22" spans="2:12" ht="14" thickBot="1">
      <c r="B22" s="494"/>
      <c r="C22" s="998"/>
      <c r="D22" s="637">
        <v>3</v>
      </c>
      <c r="E22" s="644">
        <f>'Unit Mix'!E32+'Unit Mix'!K32</f>
        <v>0</v>
      </c>
      <c r="F22" s="645">
        <f>'Unit Mix'!F32+'Unit Mix'!L32</f>
        <v>0</v>
      </c>
      <c r="G22" s="646">
        <f>'Unit Mix'!G32+'Unit Mix'!M32</f>
        <v>0</v>
      </c>
      <c r="H22" s="641">
        <f>'Select City &amp; State'!E50</f>
        <v>197639.51</v>
      </c>
      <c r="I22" s="642">
        <f t="shared" si="0"/>
        <v>0</v>
      </c>
      <c r="J22" s="643">
        <f>'Select City &amp; State'!E43</f>
        <v>345869.14</v>
      </c>
      <c r="K22" s="642">
        <f t="shared" si="1"/>
        <v>0</v>
      </c>
      <c r="L22" s="304"/>
    </row>
    <row r="23" spans="2:12" ht="14" thickBot="1">
      <c r="B23" s="494"/>
      <c r="C23" s="998"/>
      <c r="D23" s="637">
        <v>4</v>
      </c>
      <c r="E23" s="644">
        <f>'Unit Mix'!E33+'Unit Mix'!K33</f>
        <v>0</v>
      </c>
      <c r="F23" s="645">
        <f>'Unit Mix'!F33+'Unit Mix'!L33</f>
        <v>0</v>
      </c>
      <c r="G23" s="646">
        <f>'Unit Mix'!G33+'Unit Mix'!M33</f>
        <v>0</v>
      </c>
      <c r="H23" s="641">
        <f>'Select City &amp; State'!E51</f>
        <v>234427.55</v>
      </c>
      <c r="I23" s="642">
        <f t="shared" si="0"/>
        <v>0</v>
      </c>
      <c r="J23" s="643">
        <f>'Select City &amp; State'!E44</f>
        <v>410248.22</v>
      </c>
      <c r="K23" s="642">
        <f t="shared" si="1"/>
        <v>0</v>
      </c>
      <c r="L23" s="304"/>
    </row>
    <row r="24" spans="2:12" ht="14" thickBot="1">
      <c r="B24" s="494"/>
      <c r="C24" s="998"/>
      <c r="D24" s="637">
        <v>5</v>
      </c>
      <c r="E24" s="644">
        <f>'Unit Mix'!E34+'Unit Mix'!K34</f>
        <v>0</v>
      </c>
      <c r="F24" s="645">
        <f>'Unit Mix'!F34+'Unit Mix'!L34</f>
        <v>0</v>
      </c>
      <c r="G24" s="646">
        <f>'Unit Mix'!G34+'Unit Mix'!M34</f>
        <v>0</v>
      </c>
      <c r="H24" s="641">
        <f>'Select City &amp; State'!E52</f>
        <v>258296.38</v>
      </c>
      <c r="I24" s="642">
        <f t="shared" si="0"/>
        <v>0</v>
      </c>
      <c r="J24" s="643">
        <f>'Select City &amp; State'!E45</f>
        <v>452018.66</v>
      </c>
      <c r="K24" s="642">
        <f t="shared" si="1"/>
        <v>0</v>
      </c>
      <c r="L24" s="304"/>
    </row>
    <row r="25" spans="2:12" ht="14" thickBot="1">
      <c r="B25" s="494"/>
      <c r="C25" s="998"/>
      <c r="D25" s="647">
        <v>6</v>
      </c>
      <c r="E25" s="648">
        <f>'Unit Mix'!E35+'Unit Mix'!K35</f>
        <v>0</v>
      </c>
      <c r="F25" s="649">
        <f>'Unit Mix'!F35+'Unit Mix'!L35</f>
        <v>0</v>
      </c>
      <c r="G25" s="650">
        <f>'Unit Mix'!G35+'Unit Mix'!M35</f>
        <v>0</v>
      </c>
      <c r="H25" s="651">
        <f>'Select City &amp; State'!E53</f>
        <v>280415.44</v>
      </c>
      <c r="I25" s="652">
        <f t="shared" si="0"/>
        <v>0</v>
      </c>
      <c r="J25" s="653">
        <f>'Select City &amp; State'!E46</f>
        <v>490727.02</v>
      </c>
      <c r="K25" s="654">
        <f t="shared" si="1"/>
        <v>0</v>
      </c>
      <c r="L25" s="304"/>
    </row>
    <row r="26" spans="2:12" ht="13" customHeight="1" thickBot="1">
      <c r="B26" s="494"/>
      <c r="C26" s="955" t="str">
        <f>'Select City &amp; State'!C54</f>
        <v>Walkup</v>
      </c>
      <c r="D26" s="637">
        <v>0</v>
      </c>
      <c r="E26" s="655">
        <f>'Unit Mix'!E36+'Unit Mix'!K36</f>
        <v>0</v>
      </c>
      <c r="F26" s="656">
        <f>'Unit Mix'!F36+'Unit Mix'!L36</f>
        <v>0</v>
      </c>
      <c r="G26" s="657">
        <f>'Unit Mix'!G36+'Unit Mix'!M36</f>
        <v>0</v>
      </c>
      <c r="H26" s="641">
        <f>'Select City &amp; State'!E61</f>
        <v>87724.12</v>
      </c>
      <c r="I26" s="642">
        <f t="shared" si="0"/>
        <v>0</v>
      </c>
      <c r="J26" s="643">
        <f>'Select City &amp; State'!E54</f>
        <v>153517.21</v>
      </c>
      <c r="K26" s="642">
        <f t="shared" si="1"/>
        <v>0</v>
      </c>
      <c r="L26" s="304"/>
    </row>
    <row r="27" spans="2:12" ht="13" customHeight="1" thickBot="1">
      <c r="B27" s="494"/>
      <c r="C27" s="955"/>
      <c r="D27" s="637">
        <v>1</v>
      </c>
      <c r="E27" s="644">
        <f>'Unit Mix'!E37+'Unit Mix'!K37</f>
        <v>0</v>
      </c>
      <c r="F27" s="645">
        <f>'Unit Mix'!F37+'Unit Mix'!L37</f>
        <v>0</v>
      </c>
      <c r="G27" s="646">
        <f>'Unit Mix'!G37+'Unit Mix'!M37</f>
        <v>0</v>
      </c>
      <c r="H27" s="641">
        <f>'Select City &amp; State'!E62</f>
        <v>119366.19</v>
      </c>
      <c r="I27" s="642">
        <f t="shared" si="0"/>
        <v>0</v>
      </c>
      <c r="J27" s="643">
        <f>'Select City &amp; State'!E55</f>
        <v>208890.83</v>
      </c>
      <c r="K27" s="642">
        <f t="shared" si="1"/>
        <v>0</v>
      </c>
      <c r="L27" s="304"/>
    </row>
    <row r="28" spans="2:12" ht="13" customHeight="1" thickBot="1">
      <c r="B28" s="494"/>
      <c r="C28" s="955"/>
      <c r="D28" s="637">
        <v>2</v>
      </c>
      <c r="E28" s="644">
        <f>'Unit Mix'!E38+'Unit Mix'!K38</f>
        <v>0</v>
      </c>
      <c r="F28" s="645">
        <f>'Unit Mix'!F38+'Unit Mix'!L38</f>
        <v>0</v>
      </c>
      <c r="G28" s="646">
        <f>'Unit Mix'!G38+'Unit Mix'!M38</f>
        <v>0</v>
      </c>
      <c r="H28" s="641">
        <f>'Select City &amp; State'!E63</f>
        <v>150801.26999999999</v>
      </c>
      <c r="I28" s="642">
        <f t="shared" si="0"/>
        <v>0</v>
      </c>
      <c r="J28" s="643">
        <f>'Select City &amp; State'!E56</f>
        <v>263902.21000000002</v>
      </c>
      <c r="K28" s="642">
        <f t="shared" si="1"/>
        <v>0</v>
      </c>
      <c r="L28" s="304"/>
    </row>
    <row r="29" spans="2:12" ht="13" customHeight="1" thickBot="1">
      <c r="B29" s="494"/>
      <c r="C29" s="955"/>
      <c r="D29" s="637">
        <v>3</v>
      </c>
      <c r="E29" s="644">
        <f>'Unit Mix'!E39+'Unit Mix'!K39</f>
        <v>0</v>
      </c>
      <c r="F29" s="645">
        <f>'Unit Mix'!F39+'Unit Mix'!L39</f>
        <v>0</v>
      </c>
      <c r="G29" s="646">
        <f>'Unit Mix'!G39+'Unit Mix'!M39</f>
        <v>0</v>
      </c>
      <c r="H29" s="641">
        <f>'Select City &amp; State'!E64</f>
        <v>198431.76</v>
      </c>
      <c r="I29" s="642">
        <f t="shared" si="0"/>
        <v>0</v>
      </c>
      <c r="J29" s="643">
        <f>'Select City &amp; State'!E57</f>
        <v>347255.58</v>
      </c>
      <c r="K29" s="642">
        <f t="shared" si="1"/>
        <v>0</v>
      </c>
      <c r="L29" s="304"/>
    </row>
    <row r="30" spans="2:12" ht="13" customHeight="1" thickBot="1">
      <c r="B30" s="494"/>
      <c r="C30" s="955"/>
      <c r="D30" s="637">
        <v>4</v>
      </c>
      <c r="E30" s="644">
        <f>'Unit Mix'!E40+'Unit Mix'!K40</f>
        <v>0</v>
      </c>
      <c r="F30" s="645">
        <f>'Unit Mix'!F40+'Unit Mix'!L40</f>
        <v>0</v>
      </c>
      <c r="G30" s="646">
        <f>'Unit Mix'!G40+'Unit Mix'!M40</f>
        <v>0</v>
      </c>
      <c r="H30" s="641">
        <f>'Select City &amp; State'!E65</f>
        <v>245697.99</v>
      </c>
      <c r="I30" s="642">
        <f t="shared" si="0"/>
        <v>0</v>
      </c>
      <c r="J30" s="643">
        <f>'Select City &amp; State'!E58</f>
        <v>429971.49</v>
      </c>
      <c r="K30" s="642">
        <f t="shared" si="1"/>
        <v>0</v>
      </c>
      <c r="L30" s="304"/>
    </row>
    <row r="31" spans="2:12" ht="13" customHeight="1" thickBot="1">
      <c r="B31" s="494"/>
      <c r="C31" s="955"/>
      <c r="D31" s="637">
        <v>5</v>
      </c>
      <c r="E31" s="644">
        <f>'Unit Mix'!E41+'Unit Mix'!K41</f>
        <v>0</v>
      </c>
      <c r="F31" s="645">
        <f>'Unit Mix'!F41+'Unit Mix'!L41</f>
        <v>0</v>
      </c>
      <c r="G31" s="646">
        <f>'Unit Mix'!G41+'Unit Mix'!M41</f>
        <v>0</v>
      </c>
      <c r="H31" s="641">
        <f>'Select City &amp; State'!E66</f>
        <v>276688.43</v>
      </c>
      <c r="I31" s="642">
        <f t="shared" si="0"/>
        <v>0</v>
      </c>
      <c r="J31" s="643">
        <f>'Select City &amp; State'!E59</f>
        <v>484204.76</v>
      </c>
      <c r="K31" s="642">
        <f t="shared" si="1"/>
        <v>0</v>
      </c>
      <c r="L31" s="304"/>
    </row>
    <row r="32" spans="2:12" ht="11.25" customHeight="1" thickBot="1">
      <c r="B32" s="494"/>
      <c r="C32" s="955"/>
      <c r="D32" s="647">
        <v>6</v>
      </c>
      <c r="E32" s="648">
        <f>'Unit Mix'!E42+'Unit Mix'!K42</f>
        <v>0</v>
      </c>
      <c r="F32" s="649">
        <f>'Unit Mix'!F42+'Unit Mix'!L42</f>
        <v>0</v>
      </c>
      <c r="G32" s="650">
        <f>'Unit Mix'!G42+'Unit Mix'!M42</f>
        <v>0</v>
      </c>
      <c r="H32" s="651">
        <f>'Select City &amp; State'!E67</f>
        <v>307262.57</v>
      </c>
      <c r="I32" s="652">
        <f t="shared" si="0"/>
        <v>0</v>
      </c>
      <c r="J32" s="653">
        <f>'Select City &amp; State'!E60</f>
        <v>537709.5</v>
      </c>
      <c r="K32" s="654">
        <f t="shared" si="1"/>
        <v>0</v>
      </c>
      <c r="L32" s="304"/>
    </row>
    <row r="33" spans="2:14" ht="13.5" customHeight="1" thickBot="1">
      <c r="B33" s="494"/>
      <c r="C33" s="955" t="str">
        <f>'Select City &amp; State'!C26</f>
        <v>Elevator</v>
      </c>
      <c r="D33" s="637">
        <v>0</v>
      </c>
      <c r="E33" s="655">
        <f>'Unit Mix'!E43+'Unit Mix'!K43</f>
        <v>0</v>
      </c>
      <c r="F33" s="656">
        <f>'Unit Mix'!F43+'Unit Mix'!L43</f>
        <v>0</v>
      </c>
      <c r="G33" s="657">
        <f>'Unit Mix'!G43+'Unit Mix'!M43</f>
        <v>0</v>
      </c>
      <c r="H33" s="641">
        <f>'Select City &amp; State'!E33</f>
        <v>98406.24</v>
      </c>
      <c r="I33" s="642">
        <f t="shared" si="0"/>
        <v>0</v>
      </c>
      <c r="J33" s="643">
        <f>'Select City &amp; State'!E26</f>
        <v>157449.99</v>
      </c>
      <c r="K33" s="642">
        <f t="shared" si="1"/>
        <v>0</v>
      </c>
      <c r="L33" s="304"/>
    </row>
    <row r="34" spans="2:14" ht="13" customHeight="1" thickBot="1">
      <c r="B34" s="494"/>
      <c r="C34" s="955"/>
      <c r="D34" s="637">
        <v>1</v>
      </c>
      <c r="E34" s="644">
        <f>'Unit Mix'!E44+'Unit Mix'!K44</f>
        <v>0</v>
      </c>
      <c r="F34" s="645">
        <f>'Unit Mix'!F44+'Unit Mix'!L44</f>
        <v>0</v>
      </c>
      <c r="G34" s="646">
        <f>'Unit Mix'!G44+'Unit Mix'!M44</f>
        <v>0</v>
      </c>
      <c r="H34" s="641">
        <f>'Select City &amp; State'!E34</f>
        <v>137768.74</v>
      </c>
      <c r="I34" s="642">
        <f t="shared" si="0"/>
        <v>0</v>
      </c>
      <c r="J34" s="643">
        <f>'Select City &amp; State'!E27</f>
        <v>220429.99</v>
      </c>
      <c r="K34" s="642">
        <f t="shared" si="1"/>
        <v>0</v>
      </c>
      <c r="L34" s="304"/>
    </row>
    <row r="35" spans="2:14" ht="13" customHeight="1" thickBot="1">
      <c r="B35" s="494"/>
      <c r="C35" s="955"/>
      <c r="D35" s="637">
        <v>2</v>
      </c>
      <c r="E35" s="644">
        <f>'Unit Mix'!E45+'Unit Mix'!K45</f>
        <v>0</v>
      </c>
      <c r="F35" s="645">
        <f>'Unit Mix'!F45+'Unit Mix'!L45</f>
        <v>0</v>
      </c>
      <c r="G35" s="646">
        <f>'Unit Mix'!G45+'Unit Mix'!M45</f>
        <v>0</v>
      </c>
      <c r="H35" s="641">
        <f>'Select City &amp; State'!E35</f>
        <v>177131.24</v>
      </c>
      <c r="I35" s="642">
        <f t="shared" si="0"/>
        <v>0</v>
      </c>
      <c r="J35" s="643">
        <f>'Select City &amp; State'!E28</f>
        <v>283409.99</v>
      </c>
      <c r="K35" s="642">
        <f t="shared" si="1"/>
        <v>0</v>
      </c>
      <c r="L35" s="304"/>
    </row>
    <row r="36" spans="2:14" ht="13" customHeight="1" thickBot="1">
      <c r="B36" s="494"/>
      <c r="C36" s="955"/>
      <c r="D36" s="637">
        <v>3</v>
      </c>
      <c r="E36" s="644">
        <f>'Unit Mix'!E46+'Unit Mix'!K46</f>
        <v>0</v>
      </c>
      <c r="F36" s="645">
        <f>'Unit Mix'!F46+'Unit Mix'!L46</f>
        <v>0</v>
      </c>
      <c r="G36" s="646">
        <f>'Unit Mix'!G46+'Unit Mix'!M46</f>
        <v>0</v>
      </c>
      <c r="H36" s="641">
        <f>'Select City &amp; State'!E36</f>
        <v>236174.99</v>
      </c>
      <c r="I36" s="642">
        <f t="shared" si="0"/>
        <v>0</v>
      </c>
      <c r="J36" s="643">
        <f>'Select City &amp; State'!E29</f>
        <v>377879.98</v>
      </c>
      <c r="K36" s="642">
        <f t="shared" si="1"/>
        <v>0</v>
      </c>
      <c r="L36" s="304"/>
    </row>
    <row r="37" spans="2:14" ht="13" customHeight="1" thickBot="1">
      <c r="B37" s="494"/>
      <c r="C37" s="955"/>
      <c r="D37" s="637">
        <v>4</v>
      </c>
      <c r="E37" s="644">
        <f>'Unit Mix'!E47+'Unit Mix'!K47</f>
        <v>0</v>
      </c>
      <c r="F37" s="645">
        <f>'Unit Mix'!F47+'Unit Mix'!L47</f>
        <v>0</v>
      </c>
      <c r="G37" s="646">
        <f>'Unit Mix'!G47+'Unit Mix'!M47</f>
        <v>0</v>
      </c>
      <c r="H37" s="641">
        <f>'Select City &amp; State'!E37</f>
        <v>295218.73</v>
      </c>
      <c r="I37" s="642">
        <f t="shared" si="0"/>
        <v>0</v>
      </c>
      <c r="J37" s="643">
        <f>'Select City &amp; State'!E30</f>
        <v>472349.98</v>
      </c>
      <c r="K37" s="642">
        <f t="shared" si="1"/>
        <v>0</v>
      </c>
      <c r="L37" s="304"/>
    </row>
    <row r="38" spans="2:14" ht="13" customHeight="1" thickBot="1">
      <c r="B38" s="494"/>
      <c r="C38" s="955"/>
      <c r="D38" s="637">
        <v>5</v>
      </c>
      <c r="E38" s="644">
        <f>'Unit Mix'!E48+'Unit Mix'!K48</f>
        <v>0</v>
      </c>
      <c r="F38" s="645">
        <f>'Unit Mix'!F48+'Unit Mix'!L48</f>
        <v>0</v>
      </c>
      <c r="G38" s="646">
        <f>'Unit Mix'!G48+'Unit Mix'!M48</f>
        <v>0</v>
      </c>
      <c r="H38" s="641">
        <f>'Select City &amp; State'!E38</f>
        <v>334581.23</v>
      </c>
      <c r="I38" s="642">
        <f t="shared" si="0"/>
        <v>0</v>
      </c>
      <c r="J38" s="643">
        <f>'Select City &amp; State'!E31</f>
        <v>535329.98</v>
      </c>
      <c r="K38" s="642">
        <f t="shared" si="1"/>
        <v>0</v>
      </c>
      <c r="L38" s="304"/>
    </row>
    <row r="39" spans="2:14" ht="15" customHeight="1" thickBot="1">
      <c r="B39" s="494"/>
      <c r="C39" s="955"/>
      <c r="D39" s="658">
        <v>6</v>
      </c>
      <c r="E39" s="659">
        <f>'Unit Mix'!E49+'Unit Mix'!K49</f>
        <v>0</v>
      </c>
      <c r="F39" s="660">
        <f>'Unit Mix'!F49+'Unit Mix'!L49</f>
        <v>0</v>
      </c>
      <c r="G39" s="10">
        <f>'Unit Mix'!G49+'Unit Mix'!M49</f>
        <v>0</v>
      </c>
      <c r="H39" s="661">
        <f>'Select City &amp; State'!E39</f>
        <v>373943.73</v>
      </c>
      <c r="I39" s="31">
        <f t="shared" si="0"/>
        <v>0</v>
      </c>
      <c r="J39" s="662">
        <f>'Select City &amp; State'!E32</f>
        <v>598309.97</v>
      </c>
      <c r="K39" s="31">
        <f t="shared" si="1"/>
        <v>0</v>
      </c>
      <c r="L39" s="304"/>
    </row>
    <row r="40" spans="2:14" ht="16">
      <c r="B40" s="494"/>
      <c r="C40" s="2"/>
      <c r="D40" s="663"/>
      <c r="E40" s="27">
        <f>SUM(E12:E39)</f>
        <v>0</v>
      </c>
      <c r="F40" s="27">
        <f>SUM(F12:F39)</f>
        <v>0</v>
      </c>
      <c r="G40" s="27">
        <f>SUM(G12:G39)</f>
        <v>0</v>
      </c>
      <c r="H40" s="664"/>
      <c r="I40" s="813">
        <f>SUM(I12:I39)</f>
        <v>0</v>
      </c>
      <c r="J40" s="664"/>
      <c r="K40" s="813">
        <f>SUM(K12:K39)</f>
        <v>0</v>
      </c>
      <c r="L40" s="304"/>
    </row>
    <row r="41" spans="2:14">
      <c r="B41" s="494"/>
      <c r="C41" s="665"/>
      <c r="D41" s="663"/>
      <c r="E41" s="663"/>
      <c r="F41" s="663"/>
      <c r="G41" s="3"/>
      <c r="H41" s="664"/>
      <c r="I41" s="4"/>
      <c r="J41" s="664"/>
      <c r="K41" s="4"/>
      <c r="L41" s="304"/>
    </row>
    <row r="42" spans="2:14" ht="13.5" customHeight="1" thickBot="1">
      <c r="B42" s="494"/>
      <c r="C42" s="990" t="s">
        <v>692</v>
      </c>
      <c r="D42" s="980"/>
      <c r="E42" s="980"/>
      <c r="F42" s="980"/>
      <c r="G42" s="980"/>
      <c r="H42" s="664"/>
      <c r="I42" s="4"/>
      <c r="J42" s="326"/>
      <c r="K42" s="999" t="s">
        <v>693</v>
      </c>
      <c r="L42" s="304"/>
    </row>
    <row r="43" spans="2:14" ht="15.75" customHeight="1">
      <c r="B43" s="494"/>
      <c r="C43" s="984" t="s">
        <v>694</v>
      </c>
      <c r="D43" s="985"/>
      <c r="E43" s="985"/>
      <c r="F43" s="985"/>
      <c r="G43" s="986"/>
      <c r="H43" s="666">
        <v>0</v>
      </c>
      <c r="I43" s="9"/>
      <c r="J43" s="326"/>
      <c r="K43" s="999"/>
      <c r="L43" s="304"/>
    </row>
    <row r="44" spans="2:14" ht="15.75" customHeight="1" thickBot="1">
      <c r="B44" s="494"/>
      <c r="C44" s="982" t="s">
        <v>695</v>
      </c>
      <c r="D44" s="983"/>
      <c r="E44" s="983"/>
      <c r="F44" s="983"/>
      <c r="G44" s="667" t="s">
        <v>696</v>
      </c>
      <c r="H44" s="668">
        <v>0</v>
      </c>
      <c r="I44" s="5" t="s">
        <v>697</v>
      </c>
      <c r="J44" s="326"/>
      <c r="K44" s="999"/>
      <c r="L44" s="304"/>
    </row>
    <row r="45" spans="2:14" ht="16">
      <c r="B45" s="494"/>
      <c r="C45" s="987" t="s">
        <v>698</v>
      </c>
      <c r="D45" s="988"/>
      <c r="E45" s="988"/>
      <c r="F45" s="988"/>
      <c r="G45" s="669"/>
      <c r="H45" s="6">
        <f>IF(H43-H44&lt;0,0,H43-H44)</f>
        <v>0</v>
      </c>
      <c r="I45" s="670" t="s">
        <v>699</v>
      </c>
      <c r="J45" s="671">
        <f>IF(H43=0,0,H45/H43)</f>
        <v>0</v>
      </c>
      <c r="K45" s="999"/>
      <c r="L45" s="304"/>
    </row>
    <row r="46" spans="2:14" ht="14" thickBot="1">
      <c r="B46" s="494"/>
      <c r="C46" s="672"/>
      <c r="D46" s="673"/>
      <c r="E46" s="673"/>
      <c r="F46" s="673"/>
      <c r="G46" s="674"/>
      <c r="H46" s="675"/>
      <c r="I46" s="7"/>
      <c r="J46" s="675"/>
      <c r="K46" s="7"/>
      <c r="L46" s="304"/>
    </row>
    <row r="47" spans="2:14">
      <c r="B47" s="494"/>
      <c r="C47" s="676"/>
      <c r="D47" s="676"/>
      <c r="E47" s="676"/>
      <c r="F47" s="676"/>
      <c r="G47" s="676"/>
      <c r="H47" s="664"/>
      <c r="I47" s="4"/>
      <c r="J47" s="664"/>
      <c r="K47" s="4"/>
      <c r="L47" s="304"/>
      <c r="N47" s="776"/>
    </row>
    <row r="48" spans="2:14" ht="14" thickBot="1">
      <c r="B48" s="494"/>
      <c r="C48" s="990" t="s">
        <v>700</v>
      </c>
      <c r="D48" s="980"/>
      <c r="E48" s="980"/>
      <c r="F48" s="980"/>
      <c r="G48" s="779"/>
      <c r="H48" s="677"/>
      <c r="I48" s="4"/>
      <c r="J48" s="664"/>
      <c r="K48" s="4"/>
      <c r="L48" s="304"/>
    </row>
    <row r="49" spans="2:12" ht="15.75" customHeight="1">
      <c r="B49" s="494"/>
      <c r="C49" s="989" t="s">
        <v>701</v>
      </c>
      <c r="D49" s="951"/>
      <c r="E49" s="951"/>
      <c r="F49" s="951"/>
      <c r="G49" s="678"/>
      <c r="H49" s="666">
        <v>0</v>
      </c>
      <c r="I49" s="4"/>
      <c r="J49" s="326"/>
      <c r="K49" s="326"/>
      <c r="L49" s="304"/>
    </row>
    <row r="50" spans="2:12" ht="17" thickBot="1">
      <c r="B50" s="494"/>
      <c r="C50" s="953" t="s">
        <v>702</v>
      </c>
      <c r="D50" s="954"/>
      <c r="E50" s="954"/>
      <c r="F50" s="954"/>
      <c r="G50" s="679"/>
      <c r="H50" s="668">
        <v>0</v>
      </c>
      <c r="I50" s="4"/>
      <c r="J50" s="326"/>
      <c r="K50" s="326"/>
      <c r="L50" s="304"/>
    </row>
    <row r="51" spans="2:12" ht="16">
      <c r="B51" s="494"/>
      <c r="C51" s="12" t="s">
        <v>703</v>
      </c>
      <c r="D51" s="676"/>
      <c r="E51" s="676"/>
      <c r="F51" s="676"/>
      <c r="G51" s="676"/>
      <c r="H51" s="595"/>
      <c r="I51" s="30">
        <f>SUM(H49:H49)+SUM(H50:H50)</f>
        <v>0</v>
      </c>
      <c r="J51" s="326"/>
      <c r="K51" s="326"/>
      <c r="L51" s="304"/>
    </row>
    <row r="52" spans="2:12">
      <c r="B52" s="494"/>
      <c r="C52" s="676"/>
      <c r="D52" s="676"/>
      <c r="E52" s="676"/>
      <c r="F52" s="326"/>
      <c r="G52" s="306" t="s">
        <v>704</v>
      </c>
      <c r="H52" s="664"/>
      <c r="I52" s="4"/>
      <c r="J52" s="326"/>
      <c r="K52" s="326"/>
      <c r="L52" s="304"/>
    </row>
    <row r="53" spans="2:12" ht="14" thickBot="1">
      <c r="B53" s="494"/>
      <c r="C53" s="990" t="s">
        <v>53</v>
      </c>
      <c r="D53" s="980"/>
      <c r="E53" s="980"/>
      <c r="F53" s="804"/>
      <c r="G53" s="801" t="s">
        <v>705</v>
      </c>
      <c r="H53" s="664"/>
      <c r="I53" s="680"/>
      <c r="J53" s="326"/>
      <c r="K53" s="326"/>
      <c r="L53" s="304"/>
    </row>
    <row r="54" spans="2:12">
      <c r="B54" s="494"/>
      <c r="C54" s="795" t="s">
        <v>706</v>
      </c>
      <c r="D54" s="796"/>
      <c r="E54" s="796"/>
      <c r="F54" s="797"/>
      <c r="G54" s="681">
        <v>1405</v>
      </c>
      <c r="H54" s="666">
        <v>0</v>
      </c>
      <c r="I54" s="595"/>
      <c r="J54" s="326"/>
      <c r="K54" s="326"/>
      <c r="L54" s="304"/>
    </row>
    <row r="55" spans="2:12">
      <c r="B55" s="494"/>
      <c r="C55" s="795" t="s">
        <v>707</v>
      </c>
      <c r="D55" s="796"/>
      <c r="E55" s="796"/>
      <c r="F55" s="797"/>
      <c r="G55" s="681">
        <v>1408</v>
      </c>
      <c r="H55" s="682">
        <v>0</v>
      </c>
      <c r="I55" s="595"/>
      <c r="J55" s="326"/>
      <c r="K55" s="326"/>
      <c r="L55" s="304"/>
    </row>
    <row r="56" spans="2:12">
      <c r="B56" s="494"/>
      <c r="C56" s="795" t="s">
        <v>708</v>
      </c>
      <c r="D56" s="796"/>
      <c r="E56" s="796"/>
      <c r="F56" s="797"/>
      <c r="G56" s="681">
        <v>1408</v>
      </c>
      <c r="H56" s="682">
        <v>0</v>
      </c>
      <c r="I56" s="595"/>
      <c r="J56" s="326"/>
      <c r="K56" s="326"/>
      <c r="L56" s="304"/>
    </row>
    <row r="57" spans="2:12">
      <c r="B57" s="494"/>
      <c r="C57" s="950" t="s">
        <v>709</v>
      </c>
      <c r="D57" s="951"/>
      <c r="E57" s="951"/>
      <c r="F57" s="952"/>
      <c r="G57" s="681">
        <v>1410</v>
      </c>
      <c r="H57" s="682">
        <v>0</v>
      </c>
      <c r="I57" s="595"/>
      <c r="J57" s="326"/>
      <c r="K57" s="326"/>
      <c r="L57" s="304"/>
    </row>
    <row r="58" spans="2:12">
      <c r="B58" s="494"/>
      <c r="C58" s="950" t="s">
        <v>710</v>
      </c>
      <c r="D58" s="951"/>
      <c r="E58" s="951"/>
      <c r="F58" s="952"/>
      <c r="G58" s="681">
        <v>1430</v>
      </c>
      <c r="H58" s="682">
        <v>0</v>
      </c>
      <c r="I58" s="595"/>
      <c r="J58" s="595"/>
      <c r="K58" s="4"/>
      <c r="L58" s="304"/>
    </row>
    <row r="59" spans="2:12">
      <c r="B59" s="494"/>
      <c r="C59" s="950" t="s">
        <v>711</v>
      </c>
      <c r="D59" s="951"/>
      <c r="E59" s="951"/>
      <c r="F59" s="952"/>
      <c r="G59" s="681">
        <v>1440</v>
      </c>
      <c r="H59" s="682">
        <v>0</v>
      </c>
      <c r="I59" s="595"/>
      <c r="J59" s="595"/>
      <c r="K59" s="4"/>
      <c r="L59" s="304"/>
    </row>
    <row r="60" spans="2:12">
      <c r="B60" s="494"/>
      <c r="C60" s="950" t="s">
        <v>712</v>
      </c>
      <c r="D60" s="951"/>
      <c r="E60" s="951"/>
      <c r="F60" s="952"/>
      <c r="G60" s="681">
        <v>1450</v>
      </c>
      <c r="H60" s="682">
        <v>0</v>
      </c>
      <c r="I60" s="595"/>
      <c r="J60" s="595"/>
      <c r="K60" s="4"/>
      <c r="L60" s="304"/>
    </row>
    <row r="61" spans="2:12">
      <c r="B61" s="494"/>
      <c r="C61" s="950" t="s">
        <v>713</v>
      </c>
      <c r="D61" s="951"/>
      <c r="E61" s="951"/>
      <c r="F61" s="952"/>
      <c r="G61" s="681">
        <v>1460</v>
      </c>
      <c r="H61" s="682">
        <v>0</v>
      </c>
      <c r="I61" s="595"/>
      <c r="J61" s="595"/>
      <c r="K61" s="4"/>
      <c r="L61" s="304"/>
    </row>
    <row r="62" spans="2:12" ht="14" thickBot="1">
      <c r="B62" s="494"/>
      <c r="C62" s="950" t="s">
        <v>714</v>
      </c>
      <c r="D62" s="951"/>
      <c r="E62" s="951"/>
      <c r="F62" s="952"/>
      <c r="G62" s="681">
        <v>1460</v>
      </c>
      <c r="H62" s="682">
        <v>0</v>
      </c>
      <c r="I62" s="595"/>
      <c r="J62" s="595"/>
      <c r="K62" s="4"/>
      <c r="L62" s="304"/>
    </row>
    <row r="63" spans="2:12">
      <c r="B63" s="494"/>
      <c r="C63" s="950" t="s">
        <v>715</v>
      </c>
      <c r="D63" s="951"/>
      <c r="E63" s="951"/>
      <c r="F63" s="952"/>
      <c r="G63" s="681">
        <v>1460</v>
      </c>
      <c r="H63" s="682">
        <v>0</v>
      </c>
      <c r="I63" s="595"/>
      <c r="J63" s="814"/>
      <c r="K63" s="815"/>
      <c r="L63" s="304"/>
    </row>
    <row r="64" spans="2:12">
      <c r="B64" s="494"/>
      <c r="C64" s="950" t="s">
        <v>716</v>
      </c>
      <c r="D64" s="951"/>
      <c r="E64" s="951"/>
      <c r="F64" s="952"/>
      <c r="G64" s="681">
        <v>1465</v>
      </c>
      <c r="H64" s="682">
        <v>0</v>
      </c>
      <c r="I64" s="595"/>
      <c r="J64" s="957" t="s">
        <v>717</v>
      </c>
      <c r="K64" s="958"/>
      <c r="L64" s="304"/>
    </row>
    <row r="65" spans="2:14">
      <c r="B65" s="494"/>
      <c r="C65" s="950" t="s">
        <v>718</v>
      </c>
      <c r="D65" s="951"/>
      <c r="E65" s="951"/>
      <c r="F65" s="952"/>
      <c r="G65" s="681">
        <v>1465</v>
      </c>
      <c r="H65" s="682">
        <v>0</v>
      </c>
      <c r="I65" s="595"/>
      <c r="J65" s="683"/>
      <c r="K65" s="684"/>
      <c r="L65" s="304"/>
    </row>
    <row r="66" spans="2:14">
      <c r="B66" s="494"/>
      <c r="C66" s="950" t="s">
        <v>719</v>
      </c>
      <c r="D66" s="951"/>
      <c r="E66" s="951"/>
      <c r="F66" s="952"/>
      <c r="G66" s="681">
        <v>1470</v>
      </c>
      <c r="H66" s="682">
        <v>0</v>
      </c>
      <c r="I66" s="595"/>
      <c r="J66" s="683"/>
      <c r="K66" s="8"/>
      <c r="L66" s="304"/>
    </row>
    <row r="67" spans="2:14">
      <c r="B67" s="494"/>
      <c r="C67" s="950" t="s">
        <v>720</v>
      </c>
      <c r="D67" s="951"/>
      <c r="E67" s="951"/>
      <c r="F67" s="952"/>
      <c r="G67" s="681">
        <v>1475</v>
      </c>
      <c r="H67" s="682">
        <v>0</v>
      </c>
      <c r="I67" s="595"/>
      <c r="J67" s="685" t="s">
        <v>721</v>
      </c>
      <c r="K67" s="686" t="s">
        <v>722</v>
      </c>
      <c r="L67" s="304"/>
    </row>
    <row r="68" spans="2:14">
      <c r="B68" s="494"/>
      <c r="C68" s="950" t="s">
        <v>723</v>
      </c>
      <c r="D68" s="951"/>
      <c r="E68" s="951"/>
      <c r="F68" s="952"/>
      <c r="G68" s="681">
        <v>1485</v>
      </c>
      <c r="H68" s="682">
        <v>0</v>
      </c>
      <c r="I68" s="595"/>
      <c r="J68" s="948" t="s">
        <v>724</v>
      </c>
      <c r="K68" s="949"/>
      <c r="L68" s="304"/>
    </row>
    <row r="69" spans="2:14">
      <c r="B69" s="494"/>
      <c r="C69" s="950" t="s">
        <v>725</v>
      </c>
      <c r="D69" s="951"/>
      <c r="E69" s="951"/>
      <c r="F69" s="952"/>
      <c r="G69" s="681">
        <v>1495</v>
      </c>
      <c r="H69" s="682">
        <v>0</v>
      </c>
      <c r="I69" s="595"/>
      <c r="J69" s="991" t="s">
        <v>726</v>
      </c>
      <c r="K69" s="992"/>
      <c r="L69" s="304"/>
    </row>
    <row r="70" spans="2:14" ht="17" thickBot="1">
      <c r="B70" s="494"/>
      <c r="C70" s="950" t="s">
        <v>727</v>
      </c>
      <c r="D70" s="951"/>
      <c r="E70" s="951"/>
      <c r="F70" s="952"/>
      <c r="G70" s="681">
        <v>1496</v>
      </c>
      <c r="H70" s="668">
        <v>0</v>
      </c>
      <c r="I70" s="595"/>
      <c r="J70" s="689" t="s">
        <v>728</v>
      </c>
      <c r="K70" s="806"/>
      <c r="L70" s="304"/>
    </row>
    <row r="71" spans="2:14">
      <c r="B71" s="494"/>
      <c r="C71" s="805" t="s">
        <v>729</v>
      </c>
      <c r="D71" s="687"/>
      <c r="E71" s="687"/>
      <c r="F71" s="687"/>
      <c r="G71" s="687"/>
      <c r="H71" s="595"/>
      <c r="I71" s="688">
        <f>(SUM(H54:H70))</f>
        <v>0</v>
      </c>
      <c r="K71" s="690"/>
      <c r="L71" s="304"/>
    </row>
    <row r="72" spans="2:14" ht="12.5" customHeight="1">
      <c r="B72" s="494"/>
      <c r="C72" s="691"/>
      <c r="D72" s="687"/>
      <c r="E72" s="687"/>
      <c r="F72" s="687"/>
      <c r="G72" s="687"/>
      <c r="H72" s="595"/>
      <c r="I72" s="326"/>
      <c r="J72" s="945" t="str">
        <f>IF(K71&gt;5,"Error: Total Sources, Step 7, do not = Total Uses, Step 8.",IF(K71&lt;-5,"Error: Total Sources, Step 7 
do not = Total Uses, Step 8.","Okay: Sources = Uses"))</f>
        <v>Okay: Sources = Uses</v>
      </c>
      <c r="K72" s="946"/>
      <c r="L72" s="304"/>
    </row>
    <row r="73" spans="2:14">
      <c r="B73" s="494"/>
      <c r="C73" s="802" t="s">
        <v>730</v>
      </c>
      <c r="D73" s="804"/>
      <c r="E73" s="804"/>
      <c r="F73" s="804"/>
      <c r="G73" s="691"/>
      <c r="H73" s="692"/>
      <c r="I73" s="595"/>
      <c r="J73" s="945"/>
      <c r="K73" s="946"/>
      <c r="L73" s="304"/>
    </row>
    <row r="74" spans="2:14">
      <c r="B74" s="494"/>
      <c r="C74" s="803" t="s">
        <v>731</v>
      </c>
      <c r="D74" s="803"/>
      <c r="E74" s="803"/>
      <c r="F74" s="803"/>
      <c r="G74" s="803"/>
      <c r="H74" s="693">
        <f>H68</f>
        <v>0</v>
      </c>
      <c r="I74" s="664"/>
      <c r="J74" s="939" t="s">
        <v>732</v>
      </c>
      <c r="K74" s="940"/>
      <c r="L74" s="304"/>
      <c r="N74" s="798"/>
    </row>
    <row r="75" spans="2:14" ht="14" thickBot="1">
      <c r="B75" s="494"/>
      <c r="C75" s="803" t="s">
        <v>733</v>
      </c>
      <c r="D75" s="804"/>
      <c r="E75" s="804"/>
      <c r="F75" s="804"/>
      <c r="G75" s="592" t="s">
        <v>734</v>
      </c>
      <c r="H75" s="694">
        <f>J45</f>
        <v>0</v>
      </c>
      <c r="I75" s="695"/>
      <c r="J75" s="941"/>
      <c r="K75" s="942"/>
      <c r="L75" s="304"/>
      <c r="N75" s="798"/>
    </row>
    <row r="76" spans="2:14" ht="13.5" customHeight="1">
      <c r="B76" s="494"/>
      <c r="C76" s="497" t="s">
        <v>735</v>
      </c>
      <c r="D76" s="799"/>
      <c r="E76" s="799"/>
      <c r="F76" s="799"/>
      <c r="G76" s="799"/>
      <c r="H76" s="641">
        <f>H74*H75</f>
        <v>0</v>
      </c>
      <c r="I76" s="595"/>
      <c r="J76" s="696"/>
      <c r="K76" s="595"/>
      <c r="L76" s="304"/>
      <c r="N76" s="799"/>
    </row>
    <row r="77" spans="2:14" ht="15" thickBot="1">
      <c r="B77" s="494"/>
      <c r="C77" s="804"/>
      <c r="D77" s="804"/>
      <c r="E77" s="804"/>
      <c r="F77" s="804"/>
      <c r="G77" s="804"/>
      <c r="H77" s="326"/>
      <c r="I77" s="750" t="str">
        <f>IF(H78-H60&gt;0,"Error: Step 8 amt may not exceed amt. in BLI 1450","")</f>
        <v/>
      </c>
      <c r="J77" s="326"/>
      <c r="K77" s="326"/>
      <c r="L77" s="304"/>
      <c r="N77" s="798"/>
    </row>
    <row r="78" spans="2:14" ht="17" thickBot="1">
      <c r="B78" s="494"/>
      <c r="C78" s="975" t="s">
        <v>736</v>
      </c>
      <c r="D78" s="952"/>
      <c r="E78" s="952"/>
      <c r="F78" s="952"/>
      <c r="G78" s="697"/>
      <c r="H78" s="698">
        <v>0</v>
      </c>
      <c r="I78" s="750"/>
      <c r="J78" s="943" t="s">
        <v>737</v>
      </c>
      <c r="K78" s="943"/>
      <c r="L78" s="304"/>
      <c r="N78" s="798"/>
    </row>
    <row r="79" spans="2:14" ht="15" customHeight="1">
      <c r="B79" s="494"/>
      <c r="C79" s="699"/>
      <c r="D79" s="687"/>
      <c r="E79" s="687"/>
      <c r="F79" s="687"/>
      <c r="G79" s="700"/>
      <c r="H79" s="595"/>
      <c r="I79" s="750"/>
      <c r="J79" s="956" t="s">
        <v>738</v>
      </c>
      <c r="K79" s="956"/>
      <c r="L79" s="304"/>
      <c r="N79" s="326"/>
    </row>
    <row r="80" spans="2:14" ht="16">
      <c r="B80" s="494"/>
      <c r="C80" s="974" t="s">
        <v>739</v>
      </c>
      <c r="D80" s="973"/>
      <c r="E80" s="973"/>
      <c r="F80" s="973"/>
      <c r="G80" s="701"/>
      <c r="H80" s="702">
        <f>IF(AND(H54&gt;0,H55&gt;0),"Both CN and HOPE VI?",H54+H55)</f>
        <v>0</v>
      </c>
      <c r="I80" s="595"/>
      <c r="J80" s="944" t="s">
        <v>740</v>
      </c>
      <c r="K80" s="944"/>
      <c r="L80" s="304"/>
      <c r="N80" s="326"/>
    </row>
    <row r="81" spans="2:14" ht="16">
      <c r="B81" s="494"/>
      <c r="C81" s="803" t="s">
        <v>741</v>
      </c>
      <c r="D81" s="804"/>
      <c r="E81" s="804"/>
      <c r="F81" s="804"/>
      <c r="G81" s="804"/>
      <c r="H81" s="703"/>
      <c r="I81" s="27">
        <f>IFERROR(-(H76+H78+H80),0)</f>
        <v>0</v>
      </c>
      <c r="J81" s="944" t="s">
        <v>742</v>
      </c>
      <c r="K81" s="944"/>
      <c r="L81" s="304"/>
      <c r="N81" s="326"/>
    </row>
    <row r="82" spans="2:14" ht="17" thickBot="1">
      <c r="B82" s="494"/>
      <c r="C82" s="802" t="s">
        <v>743</v>
      </c>
      <c r="D82" s="804"/>
      <c r="E82" s="804"/>
      <c r="F82" s="804"/>
      <c r="G82" s="804"/>
      <c r="H82" s="595"/>
      <c r="I82" s="29">
        <f>I71+I81</f>
        <v>0</v>
      </c>
      <c r="J82" s="976" t="s">
        <v>744</v>
      </c>
      <c r="K82" s="976"/>
      <c r="L82" s="304"/>
      <c r="N82" s="960"/>
    </row>
    <row r="83" spans="2:14" ht="13" customHeight="1">
      <c r="B83" s="494"/>
      <c r="C83" s="13"/>
      <c r="D83" s="687"/>
      <c r="E83" s="687"/>
      <c r="F83" s="687"/>
      <c r="G83" s="687"/>
      <c r="H83" s="595"/>
      <c r="I83" s="688"/>
      <c r="J83" s="968" t="str">
        <f>IF(I84="","No PH units (Step 2)",I82/I84)</f>
        <v>No PH units (Step 2)</v>
      </c>
      <c r="K83" s="969"/>
      <c r="L83" s="304"/>
      <c r="N83" s="960"/>
    </row>
    <row r="84" spans="2:14" ht="14.5" customHeight="1" thickBot="1">
      <c r="B84" s="494"/>
      <c r="C84" s="972" t="s">
        <v>745</v>
      </c>
      <c r="D84" s="973"/>
      <c r="E84" s="973"/>
      <c r="F84" s="973"/>
      <c r="G84" s="687"/>
      <c r="H84" s="595"/>
      <c r="I84" s="29" t="str">
        <f>IF(K40=0,"",K40)</f>
        <v/>
      </c>
      <c r="J84" s="970"/>
      <c r="K84" s="971"/>
      <c r="L84" s="304"/>
      <c r="N84" s="961"/>
    </row>
    <row r="85" spans="2:14" ht="14" thickBot="1">
      <c r="B85" s="494"/>
      <c r="C85" s="704"/>
      <c r="D85" s="704"/>
      <c r="E85" s="704"/>
      <c r="F85" s="705"/>
      <c r="G85" s="705"/>
      <c r="H85" s="508"/>
      <c r="I85" s="508"/>
      <c r="J85" s="508"/>
      <c r="K85" s="508"/>
      <c r="L85" s="304"/>
      <c r="N85" s="961"/>
    </row>
    <row r="86" spans="2:14">
      <c r="B86" s="494"/>
      <c r="C86" s="687"/>
      <c r="D86" s="687"/>
      <c r="E86" s="687"/>
      <c r="F86" s="687"/>
      <c r="G86" s="687"/>
      <c r="H86" s="595"/>
      <c r="I86" s="595"/>
      <c r="J86" s="595"/>
      <c r="K86" s="665"/>
      <c r="L86" s="304"/>
      <c r="N86" s="962"/>
    </row>
    <row r="87" spans="2:14">
      <c r="B87" s="494"/>
      <c r="C87" s="977" t="s">
        <v>746</v>
      </c>
      <c r="D87" s="973"/>
      <c r="E87" s="973"/>
      <c r="F87" s="973"/>
      <c r="G87" s="800"/>
      <c r="H87" s="595"/>
      <c r="I87" s="595"/>
      <c r="J87" s="956" t="s">
        <v>747</v>
      </c>
      <c r="K87" s="956"/>
      <c r="L87" s="304"/>
      <c r="N87" s="326"/>
    </row>
    <row r="88" spans="2:14">
      <c r="B88" s="494"/>
      <c r="C88" s="978" t="str">
        <f>C62</f>
        <v>Dwelling Structures, New Const (w/OH+P, finish landscape + on-site util's)</v>
      </c>
      <c r="D88" s="979"/>
      <c r="E88" s="979"/>
      <c r="F88" s="980"/>
      <c r="G88" s="801">
        <v>1460</v>
      </c>
      <c r="H88" s="595"/>
      <c r="I88" s="641">
        <f>H62</f>
        <v>0</v>
      </c>
      <c r="J88" s="976" t="s">
        <v>748</v>
      </c>
      <c r="K88" s="976"/>
      <c r="L88" s="304"/>
      <c r="N88" s="959"/>
    </row>
    <row r="89" spans="2:14" ht="16">
      <c r="B89" s="494"/>
      <c r="C89" s="981" t="s">
        <v>749</v>
      </c>
      <c r="D89" s="979"/>
      <c r="E89" s="979"/>
      <c r="F89" s="980"/>
      <c r="G89" s="801">
        <v>1465</v>
      </c>
      <c r="H89" s="595"/>
      <c r="I89" s="27">
        <f>H64</f>
        <v>0</v>
      </c>
      <c r="J89" s="967" t="s">
        <v>750</v>
      </c>
      <c r="K89" s="967"/>
      <c r="L89" s="304"/>
      <c r="N89" s="959"/>
    </row>
    <row r="90" spans="2:14" ht="17" thickBot="1">
      <c r="B90" s="494"/>
      <c r="C90" s="802" t="s">
        <v>751</v>
      </c>
      <c r="D90" s="687"/>
      <c r="E90" s="687"/>
      <c r="F90" s="687"/>
      <c r="G90" s="687"/>
      <c r="H90" s="595"/>
      <c r="I90" s="29">
        <f>SUM(I88:I89)</f>
        <v>0</v>
      </c>
      <c r="J90" s="976" t="s">
        <v>752</v>
      </c>
      <c r="K90" s="976"/>
      <c r="L90" s="304"/>
      <c r="N90" s="959"/>
    </row>
    <row r="91" spans="2:14" ht="13" customHeight="1">
      <c r="B91" s="494"/>
      <c r="C91" s="12"/>
      <c r="D91" s="687"/>
      <c r="E91" s="687"/>
      <c r="F91" s="687"/>
      <c r="G91" s="687"/>
      <c r="H91" s="595"/>
      <c r="I91" s="664"/>
      <c r="J91" s="963" t="str">
        <f>IF(I92="",IF(I84="","No PH units (Step 2)","NA (rehab/acq only)"),I90/I92)</f>
        <v>No PH units (Step 2)</v>
      </c>
      <c r="K91" s="964"/>
      <c r="L91" s="304"/>
      <c r="N91" s="959"/>
    </row>
    <row r="92" spans="2:14" ht="14.5" customHeight="1" thickBot="1">
      <c r="B92" s="494"/>
      <c r="C92" s="972" t="s">
        <v>753</v>
      </c>
      <c r="D92" s="973"/>
      <c r="E92" s="973"/>
      <c r="F92" s="973"/>
      <c r="G92" s="687"/>
      <c r="H92" s="595"/>
      <c r="I92" s="11" t="str">
        <f>IF(I40=0,"",I40)</f>
        <v/>
      </c>
      <c r="J92" s="965"/>
      <c r="K92" s="966"/>
      <c r="L92" s="304"/>
      <c r="N92" s="959"/>
    </row>
    <row r="93" spans="2:14" ht="14" thickBot="1">
      <c r="B93" s="507"/>
      <c r="C93" s="706"/>
      <c r="D93" s="705"/>
      <c r="E93" s="705"/>
      <c r="F93" s="705"/>
      <c r="G93" s="705"/>
      <c r="H93" s="508"/>
      <c r="I93" s="508"/>
      <c r="J93" s="508"/>
      <c r="K93" s="508"/>
      <c r="L93" s="322"/>
      <c r="N93" s="960"/>
    </row>
    <row r="94" spans="2:14">
      <c r="L94" s="35" t="s">
        <v>73</v>
      </c>
    </row>
  </sheetData>
  <mergeCells count="61">
    <mergeCell ref="J69:K69"/>
    <mergeCell ref="J81:K81"/>
    <mergeCell ref="J82:K82"/>
    <mergeCell ref="C3:K3"/>
    <mergeCell ref="C48:F48"/>
    <mergeCell ref="J10:K10"/>
    <mergeCell ref="C7:K7"/>
    <mergeCell ref="C10:G10"/>
    <mergeCell ref="H10:I10"/>
    <mergeCell ref="C12:C18"/>
    <mergeCell ref="K42:K45"/>
    <mergeCell ref="C33:C39"/>
    <mergeCell ref="C19:C25"/>
    <mergeCell ref="C5:K5"/>
    <mergeCell ref="C70:F70"/>
    <mergeCell ref="C42:G42"/>
    <mergeCell ref="C44:F44"/>
    <mergeCell ref="C43:G43"/>
    <mergeCell ref="C45:F45"/>
    <mergeCell ref="C69:F69"/>
    <mergeCell ref="C64:F64"/>
    <mergeCell ref="C49:F49"/>
    <mergeCell ref="C53:E53"/>
    <mergeCell ref="C58:F58"/>
    <mergeCell ref="C59:F59"/>
    <mergeCell ref="C62:F62"/>
    <mergeCell ref="C63:F63"/>
    <mergeCell ref="C57:F57"/>
    <mergeCell ref="C84:F84"/>
    <mergeCell ref="C80:F80"/>
    <mergeCell ref="C78:F78"/>
    <mergeCell ref="C92:F92"/>
    <mergeCell ref="J90:K90"/>
    <mergeCell ref="C87:F87"/>
    <mergeCell ref="J88:K88"/>
    <mergeCell ref="C88:F88"/>
    <mergeCell ref="C89:F89"/>
    <mergeCell ref="N90:N93"/>
    <mergeCell ref="N88:N89"/>
    <mergeCell ref="N84:N86"/>
    <mergeCell ref="N82:N83"/>
    <mergeCell ref="J91:K92"/>
    <mergeCell ref="J89:K89"/>
    <mergeCell ref="J87:K87"/>
    <mergeCell ref="J83:K84"/>
    <mergeCell ref="J74:K75"/>
    <mergeCell ref="J78:K78"/>
    <mergeCell ref="J80:K80"/>
    <mergeCell ref="J72:K73"/>
    <mergeCell ref="C8:F8"/>
    <mergeCell ref="J68:K68"/>
    <mergeCell ref="C65:F65"/>
    <mergeCell ref="C66:F66"/>
    <mergeCell ref="C67:F67"/>
    <mergeCell ref="C68:F68"/>
    <mergeCell ref="C61:F61"/>
    <mergeCell ref="C60:F60"/>
    <mergeCell ref="C50:F50"/>
    <mergeCell ref="C26:C32"/>
    <mergeCell ref="J79:K79"/>
    <mergeCell ref="J64:K64"/>
  </mergeCells>
  <phoneticPr fontId="0" type="noConversion"/>
  <conditionalFormatting sqref="I77:I79">
    <cfRule type="cellIs" dxfId="6" priority="2" stopIfTrue="1" operator="notEqual">
      <formula>0</formula>
    </cfRule>
  </conditionalFormatting>
  <conditionalFormatting sqref="K71">
    <cfRule type="cellIs" dxfId="5" priority="3" stopIfTrue="1" operator="notBetween">
      <formula>-5</formula>
      <formula>5</formula>
    </cfRule>
  </conditionalFormatting>
  <conditionalFormatting sqref="I71">
    <cfRule type="cellIs" dxfId="4" priority="4" stopIfTrue="1" operator="greaterThan">
      <formula>$I$51+5</formula>
    </cfRule>
    <cfRule type="cellIs" dxfId="3" priority="5" stopIfTrue="1" operator="lessThan">
      <formula>$I$51-5</formula>
    </cfRule>
  </conditionalFormatting>
  <conditionalFormatting sqref="J72:K73">
    <cfRule type="cellIs" dxfId="2" priority="6" stopIfTrue="1" operator="notEqual">
      <formula>"Okay: Sources = Uses"</formula>
    </cfRule>
  </conditionalFormatting>
  <conditionalFormatting sqref="J83:K84 J91:K92">
    <cfRule type="cellIs" dxfId="1" priority="7" stopIfTrue="1" operator="greaterThan">
      <formula>1.005</formula>
    </cfRule>
  </conditionalFormatting>
  <hyperlinks>
    <hyperlink ref="C8" r:id="rId1" xr:uid="{00000000-0004-0000-0400-000000000000}"/>
  </hyperlinks>
  <printOptions horizontalCentered="1"/>
  <pageMargins left="0.25" right="0.25" top="0.25" bottom="0.5" header="0.25" footer="0.25"/>
  <pageSetup scale="58"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5"/>
  <sheetViews>
    <sheetView zoomScaleNormal="100" workbookViewId="0">
      <selection activeCell="F36" sqref="F36"/>
    </sheetView>
  </sheetViews>
  <sheetFormatPr baseColWidth="10" defaultColWidth="8.83203125" defaultRowHeight="16"/>
  <cols>
    <col min="1" max="1" width="3.1640625" customWidth="1"/>
    <col min="2" max="2" width="90.6640625" style="331" customWidth="1"/>
    <col min="3" max="3" width="3.6640625" customWidth="1"/>
    <col min="4" max="4" width="3" customWidth="1"/>
  </cols>
  <sheetData>
    <row r="1" spans="1:15">
      <c r="A1" s="286"/>
      <c r="B1" s="377"/>
      <c r="C1" s="287"/>
    </row>
    <row r="2" spans="1:15">
      <c r="A2" s="362"/>
      <c r="B2" s="810" t="s">
        <v>754</v>
      </c>
      <c r="C2" s="363"/>
    </row>
    <row r="3" spans="1:15">
      <c r="A3" s="362"/>
      <c r="B3" s="380"/>
      <c r="C3" s="363"/>
      <c r="G3" s="372"/>
      <c r="H3" s="372"/>
      <c r="I3" s="372"/>
      <c r="J3" s="372"/>
      <c r="K3" s="372"/>
    </row>
    <row r="4" spans="1:15" ht="28">
      <c r="A4" s="362"/>
      <c r="B4" s="475" t="s">
        <v>755</v>
      </c>
      <c r="C4" s="425"/>
      <c r="D4" s="372"/>
      <c r="E4" s="372"/>
      <c r="F4" s="372"/>
      <c r="G4" s="372"/>
      <c r="H4" s="372"/>
      <c r="I4" s="372"/>
      <c r="J4" s="372"/>
      <c r="K4" s="372"/>
      <c r="L4" s="372"/>
      <c r="M4" s="372"/>
      <c r="N4" s="372"/>
      <c r="O4" s="372"/>
    </row>
    <row r="5" spans="1:15" ht="13">
      <c r="A5" s="362"/>
      <c r="B5" s="475"/>
      <c r="C5" s="425"/>
      <c r="D5" s="372"/>
      <c r="E5" s="372"/>
      <c r="F5" s="372"/>
      <c r="G5" s="372"/>
      <c r="H5" s="372"/>
      <c r="I5" s="372"/>
      <c r="J5" s="372"/>
      <c r="K5" s="372"/>
      <c r="L5" s="372"/>
      <c r="M5" s="372"/>
      <c r="N5" s="372"/>
      <c r="O5" s="372"/>
    </row>
    <row r="6" spans="1:15" ht="28">
      <c r="A6" s="362"/>
      <c r="B6" s="475" t="s">
        <v>756</v>
      </c>
      <c r="C6" s="425"/>
      <c r="D6" s="372"/>
      <c r="E6" s="372"/>
      <c r="F6" s="372"/>
      <c r="G6" s="372"/>
      <c r="H6" s="372"/>
      <c r="I6" s="372"/>
      <c r="J6" s="372"/>
      <c r="K6" s="372"/>
      <c r="L6" s="372"/>
      <c r="M6" s="372"/>
      <c r="N6" s="372"/>
      <c r="O6" s="372"/>
    </row>
    <row r="7" spans="1:15" ht="13">
      <c r="A7" s="362"/>
      <c r="B7" s="475"/>
      <c r="C7" s="425"/>
      <c r="D7" s="372"/>
      <c r="E7" s="372"/>
      <c r="F7" s="372"/>
      <c r="G7" s="372"/>
      <c r="H7" s="372"/>
      <c r="I7" s="372"/>
      <c r="J7" s="372"/>
      <c r="K7" s="372"/>
      <c r="L7" s="372"/>
      <c r="M7" s="372"/>
      <c r="N7" s="372"/>
      <c r="O7" s="372"/>
    </row>
    <row r="8" spans="1:15" ht="28">
      <c r="A8" s="362"/>
      <c r="B8" s="475" t="s">
        <v>757</v>
      </c>
      <c r="C8" s="425"/>
      <c r="D8" s="372"/>
      <c r="E8" s="372"/>
      <c r="F8" s="372"/>
      <c r="G8" s="372"/>
      <c r="H8" s="372"/>
      <c r="I8" s="372"/>
      <c r="J8" s="372"/>
      <c r="K8" s="372"/>
      <c r="L8" s="372"/>
      <c r="M8" s="372"/>
      <c r="N8" s="372"/>
      <c r="O8" s="372"/>
    </row>
    <row r="9" spans="1:15" ht="13">
      <c r="A9" s="362"/>
      <c r="B9" s="475"/>
      <c r="C9" s="425"/>
      <c r="D9" s="372"/>
      <c r="E9" s="372"/>
      <c r="F9" s="372"/>
      <c r="G9" s="372"/>
      <c r="H9" s="372"/>
      <c r="I9" s="372"/>
      <c r="J9" s="372"/>
      <c r="K9" s="372"/>
      <c r="L9" s="372"/>
      <c r="M9" s="372"/>
      <c r="N9" s="372"/>
      <c r="O9" s="372"/>
    </row>
    <row r="10" spans="1:15" ht="20.25" customHeight="1">
      <c r="A10" s="362"/>
      <c r="B10" s="475" t="s">
        <v>758</v>
      </c>
      <c r="C10" s="425"/>
      <c r="D10" s="372"/>
      <c r="E10" s="372"/>
      <c r="F10" s="372"/>
      <c r="G10" s="372"/>
      <c r="H10" s="372"/>
      <c r="I10" s="372"/>
      <c r="J10" s="372"/>
      <c r="K10" s="372"/>
      <c r="L10" s="372"/>
      <c r="M10" s="372"/>
      <c r="N10" s="372"/>
      <c r="O10" s="372"/>
    </row>
    <row r="11" spans="1:15" ht="13">
      <c r="A11" s="362"/>
      <c r="B11" s="475"/>
      <c r="C11" s="425"/>
      <c r="D11" s="372"/>
      <c r="E11" s="372"/>
      <c r="F11" s="372"/>
      <c r="G11" s="372"/>
      <c r="H11" s="372"/>
      <c r="I11" s="372"/>
      <c r="J11" s="372"/>
      <c r="K11" s="372"/>
      <c r="L11" s="372"/>
      <c r="M11" s="372"/>
      <c r="N11" s="372"/>
      <c r="O11" s="372"/>
    </row>
    <row r="12" spans="1:15" ht="28">
      <c r="A12" s="362"/>
      <c r="B12" s="475" t="s">
        <v>759</v>
      </c>
      <c r="C12" s="425"/>
      <c r="D12" s="372"/>
      <c r="E12" s="372"/>
      <c r="F12" s="372"/>
      <c r="G12" s="372"/>
      <c r="H12" s="372"/>
      <c r="I12" s="372"/>
      <c r="J12" s="372"/>
      <c r="K12" s="372"/>
      <c r="L12" s="372"/>
      <c r="M12" s="372"/>
      <c r="N12" s="372"/>
      <c r="O12" s="372"/>
    </row>
    <row r="13" spans="1:15" ht="13">
      <c r="A13" s="362"/>
      <c r="B13" s="475"/>
      <c r="C13" s="425"/>
      <c r="D13" s="372"/>
      <c r="E13" s="372"/>
      <c r="F13" s="372"/>
      <c r="G13" s="372"/>
      <c r="H13" s="372"/>
      <c r="I13" s="372"/>
      <c r="J13" s="372"/>
      <c r="K13" s="372"/>
      <c r="L13" s="372"/>
      <c r="M13" s="372"/>
      <c r="N13" s="372"/>
      <c r="O13" s="372"/>
    </row>
    <row r="14" spans="1:15" ht="28">
      <c r="A14" s="362"/>
      <c r="B14" s="475" t="s">
        <v>760</v>
      </c>
      <c r="C14" s="425"/>
      <c r="D14" s="372"/>
      <c r="E14" s="372"/>
      <c r="F14" s="372"/>
      <c r="G14" s="372"/>
      <c r="H14" s="372"/>
      <c r="I14" s="372"/>
      <c r="J14" s="372"/>
      <c r="K14" s="372"/>
      <c r="L14" s="372"/>
      <c r="M14" s="372"/>
      <c r="N14" s="372"/>
      <c r="O14" s="372"/>
    </row>
    <row r="15" spans="1:15" ht="13">
      <c r="A15" s="362"/>
      <c r="B15" s="475"/>
      <c r="C15" s="425"/>
      <c r="D15" s="372"/>
      <c r="E15" s="372"/>
      <c r="F15" s="372"/>
      <c r="G15" s="372"/>
      <c r="H15" s="372"/>
      <c r="I15" s="372"/>
      <c r="J15" s="372"/>
      <c r="K15" s="372"/>
      <c r="L15" s="372"/>
      <c r="M15" s="372"/>
      <c r="N15" s="372"/>
      <c r="O15" s="372"/>
    </row>
    <row r="16" spans="1:15" ht="14">
      <c r="A16" s="362"/>
      <c r="B16" s="475" t="s">
        <v>761</v>
      </c>
      <c r="C16" s="425"/>
      <c r="D16" s="372"/>
      <c r="E16" s="372"/>
      <c r="F16" s="372"/>
      <c r="G16" s="372"/>
      <c r="H16" s="372"/>
      <c r="I16" s="372"/>
      <c r="J16" s="372"/>
      <c r="K16" s="372"/>
      <c r="L16" s="372"/>
      <c r="M16" s="372"/>
      <c r="N16" s="372"/>
      <c r="O16" s="372"/>
    </row>
    <row r="17" spans="1:15" ht="13">
      <c r="A17" s="362"/>
      <c r="B17" s="475"/>
      <c r="C17" s="425"/>
      <c r="D17" s="372"/>
      <c r="E17" s="372"/>
      <c r="F17" s="372"/>
      <c r="G17" s="372"/>
      <c r="H17" s="372"/>
      <c r="I17" s="372"/>
      <c r="J17" s="372"/>
      <c r="K17" s="372"/>
      <c r="L17" s="372"/>
      <c r="M17" s="372"/>
      <c r="N17" s="372"/>
      <c r="O17" s="372"/>
    </row>
    <row r="18" spans="1:15" ht="14">
      <c r="A18" s="362"/>
      <c r="B18" s="475" t="s">
        <v>762</v>
      </c>
      <c r="C18" s="425"/>
      <c r="D18" s="372"/>
      <c r="E18" s="372"/>
      <c r="F18" s="372"/>
      <c r="G18" s="372"/>
      <c r="H18" s="372"/>
      <c r="I18" s="372"/>
      <c r="J18" s="372"/>
      <c r="K18" s="372"/>
      <c r="L18" s="372"/>
      <c r="M18" s="372"/>
      <c r="N18" s="372"/>
      <c r="O18" s="372"/>
    </row>
    <row r="19" spans="1:15" ht="13">
      <c r="A19" s="362"/>
      <c r="B19" s="475"/>
      <c r="C19" s="425"/>
      <c r="D19" s="372"/>
      <c r="E19" s="372"/>
      <c r="F19" s="372"/>
      <c r="G19" s="372"/>
      <c r="H19" s="372"/>
      <c r="I19" s="372"/>
      <c r="J19" s="372"/>
      <c r="K19" s="372"/>
      <c r="L19" s="372"/>
      <c r="M19" s="372"/>
      <c r="N19" s="372"/>
      <c r="O19" s="372"/>
    </row>
    <row r="20" spans="1:15" ht="28">
      <c r="A20" s="362"/>
      <c r="B20" s="475" t="s">
        <v>763</v>
      </c>
      <c r="C20" s="425"/>
      <c r="D20" s="372"/>
      <c r="E20" s="372"/>
      <c r="F20" s="372"/>
      <c r="G20" s="372"/>
      <c r="H20" s="372"/>
      <c r="I20" s="372"/>
      <c r="J20" s="372"/>
      <c r="K20" s="372"/>
      <c r="L20" s="372"/>
      <c r="M20" s="372"/>
      <c r="N20" s="372"/>
      <c r="O20" s="372"/>
    </row>
    <row r="21" spans="1:15" ht="13">
      <c r="A21" s="362"/>
      <c r="B21" s="475"/>
      <c r="C21" s="425"/>
      <c r="D21" s="372"/>
      <c r="E21" s="372"/>
      <c r="F21" s="372"/>
      <c r="G21" s="372"/>
      <c r="H21" s="372"/>
      <c r="I21" s="372"/>
      <c r="J21" s="372"/>
      <c r="K21" s="372"/>
      <c r="L21" s="372"/>
      <c r="M21" s="372"/>
      <c r="N21" s="372"/>
      <c r="O21" s="372"/>
    </row>
    <row r="22" spans="1:15" ht="28">
      <c r="A22" s="362"/>
      <c r="B22" s="475" t="s">
        <v>764</v>
      </c>
      <c r="C22" s="425"/>
      <c r="D22" s="372"/>
      <c r="E22" s="372"/>
      <c r="F22" s="372"/>
      <c r="G22" s="372"/>
      <c r="H22" s="372"/>
      <c r="I22" s="372"/>
      <c r="J22" s="372"/>
      <c r="K22" s="372"/>
      <c r="L22" s="372"/>
      <c r="M22" s="372"/>
      <c r="N22" s="372"/>
      <c r="O22" s="372"/>
    </row>
    <row r="23" spans="1:15" ht="13">
      <c r="A23" s="362"/>
      <c r="B23" s="475"/>
      <c r="C23" s="425"/>
      <c r="D23" s="372"/>
      <c r="E23" s="372"/>
      <c r="F23" s="372"/>
      <c r="G23" s="372"/>
      <c r="H23" s="372"/>
      <c r="I23" s="372"/>
      <c r="J23" s="372"/>
      <c r="K23" s="372"/>
      <c r="L23" s="372"/>
      <c r="M23" s="372"/>
      <c r="N23" s="372"/>
      <c r="O23" s="372"/>
    </row>
    <row r="24" spans="1:15" ht="14">
      <c r="A24" s="362"/>
      <c r="B24" s="475" t="s">
        <v>765</v>
      </c>
      <c r="C24" s="425"/>
      <c r="D24" s="372"/>
      <c r="E24" s="372"/>
      <c r="F24" s="372"/>
      <c r="G24" s="372"/>
      <c r="H24" s="372"/>
      <c r="I24" s="372"/>
      <c r="J24" s="372"/>
      <c r="K24" s="372"/>
      <c r="L24" s="372"/>
      <c r="M24" s="372"/>
      <c r="N24" s="372"/>
      <c r="O24" s="372"/>
    </row>
    <row r="25" spans="1:15" ht="13">
      <c r="A25" s="362"/>
      <c r="B25" s="475"/>
      <c r="C25" s="425"/>
      <c r="D25" s="372"/>
      <c r="E25" s="372"/>
      <c r="F25" s="372"/>
      <c r="G25" s="372"/>
      <c r="H25" s="372"/>
      <c r="I25" s="372"/>
      <c r="J25" s="372"/>
      <c r="K25" s="372"/>
      <c r="L25" s="372"/>
      <c r="M25" s="372"/>
      <c r="N25" s="372"/>
      <c r="O25" s="372"/>
    </row>
    <row r="26" spans="1:15" ht="14">
      <c r="A26" s="362"/>
      <c r="B26" s="475" t="s">
        <v>766</v>
      </c>
      <c r="C26" s="425"/>
      <c r="D26" s="372"/>
      <c r="E26" s="372"/>
      <c r="F26" s="372"/>
      <c r="G26" s="372"/>
      <c r="H26" s="372"/>
      <c r="I26" s="372"/>
      <c r="J26" s="372"/>
      <c r="K26" s="372"/>
      <c r="L26" s="372"/>
      <c r="M26" s="372"/>
      <c r="N26" s="372"/>
      <c r="O26" s="372"/>
    </row>
    <row r="27" spans="1:15" ht="13">
      <c r="A27" s="362"/>
      <c r="B27" s="475"/>
      <c r="C27" s="425"/>
      <c r="D27" s="372"/>
      <c r="E27" s="372"/>
      <c r="F27" s="372"/>
      <c r="G27" s="372"/>
      <c r="H27" s="372"/>
      <c r="I27" s="372"/>
      <c r="J27" s="372"/>
      <c r="K27" s="372"/>
      <c r="L27" s="372"/>
      <c r="M27" s="372"/>
      <c r="N27" s="372"/>
      <c r="O27" s="372"/>
    </row>
    <row r="28" spans="1:15" ht="14">
      <c r="A28" s="362"/>
      <c r="B28" s="475" t="s">
        <v>767</v>
      </c>
      <c r="C28" s="425"/>
      <c r="D28" s="372"/>
      <c r="E28" s="372"/>
      <c r="F28" s="372"/>
      <c r="G28" s="372"/>
      <c r="H28" s="372"/>
      <c r="I28" s="372"/>
      <c r="J28" s="372"/>
      <c r="K28" s="372"/>
      <c r="L28" s="372"/>
      <c r="M28" s="372"/>
      <c r="N28" s="372"/>
      <c r="O28" s="372"/>
    </row>
    <row r="29" spans="1:15" ht="17" thickBot="1">
      <c r="A29" s="426"/>
      <c r="B29" s="427"/>
      <c r="C29" s="428"/>
      <c r="D29" s="372"/>
      <c r="E29" s="372"/>
      <c r="F29" s="372"/>
      <c r="G29" s="372"/>
      <c r="H29" s="372"/>
      <c r="I29" s="372"/>
      <c r="J29" s="372"/>
      <c r="K29" s="372"/>
      <c r="L29" s="372"/>
      <c r="M29" s="372"/>
      <c r="N29" s="372"/>
      <c r="O29" s="372"/>
    </row>
    <row r="30" spans="1:15">
      <c r="B30" s="332"/>
      <c r="C30" s="429" t="s">
        <v>73</v>
      </c>
      <c r="D30" s="372"/>
      <c r="E30" s="372"/>
      <c r="F30" s="372"/>
      <c r="G30" s="372"/>
      <c r="H30" s="372"/>
      <c r="I30" s="372"/>
      <c r="J30" s="372"/>
      <c r="K30" s="372"/>
      <c r="L30" s="372"/>
      <c r="M30" s="372"/>
      <c r="N30" s="372"/>
      <c r="O30" s="372"/>
    </row>
    <row r="31" spans="1:15">
      <c r="B31" s="332"/>
      <c r="C31" s="372"/>
      <c r="D31" s="372"/>
      <c r="E31" s="372"/>
      <c r="F31" s="372"/>
      <c r="G31" s="372"/>
      <c r="H31" s="372"/>
      <c r="I31" s="372"/>
      <c r="J31" s="372"/>
      <c r="K31" s="372"/>
      <c r="L31" s="372"/>
      <c r="M31" s="372"/>
      <c r="N31" s="372"/>
      <c r="O31" s="372"/>
    </row>
    <row r="32" spans="1:15">
      <c r="B32" s="332"/>
      <c r="C32" s="372"/>
      <c r="D32" s="372"/>
      <c r="E32" s="372"/>
      <c r="F32" s="372"/>
      <c r="G32" s="372"/>
      <c r="H32" s="372"/>
      <c r="I32" s="372"/>
      <c r="J32" s="372"/>
      <c r="K32" s="372"/>
      <c r="L32" s="372"/>
      <c r="M32" s="372"/>
      <c r="N32" s="372"/>
      <c r="O32" s="372"/>
    </row>
    <row r="33" spans="2:2">
      <c r="B33" s="332"/>
    </row>
    <row r="34" spans="2:2">
      <c r="B34" s="332"/>
    </row>
    <row r="35" spans="2:2">
      <c r="B35" s="332"/>
    </row>
  </sheetData>
  <sheetProtection password="CE28" sheet="1" objects="1" scenarios="1"/>
  <pageMargins left="0.7" right="0.7" top="0.75" bottom="0.75" header="0.3" footer="0.3"/>
  <pageSetup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120"/>
  <sheetViews>
    <sheetView showGridLines="0" topLeftCell="A82" zoomScaleNormal="100" workbookViewId="0">
      <selection activeCell="G116" sqref="G116"/>
    </sheetView>
  </sheetViews>
  <sheetFormatPr baseColWidth="10" defaultColWidth="8.6640625" defaultRowHeight="13"/>
  <cols>
    <col min="1" max="2" width="2.6640625" style="34" customWidth="1"/>
    <col min="3" max="3" width="42.6640625" style="24" customWidth="1"/>
    <col min="4" max="4" width="14.6640625" style="21" customWidth="1"/>
    <col min="5" max="8" width="20.83203125" style="25" customWidth="1"/>
    <col min="9" max="9" width="2.6640625" style="34" customWidth="1"/>
    <col min="10" max="10" width="2.5" style="34" customWidth="1"/>
    <col min="11" max="11" width="16.5" style="34" customWidth="1"/>
    <col min="12" max="12" width="16.83203125" style="34" customWidth="1"/>
    <col min="13" max="13" width="2.5" style="34" customWidth="1"/>
    <col min="14" max="17" width="11.5" style="34" customWidth="1"/>
    <col min="18" max="18" width="14.83203125" style="34" customWidth="1"/>
    <col min="19" max="16384" width="8.6640625" style="34"/>
  </cols>
  <sheetData>
    <row r="1" spans="2:9" ht="14" thickBot="1">
      <c r="C1" s="491"/>
      <c r="D1" s="491"/>
      <c r="E1" s="491"/>
      <c r="F1" s="491"/>
      <c r="G1" s="491"/>
      <c r="H1" s="491"/>
    </row>
    <row r="2" spans="2:9" ht="20.5" customHeight="1">
      <c r="B2" s="510"/>
      <c r="C2" s="1001" t="s">
        <v>768</v>
      </c>
      <c r="D2" s="1001"/>
      <c r="E2" s="1001"/>
      <c r="F2" s="1001"/>
      <c r="G2" s="1001"/>
      <c r="H2" s="1001"/>
      <c r="I2" s="513"/>
    </row>
    <row r="3" spans="2:9" ht="16">
      <c r="B3" s="538"/>
      <c r="C3" s="1005" t="s">
        <v>769</v>
      </c>
      <c r="D3" s="1005"/>
      <c r="E3" s="1005"/>
      <c r="F3" s="1005"/>
      <c r="G3" s="1005"/>
      <c r="H3" s="1005"/>
      <c r="I3" s="539"/>
    </row>
    <row r="4" spans="2:9" ht="17" thickBot="1">
      <c r="B4" s="538"/>
      <c r="C4" s="810"/>
      <c r="D4" s="810"/>
      <c r="E4" s="810"/>
      <c r="F4" s="810"/>
      <c r="G4" s="810"/>
      <c r="H4" s="810"/>
      <c r="I4" s="539"/>
    </row>
    <row r="5" spans="2:9" ht="16.25" customHeight="1" thickBot="1">
      <c r="B5" s="538"/>
      <c r="C5" s="36" t="s">
        <v>629</v>
      </c>
      <c r="D5" s="1002" t="str">
        <f>'Unit Mix'!G6</f>
        <v>Housing Authority of Sample City</v>
      </c>
      <c r="E5" s="1003"/>
      <c r="F5" s="1003"/>
      <c r="G5" s="1003"/>
      <c r="H5" s="1004"/>
      <c r="I5" s="539"/>
    </row>
    <row r="6" spans="2:9" ht="16.25" customHeight="1" thickBot="1">
      <c r="B6" s="538"/>
      <c r="C6" s="36" t="s">
        <v>631</v>
      </c>
      <c r="D6" s="1002" t="str">
        <f>'Unit Mix'!G7</f>
        <v>Sample Grant Name</v>
      </c>
      <c r="E6" s="1003"/>
      <c r="F6" s="1003"/>
      <c r="G6" s="1003"/>
      <c r="H6" s="1004"/>
      <c r="I6" s="539"/>
    </row>
    <row r="7" spans="2:9" ht="16.25" customHeight="1" thickBot="1">
      <c r="B7" s="538"/>
      <c r="C7" s="36" t="s">
        <v>770</v>
      </c>
      <c r="D7" s="1002" t="str">
        <f>'Unit Mix'!G8</f>
        <v>Sample Mixed-Finance Development or Sample Phase</v>
      </c>
      <c r="E7" s="1003"/>
      <c r="F7" s="1003"/>
      <c r="G7" s="1003"/>
      <c r="H7" s="1004"/>
      <c r="I7" s="539"/>
    </row>
    <row r="8" spans="2:9" ht="16.25" customHeight="1" thickBot="1">
      <c r="B8" s="538"/>
      <c r="C8" s="36" t="s">
        <v>635</v>
      </c>
      <c r="D8" s="1002" t="str">
        <f>'Unit Mix'!G9</f>
        <v>[enter the new AMP-format development number]</v>
      </c>
      <c r="E8" s="1003"/>
      <c r="F8" s="1003"/>
      <c r="G8" s="1003"/>
      <c r="H8" s="1004"/>
      <c r="I8" s="539"/>
    </row>
    <row r="9" spans="2:9" ht="9.25" customHeight="1">
      <c r="B9" s="538"/>
      <c r="C9" s="36"/>
      <c r="D9" s="36"/>
      <c r="E9" s="34"/>
      <c r="F9" s="34"/>
      <c r="G9" s="34"/>
      <c r="H9" s="34"/>
      <c r="I9" s="539"/>
    </row>
    <row r="10" spans="2:9" ht="12" customHeight="1">
      <c r="B10" s="538"/>
      <c r="C10" s="36"/>
      <c r="D10" s="707"/>
      <c r="E10" s="708"/>
      <c r="F10" s="708"/>
      <c r="G10" s="708"/>
      <c r="H10" s="794"/>
      <c r="I10" s="539"/>
    </row>
    <row r="11" spans="2:9" ht="14" thickBot="1">
      <c r="B11" s="538"/>
      <c r="C11" s="709" t="s">
        <v>771</v>
      </c>
      <c r="D11" s="295" t="s">
        <v>772</v>
      </c>
      <c r="E11" s="306" t="s">
        <v>773</v>
      </c>
      <c r="F11" s="306" t="s">
        <v>774</v>
      </c>
      <c r="G11" s="306" t="s">
        <v>775</v>
      </c>
      <c r="H11" s="307" t="s">
        <v>85</v>
      </c>
      <c r="I11" s="539"/>
    </row>
    <row r="12" spans="2:9" ht="15" thickTop="1" thickBot="1">
      <c r="B12" s="494"/>
      <c r="C12" s="340" t="s">
        <v>776</v>
      </c>
      <c r="D12" s="343"/>
      <c r="E12" s="345">
        <v>0</v>
      </c>
      <c r="F12" s="465"/>
      <c r="G12" s="465"/>
      <c r="H12" s="466">
        <f t="shared" ref="H12:H25" si="0">SUM(E12:G12)</f>
        <v>0</v>
      </c>
      <c r="I12" s="304"/>
    </row>
    <row r="13" spans="2:9" ht="15" thickTop="1" thickBot="1">
      <c r="B13" s="494"/>
      <c r="C13" s="340" t="s">
        <v>777</v>
      </c>
      <c r="D13" s="343"/>
      <c r="E13" s="345">
        <v>0</v>
      </c>
      <c r="F13" s="463"/>
      <c r="G13" s="463"/>
      <c r="H13" s="466">
        <f t="shared" si="0"/>
        <v>0</v>
      </c>
      <c r="I13" s="304"/>
    </row>
    <row r="14" spans="2:9" ht="15" thickTop="1" thickBot="1">
      <c r="B14" s="494"/>
      <c r="C14" s="340" t="s">
        <v>778</v>
      </c>
      <c r="D14" s="343"/>
      <c r="E14" s="345">
        <v>0</v>
      </c>
      <c r="F14" s="463"/>
      <c r="G14" s="463"/>
      <c r="H14" s="466">
        <f t="shared" si="0"/>
        <v>0</v>
      </c>
      <c r="I14" s="304"/>
    </row>
    <row r="15" spans="2:9" ht="15" thickTop="1" thickBot="1">
      <c r="B15" s="494"/>
      <c r="C15" s="340" t="s">
        <v>779</v>
      </c>
      <c r="D15" s="343"/>
      <c r="E15" s="345">
        <v>0</v>
      </c>
      <c r="F15" s="463"/>
      <c r="G15" s="463"/>
      <c r="H15" s="466">
        <f t="shared" si="0"/>
        <v>0</v>
      </c>
      <c r="I15" s="304"/>
    </row>
    <row r="16" spans="2:9" ht="15" thickTop="1" thickBot="1">
      <c r="B16" s="494"/>
      <c r="C16" s="340" t="s">
        <v>780</v>
      </c>
      <c r="D16" s="343"/>
      <c r="E16" s="345">
        <v>0</v>
      </c>
      <c r="F16" s="463"/>
      <c r="G16" s="463"/>
      <c r="H16" s="466">
        <f t="shared" si="0"/>
        <v>0</v>
      </c>
      <c r="I16" s="304"/>
    </row>
    <row r="17" spans="2:9" ht="15" thickTop="1" thickBot="1">
      <c r="B17" s="494"/>
      <c r="C17" s="342" t="s">
        <v>781</v>
      </c>
      <c r="D17" s="343"/>
      <c r="E17" s="463"/>
      <c r="F17" s="345">
        <v>0</v>
      </c>
      <c r="G17" s="345">
        <v>0</v>
      </c>
      <c r="H17" s="344">
        <f t="shared" si="0"/>
        <v>0</v>
      </c>
      <c r="I17" s="304"/>
    </row>
    <row r="18" spans="2:9" ht="15" thickTop="1" thickBot="1">
      <c r="B18" s="494"/>
      <c r="C18" s="710" t="s">
        <v>782</v>
      </c>
      <c r="D18" s="343"/>
      <c r="E18" s="463"/>
      <c r="F18" s="345">
        <v>0</v>
      </c>
      <c r="G18" s="345">
        <v>0</v>
      </c>
      <c r="H18" s="344">
        <f t="shared" si="0"/>
        <v>0</v>
      </c>
      <c r="I18" s="304"/>
    </row>
    <row r="19" spans="2:9" ht="15" thickTop="1" thickBot="1">
      <c r="B19" s="494"/>
      <c r="C19" s="710" t="s">
        <v>783</v>
      </c>
      <c r="D19" s="343"/>
      <c r="E19" s="463"/>
      <c r="F19" s="345">
        <v>0</v>
      </c>
      <c r="G19" s="345">
        <v>0</v>
      </c>
      <c r="H19" s="344">
        <f t="shared" si="0"/>
        <v>0</v>
      </c>
      <c r="I19" s="304"/>
    </row>
    <row r="20" spans="2:9" ht="15" thickTop="1" thickBot="1">
      <c r="B20" s="494"/>
      <c r="C20" s="710" t="s">
        <v>784</v>
      </c>
      <c r="D20" s="343"/>
      <c r="E20" s="463"/>
      <c r="F20" s="345">
        <v>0</v>
      </c>
      <c r="G20" s="345">
        <v>0</v>
      </c>
      <c r="H20" s="344">
        <f t="shared" si="0"/>
        <v>0</v>
      </c>
      <c r="I20" s="304"/>
    </row>
    <row r="21" spans="2:9" ht="15" thickTop="1" thickBot="1">
      <c r="B21" s="494"/>
      <c r="C21" s="710" t="s">
        <v>785</v>
      </c>
      <c r="D21" s="343"/>
      <c r="E21" s="463"/>
      <c r="F21" s="345">
        <v>0</v>
      </c>
      <c r="G21" s="345">
        <v>0</v>
      </c>
      <c r="H21" s="344">
        <f t="shared" si="0"/>
        <v>0</v>
      </c>
      <c r="I21" s="304"/>
    </row>
    <row r="22" spans="2:9" ht="15" thickTop="1" thickBot="1">
      <c r="B22" s="494"/>
      <c r="C22" s="710" t="s">
        <v>786</v>
      </c>
      <c r="D22" s="343"/>
      <c r="E22" s="463"/>
      <c r="F22" s="345">
        <v>0</v>
      </c>
      <c r="G22" s="345">
        <v>0</v>
      </c>
      <c r="H22" s="344">
        <f t="shared" si="0"/>
        <v>0</v>
      </c>
      <c r="I22" s="304"/>
    </row>
    <row r="23" spans="2:9" ht="15" thickTop="1" thickBot="1">
      <c r="B23" s="494"/>
      <c r="C23" s="710" t="s">
        <v>787</v>
      </c>
      <c r="D23" s="343"/>
      <c r="E23" s="463"/>
      <c r="F23" s="345">
        <v>0</v>
      </c>
      <c r="G23" s="345">
        <v>0</v>
      </c>
      <c r="H23" s="344">
        <f t="shared" si="0"/>
        <v>0</v>
      </c>
      <c r="I23" s="304"/>
    </row>
    <row r="24" spans="2:9" ht="15" thickTop="1" thickBot="1">
      <c r="B24" s="494"/>
      <c r="C24" s="710" t="s">
        <v>788</v>
      </c>
      <c r="D24" s="343"/>
      <c r="E24" s="463"/>
      <c r="F24" s="345">
        <v>0</v>
      </c>
      <c r="G24" s="345">
        <v>0</v>
      </c>
      <c r="H24" s="344">
        <f t="shared" si="0"/>
        <v>0</v>
      </c>
      <c r="I24" s="304"/>
    </row>
    <row r="25" spans="2:9" ht="15" thickTop="1" thickBot="1">
      <c r="B25" s="494"/>
      <c r="C25" s="710" t="s">
        <v>789</v>
      </c>
      <c r="D25" s="343"/>
      <c r="E25" s="464"/>
      <c r="F25" s="345">
        <v>0</v>
      </c>
      <c r="G25" s="345">
        <v>0</v>
      </c>
      <c r="H25" s="344">
        <f t="shared" si="0"/>
        <v>0</v>
      </c>
      <c r="I25" s="304"/>
    </row>
    <row r="26" spans="2:9" ht="14" thickTop="1">
      <c r="B26" s="494"/>
      <c r="C26" s="303" t="s">
        <v>790</v>
      </c>
      <c r="D26" s="298"/>
      <c r="E26" s="299">
        <f>SUM(E12:E25)</f>
        <v>0</v>
      </c>
      <c r="F26" s="299">
        <f t="shared" ref="F26:H26" si="1">SUM(F12:F25)</f>
        <v>0</v>
      </c>
      <c r="G26" s="299">
        <f t="shared" si="1"/>
        <v>0</v>
      </c>
      <c r="H26" s="299">
        <f t="shared" si="1"/>
        <v>0</v>
      </c>
      <c r="I26" s="304"/>
    </row>
    <row r="27" spans="2:9">
      <c r="B27" s="494"/>
      <c r="C27" s="354"/>
      <c r="D27" s="295"/>
      <c r="E27" s="305"/>
      <c r="F27" s="305"/>
      <c r="G27" s="305"/>
      <c r="H27" s="305"/>
      <c r="I27" s="304"/>
    </row>
    <row r="28" spans="2:9" ht="14" thickBot="1">
      <c r="B28" s="494"/>
      <c r="C28" s="778" t="s">
        <v>791</v>
      </c>
      <c r="D28" s="306"/>
      <c r="E28" s="306" t="s">
        <v>773</v>
      </c>
      <c r="F28" s="306" t="s">
        <v>774</v>
      </c>
      <c r="G28" s="306" t="s">
        <v>775</v>
      </c>
      <c r="H28" s="307" t="s">
        <v>85</v>
      </c>
      <c r="I28" s="304"/>
    </row>
    <row r="29" spans="2:9" ht="15" thickTop="1" thickBot="1">
      <c r="B29" s="494"/>
      <c r="C29" s="339" t="s">
        <v>776</v>
      </c>
      <c r="D29" s="366"/>
      <c r="E29" s="345">
        <v>0</v>
      </c>
      <c r="F29" s="345">
        <v>0</v>
      </c>
      <c r="G29" s="345">
        <v>0</v>
      </c>
      <c r="H29" s="344">
        <f>SUM(E29:G29)</f>
        <v>0</v>
      </c>
      <c r="I29" s="304"/>
    </row>
    <row r="30" spans="2:9" ht="15" thickTop="1" thickBot="1">
      <c r="B30" s="494"/>
      <c r="C30" s="339" t="s">
        <v>777</v>
      </c>
      <c r="D30" s="367"/>
      <c r="E30" s="345">
        <v>0</v>
      </c>
      <c r="F30" s="345" t="s">
        <v>792</v>
      </c>
      <c r="G30" s="345" t="s">
        <v>792</v>
      </c>
      <c r="H30" s="344">
        <f t="shared" ref="H30:H34" si="2">SUM(E30:G30)</f>
        <v>0</v>
      </c>
      <c r="I30" s="304"/>
    </row>
    <row r="31" spans="2:9" ht="15" thickTop="1" thickBot="1">
      <c r="B31" s="494"/>
      <c r="C31" s="339" t="s">
        <v>778</v>
      </c>
      <c r="D31" s="367"/>
      <c r="E31" s="345">
        <v>0</v>
      </c>
      <c r="F31" s="345" t="s">
        <v>792</v>
      </c>
      <c r="G31" s="345" t="s">
        <v>792</v>
      </c>
      <c r="H31" s="344">
        <f t="shared" si="2"/>
        <v>0</v>
      </c>
      <c r="I31" s="304"/>
    </row>
    <row r="32" spans="2:9" ht="15" thickTop="1" thickBot="1">
      <c r="B32" s="494"/>
      <c r="C32" s="341" t="s">
        <v>793</v>
      </c>
      <c r="D32" s="367"/>
      <c r="E32" s="345">
        <v>0</v>
      </c>
      <c r="F32" s="345">
        <v>0</v>
      </c>
      <c r="G32" s="345">
        <v>0</v>
      </c>
      <c r="H32" s="344">
        <f t="shared" si="2"/>
        <v>0</v>
      </c>
      <c r="I32" s="304"/>
    </row>
    <row r="33" spans="2:9" ht="15" thickTop="1" thickBot="1">
      <c r="B33" s="494"/>
      <c r="C33" s="710" t="s">
        <v>794</v>
      </c>
      <c r="D33" s="367"/>
      <c r="E33" s="345">
        <v>0</v>
      </c>
      <c r="F33" s="345" t="s">
        <v>792</v>
      </c>
      <c r="G33" s="345" t="s">
        <v>792</v>
      </c>
      <c r="H33" s="344">
        <f t="shared" si="2"/>
        <v>0</v>
      </c>
      <c r="I33" s="304"/>
    </row>
    <row r="34" spans="2:9" ht="15" thickTop="1" thickBot="1">
      <c r="B34" s="494"/>
      <c r="C34" s="710" t="s">
        <v>794</v>
      </c>
      <c r="D34" s="368"/>
      <c r="E34" s="345">
        <v>0</v>
      </c>
      <c r="F34" s="345">
        <v>0</v>
      </c>
      <c r="G34" s="345">
        <v>0</v>
      </c>
      <c r="H34" s="344">
        <f t="shared" si="2"/>
        <v>0</v>
      </c>
      <c r="I34" s="304"/>
    </row>
    <row r="35" spans="2:9" ht="14" thickTop="1">
      <c r="B35" s="494"/>
      <c r="C35" s="787" t="s">
        <v>795</v>
      </c>
      <c r="D35" s="300"/>
      <c r="E35" s="299">
        <f>SUM(E29:E34)</f>
        <v>0</v>
      </c>
      <c r="F35" s="299">
        <f>SUM(F29:F34)</f>
        <v>0</v>
      </c>
      <c r="G35" s="299">
        <f>SUM(G29:G34)</f>
        <v>0</v>
      </c>
      <c r="H35" s="299">
        <f>SUM(H29:H34)</f>
        <v>0</v>
      </c>
      <c r="I35" s="304"/>
    </row>
    <row r="36" spans="2:9">
      <c r="B36" s="494"/>
      <c r="C36" s="354"/>
      <c r="D36" s="294"/>
      <c r="E36" s="309">
        <v>0</v>
      </c>
      <c r="F36" s="309">
        <v>0</v>
      </c>
      <c r="G36" s="309">
        <v>0</v>
      </c>
      <c r="H36" s="309">
        <v>0</v>
      </c>
      <c r="I36" s="304"/>
    </row>
    <row r="37" spans="2:9" ht="19">
      <c r="B37" s="538"/>
      <c r="C37" s="310" t="s">
        <v>796</v>
      </c>
      <c r="D37" s="711"/>
      <c r="E37" s="712">
        <f>E26+E35</f>
        <v>0</v>
      </c>
      <c r="F37" s="712">
        <f>F26+F35</f>
        <v>0</v>
      </c>
      <c r="G37" s="712">
        <f>G26+G35</f>
        <v>0</v>
      </c>
      <c r="H37" s="712">
        <f>H26+H35</f>
        <v>0</v>
      </c>
      <c r="I37" s="304"/>
    </row>
    <row r="38" spans="2:9" ht="15" customHeight="1" thickBot="1">
      <c r="B38" s="494"/>
      <c r="C38" s="354"/>
      <c r="D38" s="22"/>
      <c r="E38" s="305"/>
      <c r="F38" s="305"/>
      <c r="G38" s="305"/>
      <c r="H38" s="305"/>
      <c r="I38" s="304"/>
    </row>
    <row r="39" spans="2:9">
      <c r="B39" s="713"/>
      <c r="C39" s="353"/>
      <c r="D39" s="714"/>
      <c r="E39" s="714"/>
      <c r="F39" s="715"/>
      <c r="G39" s="715"/>
      <c r="H39" s="715"/>
      <c r="I39" s="716"/>
    </row>
    <row r="40" spans="2:9" ht="14" thickBot="1">
      <c r="B40" s="494"/>
      <c r="C40" s="778" t="s">
        <v>797</v>
      </c>
      <c r="D40" s="294" t="s">
        <v>798</v>
      </c>
      <c r="E40" s="306" t="s">
        <v>773</v>
      </c>
      <c r="F40" s="306" t="s">
        <v>774</v>
      </c>
      <c r="G40" s="306" t="s">
        <v>775</v>
      </c>
      <c r="H40" s="307" t="s">
        <v>85</v>
      </c>
      <c r="I40" s="304"/>
    </row>
    <row r="41" spans="2:9" ht="15" thickTop="1" thickBot="1">
      <c r="B41" s="494"/>
      <c r="C41" s="340" t="s">
        <v>799</v>
      </c>
      <c r="D41" s="471">
        <v>1460</v>
      </c>
      <c r="E41" s="345">
        <v>0</v>
      </c>
      <c r="F41" s="345">
        <v>0</v>
      </c>
      <c r="G41" s="345">
        <v>0</v>
      </c>
      <c r="H41" s="358">
        <f t="shared" ref="H41:H58" si="3">SUM(E41:G41)</f>
        <v>0</v>
      </c>
      <c r="I41" s="304"/>
    </row>
    <row r="42" spans="2:9" ht="15" thickTop="1" thickBot="1">
      <c r="B42" s="494"/>
      <c r="C42" s="340" t="s">
        <v>800</v>
      </c>
      <c r="D42" s="471">
        <v>1460</v>
      </c>
      <c r="E42" s="345">
        <v>0</v>
      </c>
      <c r="F42" s="345">
        <v>0</v>
      </c>
      <c r="G42" s="345">
        <v>0</v>
      </c>
      <c r="H42" s="358">
        <f t="shared" si="3"/>
        <v>0</v>
      </c>
      <c r="I42" s="304"/>
    </row>
    <row r="43" spans="2:9" ht="15" thickTop="1" thickBot="1">
      <c r="B43" s="494"/>
      <c r="C43" s="340" t="s">
        <v>801</v>
      </c>
      <c r="D43" s="471">
        <v>1460</v>
      </c>
      <c r="E43" s="345">
        <v>0</v>
      </c>
      <c r="F43" s="345">
        <v>0</v>
      </c>
      <c r="G43" s="345">
        <v>0</v>
      </c>
      <c r="H43" s="358">
        <f t="shared" si="3"/>
        <v>0</v>
      </c>
      <c r="I43" s="304"/>
    </row>
    <row r="44" spans="2:9" ht="15" thickTop="1" thickBot="1">
      <c r="B44" s="494"/>
      <c r="C44" s="340" t="s">
        <v>802</v>
      </c>
      <c r="D44" s="471">
        <v>1460</v>
      </c>
      <c r="E44" s="345">
        <v>0</v>
      </c>
      <c r="F44" s="345">
        <v>0</v>
      </c>
      <c r="G44" s="345">
        <v>0</v>
      </c>
      <c r="H44" s="358">
        <f t="shared" si="3"/>
        <v>0</v>
      </c>
      <c r="I44" s="304"/>
    </row>
    <row r="45" spans="2:9" ht="15" thickTop="1" thickBot="1">
      <c r="B45" s="494"/>
      <c r="C45" s="340" t="s">
        <v>803</v>
      </c>
      <c r="D45" s="471">
        <v>1460</v>
      </c>
      <c r="E45" s="345">
        <v>0</v>
      </c>
      <c r="F45" s="345">
        <v>0</v>
      </c>
      <c r="G45" s="345">
        <v>0</v>
      </c>
      <c r="H45" s="358">
        <f t="shared" si="3"/>
        <v>0</v>
      </c>
      <c r="I45" s="304"/>
    </row>
    <row r="46" spans="2:9" ht="15" thickTop="1" thickBot="1">
      <c r="B46" s="494"/>
      <c r="C46" s="717" t="s">
        <v>804</v>
      </c>
      <c r="D46" s="471">
        <v>1460</v>
      </c>
      <c r="E46" s="345">
        <v>0</v>
      </c>
      <c r="F46" s="345">
        <v>0</v>
      </c>
      <c r="G46" s="345">
        <v>0</v>
      </c>
      <c r="H46" s="358">
        <f t="shared" si="3"/>
        <v>0</v>
      </c>
      <c r="I46" s="304"/>
    </row>
    <row r="47" spans="2:9" ht="15" thickTop="1" thickBot="1">
      <c r="B47" s="494"/>
      <c r="C47" s="710" t="s">
        <v>794</v>
      </c>
      <c r="D47" s="471">
        <v>1460</v>
      </c>
      <c r="E47" s="345">
        <v>0</v>
      </c>
      <c r="F47" s="345">
        <v>0</v>
      </c>
      <c r="G47" s="345">
        <v>0</v>
      </c>
      <c r="H47" s="358">
        <f t="shared" si="3"/>
        <v>0</v>
      </c>
      <c r="I47" s="304"/>
    </row>
    <row r="48" spans="2:9" ht="15" thickTop="1" thickBot="1">
      <c r="B48" s="494"/>
      <c r="C48" s="476" t="s">
        <v>805</v>
      </c>
      <c r="D48" s="471">
        <v>1450</v>
      </c>
      <c r="E48" s="345">
        <v>0</v>
      </c>
      <c r="F48" s="345">
        <v>0</v>
      </c>
      <c r="G48" s="345">
        <v>0</v>
      </c>
      <c r="H48" s="358">
        <f t="shared" si="3"/>
        <v>0</v>
      </c>
      <c r="I48" s="304"/>
    </row>
    <row r="49" spans="2:9" ht="15" thickTop="1" thickBot="1">
      <c r="B49" s="494"/>
      <c r="C49" s="340" t="s">
        <v>806</v>
      </c>
      <c r="D49" s="471">
        <v>1465</v>
      </c>
      <c r="E49" s="345">
        <v>0</v>
      </c>
      <c r="F49" s="345">
        <v>0</v>
      </c>
      <c r="G49" s="345">
        <v>0</v>
      </c>
      <c r="H49" s="358">
        <f t="shared" si="3"/>
        <v>0</v>
      </c>
      <c r="I49" s="304"/>
    </row>
    <row r="50" spans="2:9" ht="15" thickTop="1" thickBot="1">
      <c r="B50" s="494"/>
      <c r="C50" s="718" t="s">
        <v>807</v>
      </c>
      <c r="D50" s="471">
        <v>1470</v>
      </c>
      <c r="E50" s="345">
        <v>0</v>
      </c>
      <c r="F50" s="345">
        <v>0</v>
      </c>
      <c r="G50" s="345">
        <v>0</v>
      </c>
      <c r="H50" s="358">
        <f t="shared" si="3"/>
        <v>0</v>
      </c>
      <c r="I50" s="304"/>
    </row>
    <row r="51" spans="2:9" ht="15" thickTop="1" thickBot="1">
      <c r="B51" s="494"/>
      <c r="C51" s="718" t="s">
        <v>807</v>
      </c>
      <c r="D51" s="471">
        <v>1470</v>
      </c>
      <c r="E51" s="345">
        <v>0</v>
      </c>
      <c r="F51" s="345">
        <v>0</v>
      </c>
      <c r="G51" s="345">
        <v>0</v>
      </c>
      <c r="H51" s="358">
        <f t="shared" si="3"/>
        <v>0</v>
      </c>
      <c r="I51" s="304"/>
    </row>
    <row r="52" spans="2:9" ht="15" thickTop="1" thickBot="1">
      <c r="B52" s="494"/>
      <c r="C52" s="718" t="s">
        <v>808</v>
      </c>
      <c r="D52" s="471">
        <v>1475</v>
      </c>
      <c r="E52" s="345">
        <v>0</v>
      </c>
      <c r="F52" s="345">
        <v>0</v>
      </c>
      <c r="G52" s="345">
        <v>0</v>
      </c>
      <c r="H52" s="358">
        <f t="shared" si="3"/>
        <v>0</v>
      </c>
      <c r="I52" s="304"/>
    </row>
    <row r="53" spans="2:9" ht="15" thickTop="1" thickBot="1">
      <c r="B53" s="494"/>
      <c r="C53" s="340" t="s">
        <v>809</v>
      </c>
      <c r="D53" s="471">
        <v>1485</v>
      </c>
      <c r="E53" s="345">
        <v>0</v>
      </c>
      <c r="F53" s="345">
        <v>0</v>
      </c>
      <c r="G53" s="345">
        <v>0</v>
      </c>
      <c r="H53" s="358">
        <f t="shared" si="3"/>
        <v>0</v>
      </c>
      <c r="I53" s="304"/>
    </row>
    <row r="54" spans="2:9" ht="15" thickTop="1" thickBot="1">
      <c r="B54" s="494"/>
      <c r="C54" s="340" t="s">
        <v>810</v>
      </c>
      <c r="D54" s="471">
        <v>1495</v>
      </c>
      <c r="E54" s="345">
        <v>0</v>
      </c>
      <c r="F54" s="345">
        <v>0</v>
      </c>
      <c r="G54" s="345">
        <v>0</v>
      </c>
      <c r="H54" s="358">
        <f t="shared" si="3"/>
        <v>0</v>
      </c>
      <c r="I54" s="304"/>
    </row>
    <row r="55" spans="2:9" ht="15" thickTop="1" thickBot="1">
      <c r="B55" s="494"/>
      <c r="C55" s="340" t="s">
        <v>811</v>
      </c>
      <c r="D55" s="471">
        <v>1496</v>
      </c>
      <c r="E55" s="345">
        <v>0</v>
      </c>
      <c r="F55" s="345">
        <v>0</v>
      </c>
      <c r="G55" s="345">
        <v>0</v>
      </c>
      <c r="H55" s="358">
        <f t="shared" si="3"/>
        <v>0</v>
      </c>
      <c r="I55" s="304"/>
    </row>
    <row r="56" spans="2:9" ht="15" thickTop="1" thickBot="1">
      <c r="B56" s="494"/>
      <c r="C56" s="718" t="s">
        <v>812</v>
      </c>
      <c r="D56" s="361"/>
      <c r="E56" s="345">
        <v>0</v>
      </c>
      <c r="F56" s="345">
        <v>0</v>
      </c>
      <c r="G56" s="345">
        <v>0</v>
      </c>
      <c r="H56" s="358">
        <f t="shared" si="3"/>
        <v>0</v>
      </c>
      <c r="I56" s="304"/>
    </row>
    <row r="57" spans="2:9" ht="15" thickTop="1" thickBot="1">
      <c r="B57" s="494"/>
      <c r="C57" s="710" t="s">
        <v>794</v>
      </c>
      <c r="D57" s="361"/>
      <c r="E57" s="345">
        <v>0</v>
      </c>
      <c r="F57" s="345">
        <v>0</v>
      </c>
      <c r="G57" s="345">
        <v>0</v>
      </c>
      <c r="H57" s="358">
        <f t="shared" si="3"/>
        <v>0</v>
      </c>
      <c r="I57" s="304"/>
    </row>
    <row r="58" spans="2:9" ht="15" thickTop="1" thickBot="1">
      <c r="B58" s="494"/>
      <c r="C58" s="710" t="s">
        <v>794</v>
      </c>
      <c r="D58" s="361"/>
      <c r="E58" s="345">
        <v>0</v>
      </c>
      <c r="F58" s="345">
        <v>0</v>
      </c>
      <c r="G58" s="345">
        <v>0</v>
      </c>
      <c r="H58" s="358">
        <f t="shared" si="3"/>
        <v>0</v>
      </c>
      <c r="I58" s="304"/>
    </row>
    <row r="59" spans="2:9" ht="14" thickTop="1">
      <c r="B59" s="494"/>
      <c r="C59" s="303" t="s">
        <v>813</v>
      </c>
      <c r="D59" s="298"/>
      <c r="E59" s="299">
        <f>SUM(E41:E58)</f>
        <v>0</v>
      </c>
      <c r="F59" s="299">
        <f>SUM(F41:F58)</f>
        <v>0</v>
      </c>
      <c r="G59" s="299">
        <f>SUM(G41:G58)</f>
        <v>0</v>
      </c>
      <c r="H59" s="299">
        <f>SUM(H41:H58)</f>
        <v>0</v>
      </c>
      <c r="I59" s="304"/>
    </row>
    <row r="60" spans="2:9" ht="9.25" customHeight="1">
      <c r="B60" s="494"/>
      <c r="C60" s="354"/>
      <c r="D60" s="314"/>
      <c r="E60" s="305"/>
      <c r="F60" s="305"/>
      <c r="G60" s="305"/>
      <c r="H60" s="305"/>
      <c r="I60" s="304"/>
    </row>
    <row r="61" spans="2:9" ht="14" thickBot="1">
      <c r="B61" s="494"/>
      <c r="C61" s="315" t="s">
        <v>814</v>
      </c>
      <c r="D61" s="294" t="s">
        <v>798</v>
      </c>
      <c r="E61" s="306" t="s">
        <v>773</v>
      </c>
      <c r="F61" s="306" t="s">
        <v>774</v>
      </c>
      <c r="G61" s="306" t="s">
        <v>775</v>
      </c>
      <c r="H61" s="307" t="s">
        <v>85</v>
      </c>
      <c r="I61" s="304"/>
    </row>
    <row r="62" spans="2:9" ht="15" thickTop="1" thickBot="1">
      <c r="B62" s="494"/>
      <c r="C62" s="339" t="s">
        <v>815</v>
      </c>
      <c r="D62" s="347">
        <v>1440</v>
      </c>
      <c r="E62" s="345">
        <v>0</v>
      </c>
      <c r="F62" s="359">
        <v>0</v>
      </c>
      <c r="G62" s="359">
        <v>0</v>
      </c>
      <c r="H62" s="358">
        <f>SUM(E62:G62)</f>
        <v>0</v>
      </c>
      <c r="I62" s="304"/>
    </row>
    <row r="63" spans="2:9" ht="15" thickTop="1" thickBot="1">
      <c r="B63" s="494"/>
      <c r="C63" s="339" t="s">
        <v>816</v>
      </c>
      <c r="D63" s="347">
        <v>1430</v>
      </c>
      <c r="E63" s="345">
        <v>0</v>
      </c>
      <c r="F63" s="359">
        <v>0</v>
      </c>
      <c r="G63" s="359">
        <v>0</v>
      </c>
      <c r="H63" s="358">
        <f t="shared" ref="H63:H92" si="4">SUM(E63:G63)</f>
        <v>0</v>
      </c>
      <c r="I63" s="304"/>
    </row>
    <row r="64" spans="2:9" ht="15" thickTop="1" thickBot="1">
      <c r="B64" s="494"/>
      <c r="C64" s="339" t="s">
        <v>817</v>
      </c>
      <c r="D64" s="348">
        <v>1430</v>
      </c>
      <c r="E64" s="345">
        <v>0</v>
      </c>
      <c r="F64" s="359">
        <v>0</v>
      </c>
      <c r="G64" s="359">
        <v>0</v>
      </c>
      <c r="H64" s="358">
        <f t="shared" si="4"/>
        <v>0</v>
      </c>
      <c r="I64" s="304"/>
    </row>
    <row r="65" spans="2:9" ht="15" thickTop="1" thickBot="1">
      <c r="B65" s="494"/>
      <c r="C65" s="339" t="s">
        <v>818</v>
      </c>
      <c r="D65" s="347">
        <v>1430</v>
      </c>
      <c r="E65" s="345">
        <v>0</v>
      </c>
      <c r="F65" s="359">
        <v>0</v>
      </c>
      <c r="G65" s="359">
        <v>0</v>
      </c>
      <c r="H65" s="358">
        <f t="shared" si="4"/>
        <v>0</v>
      </c>
      <c r="I65" s="304"/>
    </row>
    <row r="66" spans="2:9" ht="15" thickTop="1" thickBot="1">
      <c r="B66" s="494"/>
      <c r="C66" s="339" t="s">
        <v>819</v>
      </c>
      <c r="D66" s="347">
        <v>1430</v>
      </c>
      <c r="E66" s="345">
        <v>0</v>
      </c>
      <c r="F66" s="359">
        <v>0</v>
      </c>
      <c r="G66" s="359">
        <v>0</v>
      </c>
      <c r="H66" s="358">
        <f t="shared" si="4"/>
        <v>0</v>
      </c>
      <c r="I66" s="304"/>
    </row>
    <row r="67" spans="2:9" ht="15" thickTop="1" thickBot="1">
      <c r="B67" s="494"/>
      <c r="C67" s="339" t="s">
        <v>820</v>
      </c>
      <c r="D67" s="348">
        <v>1430</v>
      </c>
      <c r="E67" s="345">
        <v>0</v>
      </c>
      <c r="F67" s="359">
        <v>0</v>
      </c>
      <c r="G67" s="359">
        <v>0</v>
      </c>
      <c r="H67" s="358">
        <f t="shared" si="4"/>
        <v>0</v>
      </c>
      <c r="I67" s="304"/>
    </row>
    <row r="68" spans="2:9" ht="15" thickTop="1" thickBot="1">
      <c r="B68" s="494"/>
      <c r="C68" s="339" t="s">
        <v>821</v>
      </c>
      <c r="D68" s="347">
        <v>1430</v>
      </c>
      <c r="E68" s="345">
        <v>0</v>
      </c>
      <c r="F68" s="359">
        <v>0</v>
      </c>
      <c r="G68" s="359">
        <v>0</v>
      </c>
      <c r="H68" s="358">
        <f t="shared" si="4"/>
        <v>0</v>
      </c>
      <c r="I68" s="304"/>
    </row>
    <row r="69" spans="2:9" ht="15" thickTop="1" thickBot="1">
      <c r="B69" s="494"/>
      <c r="C69" s="339" t="s">
        <v>822</v>
      </c>
      <c r="D69" s="348">
        <v>1430</v>
      </c>
      <c r="E69" s="345">
        <v>0</v>
      </c>
      <c r="F69" s="359">
        <v>0</v>
      </c>
      <c r="G69" s="359">
        <v>0</v>
      </c>
      <c r="H69" s="358">
        <f t="shared" si="4"/>
        <v>0</v>
      </c>
      <c r="I69" s="304"/>
    </row>
    <row r="70" spans="2:9" ht="15" thickTop="1" thickBot="1">
      <c r="B70" s="494"/>
      <c r="C70" s="339" t="s">
        <v>823</v>
      </c>
      <c r="D70" s="347">
        <v>1430</v>
      </c>
      <c r="E70" s="345">
        <v>0</v>
      </c>
      <c r="F70" s="359">
        <v>0</v>
      </c>
      <c r="G70" s="359">
        <v>0</v>
      </c>
      <c r="H70" s="358">
        <f t="shared" si="4"/>
        <v>0</v>
      </c>
      <c r="I70" s="304"/>
    </row>
    <row r="71" spans="2:9" ht="15" thickTop="1" thickBot="1">
      <c r="B71" s="494"/>
      <c r="C71" s="339" t="s">
        <v>824</v>
      </c>
      <c r="D71" s="347">
        <v>1430</v>
      </c>
      <c r="E71" s="345">
        <v>0</v>
      </c>
      <c r="F71" s="359">
        <v>0</v>
      </c>
      <c r="G71" s="359">
        <v>0</v>
      </c>
      <c r="H71" s="358">
        <f t="shared" si="4"/>
        <v>0</v>
      </c>
      <c r="I71" s="304"/>
    </row>
    <row r="72" spans="2:9" ht="15" thickTop="1" thickBot="1">
      <c r="B72" s="494"/>
      <c r="C72" s="339" t="s">
        <v>825</v>
      </c>
      <c r="D72" s="347">
        <v>1430</v>
      </c>
      <c r="E72" s="345">
        <v>0</v>
      </c>
      <c r="F72" s="359">
        <v>0</v>
      </c>
      <c r="G72" s="359">
        <v>0</v>
      </c>
      <c r="H72" s="358">
        <f t="shared" si="4"/>
        <v>0</v>
      </c>
      <c r="I72" s="304"/>
    </row>
    <row r="73" spans="2:9" ht="15" thickTop="1" thickBot="1">
      <c r="B73" s="494"/>
      <c r="C73" s="339" t="s">
        <v>826</v>
      </c>
      <c r="D73" s="347">
        <v>1430</v>
      </c>
      <c r="E73" s="345">
        <v>0</v>
      </c>
      <c r="F73" s="359">
        <v>0</v>
      </c>
      <c r="G73" s="359">
        <v>0</v>
      </c>
      <c r="H73" s="358">
        <f t="shared" si="4"/>
        <v>0</v>
      </c>
      <c r="I73" s="304"/>
    </row>
    <row r="74" spans="2:9" ht="15" thickTop="1" thickBot="1">
      <c r="B74" s="494"/>
      <c r="C74" s="339" t="s">
        <v>827</v>
      </c>
      <c r="D74" s="347">
        <v>1430</v>
      </c>
      <c r="E74" s="345">
        <v>0</v>
      </c>
      <c r="F74" s="359">
        <v>0</v>
      </c>
      <c r="G74" s="359">
        <v>0</v>
      </c>
      <c r="H74" s="358">
        <f t="shared" si="4"/>
        <v>0</v>
      </c>
      <c r="I74" s="304"/>
    </row>
    <row r="75" spans="2:9" ht="15" thickTop="1" thickBot="1">
      <c r="B75" s="494"/>
      <c r="C75" s="339" t="s">
        <v>828</v>
      </c>
      <c r="D75" s="347">
        <v>1430</v>
      </c>
      <c r="E75" s="345">
        <v>0</v>
      </c>
      <c r="F75" s="359">
        <v>0</v>
      </c>
      <c r="G75" s="359">
        <v>0</v>
      </c>
      <c r="H75" s="358">
        <f t="shared" si="4"/>
        <v>0</v>
      </c>
      <c r="I75" s="304"/>
    </row>
    <row r="76" spans="2:9" ht="15" thickTop="1" thickBot="1">
      <c r="B76" s="494"/>
      <c r="C76" s="339" t="s">
        <v>829</v>
      </c>
      <c r="D76" s="347">
        <v>1430</v>
      </c>
      <c r="E76" s="345">
        <v>0</v>
      </c>
      <c r="F76" s="359">
        <v>0</v>
      </c>
      <c r="G76" s="359">
        <v>0</v>
      </c>
      <c r="H76" s="358">
        <f t="shared" si="4"/>
        <v>0</v>
      </c>
      <c r="I76" s="304"/>
    </row>
    <row r="77" spans="2:9" ht="15" thickTop="1" thickBot="1">
      <c r="B77" s="494"/>
      <c r="C77" s="341" t="s">
        <v>830</v>
      </c>
      <c r="D77" s="347">
        <v>1430</v>
      </c>
      <c r="E77" s="345">
        <v>0</v>
      </c>
      <c r="F77" s="359">
        <v>0</v>
      </c>
      <c r="G77" s="359">
        <v>0</v>
      </c>
      <c r="H77" s="358">
        <f t="shared" si="4"/>
        <v>0</v>
      </c>
      <c r="I77" s="304"/>
    </row>
    <row r="78" spans="2:9" ht="15" thickTop="1" thickBot="1">
      <c r="B78" s="494"/>
      <c r="C78" s="718" t="s">
        <v>831</v>
      </c>
      <c r="D78" s="718"/>
      <c r="E78" s="345">
        <v>0</v>
      </c>
      <c r="F78" s="359">
        <v>0</v>
      </c>
      <c r="G78" s="359">
        <v>0</v>
      </c>
      <c r="H78" s="358">
        <f t="shared" si="4"/>
        <v>0</v>
      </c>
      <c r="I78" s="304"/>
    </row>
    <row r="79" spans="2:9" ht="15" thickTop="1" thickBot="1">
      <c r="B79" s="494"/>
      <c r="C79" s="718" t="s">
        <v>832</v>
      </c>
      <c r="D79" s="718"/>
      <c r="E79" s="345">
        <v>0</v>
      </c>
      <c r="F79" s="359">
        <v>0</v>
      </c>
      <c r="G79" s="359">
        <v>0</v>
      </c>
      <c r="H79" s="358">
        <f t="shared" si="4"/>
        <v>0</v>
      </c>
      <c r="I79" s="304"/>
    </row>
    <row r="80" spans="2:9" ht="15" thickTop="1" thickBot="1">
      <c r="B80" s="494"/>
      <c r="C80" s="719" t="s">
        <v>833</v>
      </c>
      <c r="D80" s="467"/>
      <c r="E80" s="468"/>
      <c r="F80" s="359">
        <v>0</v>
      </c>
      <c r="G80" s="359">
        <v>0</v>
      </c>
      <c r="H80" s="358">
        <f t="shared" si="4"/>
        <v>0</v>
      </c>
      <c r="I80" s="304"/>
    </row>
    <row r="81" spans="2:11" ht="15" thickTop="1" thickBot="1">
      <c r="B81" s="494"/>
      <c r="C81" s="339" t="s">
        <v>834</v>
      </c>
      <c r="D81" s="469"/>
      <c r="E81" s="468"/>
      <c r="F81" s="359">
        <v>0</v>
      </c>
      <c r="G81" s="359">
        <v>0</v>
      </c>
      <c r="H81" s="358">
        <f t="shared" si="4"/>
        <v>0</v>
      </c>
      <c r="I81" s="304"/>
    </row>
    <row r="82" spans="2:11" ht="15" thickTop="1" thickBot="1">
      <c r="B82" s="494"/>
      <c r="C82" s="339" t="s">
        <v>835</v>
      </c>
      <c r="D82" s="469"/>
      <c r="E82" s="468"/>
      <c r="F82" s="359">
        <v>0</v>
      </c>
      <c r="G82" s="359">
        <v>0</v>
      </c>
      <c r="H82" s="358">
        <f t="shared" si="4"/>
        <v>0</v>
      </c>
      <c r="I82" s="304"/>
    </row>
    <row r="83" spans="2:11" ht="15" thickTop="1" thickBot="1">
      <c r="B83" s="494"/>
      <c r="C83" s="339" t="s">
        <v>836</v>
      </c>
      <c r="D83" s="469"/>
      <c r="E83" s="468"/>
      <c r="F83" s="359">
        <v>0</v>
      </c>
      <c r="G83" s="359">
        <v>0</v>
      </c>
      <c r="H83" s="358">
        <f t="shared" si="4"/>
        <v>0</v>
      </c>
      <c r="I83" s="304"/>
    </row>
    <row r="84" spans="2:11" ht="15" thickTop="1" thickBot="1">
      <c r="B84" s="494"/>
      <c r="C84" s="339" t="s">
        <v>837</v>
      </c>
      <c r="D84" s="469"/>
      <c r="E84" s="468"/>
      <c r="F84" s="359">
        <v>0</v>
      </c>
      <c r="G84" s="359">
        <v>0</v>
      </c>
      <c r="H84" s="358">
        <f t="shared" si="4"/>
        <v>0</v>
      </c>
      <c r="I84" s="304"/>
    </row>
    <row r="85" spans="2:11" ht="15" thickTop="1" thickBot="1">
      <c r="B85" s="494"/>
      <c r="C85" s="477" t="s">
        <v>838</v>
      </c>
      <c r="D85" s="467"/>
      <c r="E85" s="468"/>
      <c r="F85" s="359">
        <v>0</v>
      </c>
      <c r="G85" s="359">
        <v>0</v>
      </c>
      <c r="H85" s="358">
        <f t="shared" si="4"/>
        <v>0</v>
      </c>
      <c r="I85" s="304"/>
    </row>
    <row r="86" spans="2:11" ht="15" thickTop="1" thickBot="1">
      <c r="B86" s="494"/>
      <c r="C86" s="718" t="s">
        <v>839</v>
      </c>
      <c r="D86" s="343"/>
      <c r="E86" s="345">
        <v>0</v>
      </c>
      <c r="F86" s="359">
        <v>0</v>
      </c>
      <c r="G86" s="359">
        <v>0</v>
      </c>
      <c r="H86" s="358">
        <f t="shared" si="4"/>
        <v>0</v>
      </c>
      <c r="I86" s="304"/>
    </row>
    <row r="87" spans="2:11" ht="15" thickTop="1" thickBot="1">
      <c r="B87" s="494"/>
      <c r="C87" s="718" t="s">
        <v>840</v>
      </c>
      <c r="D87" s="343"/>
      <c r="E87" s="365">
        <v>0</v>
      </c>
      <c r="F87" s="359">
        <v>0</v>
      </c>
      <c r="G87" s="359" t="s">
        <v>792</v>
      </c>
      <c r="H87" s="358">
        <f t="shared" si="4"/>
        <v>0</v>
      </c>
      <c r="I87" s="304"/>
    </row>
    <row r="88" spans="2:11" ht="15" thickTop="1" thickBot="1">
      <c r="B88" s="494"/>
      <c r="C88" s="718" t="s">
        <v>794</v>
      </c>
      <c r="D88" s="343"/>
      <c r="E88" s="365">
        <v>0</v>
      </c>
      <c r="F88" s="359"/>
      <c r="G88" s="359"/>
      <c r="H88" s="358">
        <f t="shared" si="4"/>
        <v>0</v>
      </c>
      <c r="I88" s="304"/>
    </row>
    <row r="89" spans="2:11" ht="15" thickTop="1" thickBot="1">
      <c r="B89" s="494"/>
      <c r="C89" s="718" t="s">
        <v>794</v>
      </c>
      <c r="D89" s="343"/>
      <c r="E89" s="365">
        <v>0</v>
      </c>
      <c r="F89" s="359"/>
      <c r="G89" s="359"/>
      <c r="H89" s="358">
        <f t="shared" si="4"/>
        <v>0</v>
      </c>
      <c r="I89" s="304"/>
    </row>
    <row r="90" spans="2:11" ht="15" thickTop="1" thickBot="1">
      <c r="B90" s="494"/>
      <c r="C90" s="718" t="s">
        <v>794</v>
      </c>
      <c r="D90" s="343"/>
      <c r="E90" s="365">
        <v>0</v>
      </c>
      <c r="F90" s="359"/>
      <c r="G90" s="359"/>
      <c r="H90" s="358">
        <f t="shared" si="4"/>
        <v>0</v>
      </c>
      <c r="I90" s="304"/>
    </row>
    <row r="91" spans="2:11" ht="15" thickTop="1" thickBot="1">
      <c r="B91" s="494"/>
      <c r="C91" s="718" t="s">
        <v>794</v>
      </c>
      <c r="D91" s="343"/>
      <c r="E91" s="365">
        <v>0</v>
      </c>
      <c r="F91" s="359"/>
      <c r="G91" s="359"/>
      <c r="H91" s="358">
        <f t="shared" si="4"/>
        <v>0</v>
      </c>
      <c r="I91" s="304"/>
    </row>
    <row r="92" spans="2:11" ht="15" thickTop="1" thickBot="1">
      <c r="B92" s="494"/>
      <c r="C92" s="718" t="s">
        <v>794</v>
      </c>
      <c r="D92" s="343"/>
      <c r="E92" s="365">
        <v>0</v>
      </c>
      <c r="F92" s="359"/>
      <c r="G92" s="359"/>
      <c r="H92" s="358">
        <f t="shared" si="4"/>
        <v>0</v>
      </c>
      <c r="I92" s="304"/>
    </row>
    <row r="93" spans="2:11" ht="14" thickTop="1">
      <c r="B93" s="494"/>
      <c r="C93" s="303" t="s">
        <v>841</v>
      </c>
      <c r="D93" s="298"/>
      <c r="E93" s="301">
        <f>SUM(E62:E92)</f>
        <v>0</v>
      </c>
      <c r="F93" s="301">
        <f t="shared" ref="F93:H93" si="5">SUM(F62:F92)</f>
        <v>0</v>
      </c>
      <c r="G93" s="301">
        <f t="shared" si="5"/>
        <v>0</v>
      </c>
      <c r="H93" s="301">
        <f t="shared" si="5"/>
        <v>0</v>
      </c>
      <c r="I93" s="304"/>
      <c r="K93" s="720"/>
    </row>
    <row r="94" spans="2:11" ht="8.25" customHeight="1">
      <c r="B94" s="494"/>
      <c r="C94" s="303"/>
      <c r="D94" s="298"/>
      <c r="E94" s="299"/>
      <c r="F94" s="299"/>
      <c r="G94" s="299"/>
      <c r="H94" s="299"/>
      <c r="I94" s="304"/>
    </row>
    <row r="95" spans="2:11" s="326" customFormat="1" ht="17" thickBot="1">
      <c r="B95" s="538"/>
      <c r="C95" s="355" t="s">
        <v>842</v>
      </c>
      <c r="D95" s="721"/>
      <c r="E95" s="722">
        <f>+E59+E93</f>
        <v>0</v>
      </c>
      <c r="F95" s="722">
        <f>+F59+F93</f>
        <v>0</v>
      </c>
      <c r="G95" s="722">
        <f>+G59+G93</f>
        <v>0</v>
      </c>
      <c r="H95" s="722">
        <f>+H59+H93</f>
        <v>0</v>
      </c>
      <c r="I95" s="539"/>
      <c r="K95" s="34"/>
    </row>
    <row r="96" spans="2:11" ht="16.75" customHeight="1">
      <c r="B96" s="538"/>
      <c r="C96" s="326"/>
      <c r="D96" s="326"/>
      <c r="E96" s="326"/>
      <c r="F96" s="326"/>
      <c r="G96" s="326"/>
      <c r="H96" s="326"/>
      <c r="I96" s="304"/>
    </row>
    <row r="97" spans="2:9" ht="9.25" customHeight="1">
      <c r="B97" s="494"/>
      <c r="C97" s="303"/>
      <c r="D97" s="294"/>
      <c r="E97" s="305"/>
      <c r="F97" s="305"/>
      <c r="G97" s="305"/>
      <c r="H97" s="305"/>
      <c r="I97" s="304"/>
    </row>
    <row r="98" spans="2:9" ht="14" thickBot="1">
      <c r="B98" s="494"/>
      <c r="C98" s="778" t="s">
        <v>843</v>
      </c>
      <c r="D98" s="350" t="s">
        <v>798</v>
      </c>
      <c r="E98" s="306" t="s">
        <v>773</v>
      </c>
      <c r="F98" s="306" t="s">
        <v>774</v>
      </c>
      <c r="G98" s="306" t="s">
        <v>775</v>
      </c>
      <c r="H98" s="307" t="s">
        <v>85</v>
      </c>
      <c r="I98" s="304"/>
    </row>
    <row r="99" spans="2:9" ht="15" thickTop="1" thickBot="1">
      <c r="B99" s="494"/>
      <c r="C99" s="339" t="s">
        <v>844</v>
      </c>
      <c r="D99" s="351">
        <v>1405</v>
      </c>
      <c r="E99" s="345">
        <v>0</v>
      </c>
      <c r="F99" s="345">
        <v>0</v>
      </c>
      <c r="G99" s="345">
        <v>0</v>
      </c>
      <c r="H99" s="358">
        <f t="shared" ref="H99:H108" si="6">SUM(E99:G99)</f>
        <v>0</v>
      </c>
      <c r="I99" s="304"/>
    </row>
    <row r="100" spans="2:9" ht="15" thickTop="1" thickBot="1">
      <c r="B100" s="494"/>
      <c r="C100" s="339" t="s">
        <v>707</v>
      </c>
      <c r="D100" s="351">
        <v>1408</v>
      </c>
      <c r="E100" s="345">
        <v>0</v>
      </c>
      <c r="F100" s="345">
        <v>0</v>
      </c>
      <c r="G100" s="345">
        <v>0</v>
      </c>
      <c r="H100" s="358">
        <f t="shared" si="6"/>
        <v>0</v>
      </c>
      <c r="I100" s="304"/>
    </row>
    <row r="101" spans="2:9" ht="15" thickTop="1" thickBot="1">
      <c r="B101" s="494"/>
      <c r="C101" s="339" t="s">
        <v>708</v>
      </c>
      <c r="D101" s="352">
        <v>1408</v>
      </c>
      <c r="E101" s="345">
        <v>0</v>
      </c>
      <c r="F101" s="345">
        <v>0</v>
      </c>
      <c r="G101" s="345">
        <v>0</v>
      </c>
      <c r="H101" s="358">
        <f t="shared" si="6"/>
        <v>0</v>
      </c>
      <c r="I101" s="304"/>
    </row>
    <row r="102" spans="2:9" ht="15" thickTop="1" thickBot="1">
      <c r="B102" s="494"/>
      <c r="C102" s="339" t="s">
        <v>845</v>
      </c>
      <c r="D102" s="352">
        <v>1410</v>
      </c>
      <c r="E102" s="345">
        <v>0</v>
      </c>
      <c r="F102" s="345">
        <v>0</v>
      </c>
      <c r="G102" s="345">
        <v>0</v>
      </c>
      <c r="H102" s="358">
        <f t="shared" si="6"/>
        <v>0</v>
      </c>
      <c r="I102" s="304"/>
    </row>
    <row r="103" spans="2:9" ht="15" thickTop="1" thickBot="1">
      <c r="B103" s="494"/>
      <c r="C103" s="339" t="s">
        <v>846</v>
      </c>
      <c r="D103" s="352">
        <v>1430</v>
      </c>
      <c r="E103" s="345">
        <v>0</v>
      </c>
      <c r="F103" s="345">
        <v>0</v>
      </c>
      <c r="G103" s="345">
        <v>0</v>
      </c>
      <c r="H103" s="358">
        <f t="shared" si="6"/>
        <v>0</v>
      </c>
      <c r="I103" s="304"/>
    </row>
    <row r="104" spans="2:9" ht="15" thickTop="1" thickBot="1">
      <c r="B104" s="494"/>
      <c r="C104" s="339" t="s">
        <v>847</v>
      </c>
      <c r="D104" s="352">
        <v>1440</v>
      </c>
      <c r="E104" s="345">
        <v>0</v>
      </c>
      <c r="F104" s="345">
        <v>0</v>
      </c>
      <c r="G104" s="345">
        <v>0</v>
      </c>
      <c r="H104" s="358">
        <f t="shared" si="6"/>
        <v>0</v>
      </c>
      <c r="I104" s="304"/>
    </row>
    <row r="105" spans="2:9" ht="15" thickTop="1" thickBot="1">
      <c r="B105" s="494"/>
      <c r="C105" s="339" t="s">
        <v>848</v>
      </c>
      <c r="D105" s="352">
        <v>1450</v>
      </c>
      <c r="E105" s="345">
        <v>0</v>
      </c>
      <c r="F105" s="345">
        <v>0</v>
      </c>
      <c r="G105" s="345">
        <v>0</v>
      </c>
      <c r="H105" s="358">
        <f t="shared" si="6"/>
        <v>0</v>
      </c>
      <c r="I105" s="304"/>
    </row>
    <row r="106" spans="2:9" ht="15" thickTop="1" thickBot="1">
      <c r="B106" s="494"/>
      <c r="C106" s="339" t="s">
        <v>849</v>
      </c>
      <c r="D106" s="347">
        <v>1485</v>
      </c>
      <c r="E106" s="345">
        <v>0</v>
      </c>
      <c r="F106" s="345">
        <v>0</v>
      </c>
      <c r="G106" s="345">
        <v>0</v>
      </c>
      <c r="H106" s="358">
        <f t="shared" si="6"/>
        <v>0</v>
      </c>
      <c r="I106" s="304"/>
    </row>
    <row r="107" spans="2:9" ht="15" thickTop="1" thickBot="1">
      <c r="B107" s="494"/>
      <c r="C107" s="339" t="s">
        <v>850</v>
      </c>
      <c r="D107" s="349">
        <v>1495</v>
      </c>
      <c r="E107" s="345">
        <v>0</v>
      </c>
      <c r="F107" s="345">
        <v>0</v>
      </c>
      <c r="G107" s="345">
        <v>0</v>
      </c>
      <c r="H107" s="358">
        <f t="shared" si="6"/>
        <v>0</v>
      </c>
      <c r="I107" s="304"/>
    </row>
    <row r="108" spans="2:9" ht="15" thickTop="1" thickBot="1">
      <c r="B108" s="494"/>
      <c r="C108" s="340" t="s">
        <v>811</v>
      </c>
      <c r="D108" s="471">
        <v>1496</v>
      </c>
      <c r="E108" s="345">
        <v>0</v>
      </c>
      <c r="F108" s="345">
        <v>0</v>
      </c>
      <c r="G108" s="345">
        <v>0</v>
      </c>
      <c r="H108" s="358">
        <f t="shared" si="6"/>
        <v>0</v>
      </c>
      <c r="I108" s="304"/>
    </row>
    <row r="109" spans="2:9" ht="17" thickTop="1">
      <c r="B109" s="494"/>
      <c r="C109" s="317" t="s">
        <v>851</v>
      </c>
      <c r="D109" s="318"/>
      <c r="E109" s="460">
        <f>SUM(E99:E108)</f>
        <v>0</v>
      </c>
      <c r="F109" s="460">
        <f t="shared" ref="F109:H109" si="7">SUM(F99:F108)</f>
        <v>0</v>
      </c>
      <c r="G109" s="460">
        <f t="shared" si="7"/>
        <v>0</v>
      </c>
      <c r="H109" s="460">
        <f t="shared" si="7"/>
        <v>0</v>
      </c>
      <c r="I109" s="304"/>
    </row>
    <row r="110" spans="2:9" ht="16">
      <c r="B110" s="494"/>
      <c r="C110" s="319"/>
      <c r="D110" s="314"/>
      <c r="E110" s="297"/>
      <c r="F110" s="297"/>
      <c r="G110" s="297"/>
      <c r="H110" s="297"/>
      <c r="I110" s="304"/>
    </row>
    <row r="111" spans="2:9" ht="15.75" customHeight="1">
      <c r="B111" s="494"/>
      <c r="C111" s="354"/>
      <c r="D111" s="294"/>
      <c r="E111" s="461">
        <v>0</v>
      </c>
      <c r="F111" s="461">
        <v>0</v>
      </c>
      <c r="G111" s="461">
        <v>0</v>
      </c>
      <c r="H111" s="461">
        <v>0</v>
      </c>
      <c r="I111" s="304"/>
    </row>
    <row r="112" spans="2:9" ht="19">
      <c r="B112" s="494"/>
      <c r="C112" s="310" t="s">
        <v>852</v>
      </c>
      <c r="D112" s="723"/>
      <c r="E112" s="462">
        <f>+E95+E109</f>
        <v>0</v>
      </c>
      <c r="F112" s="462">
        <f>+F95+F109</f>
        <v>0</v>
      </c>
      <c r="G112" s="462">
        <f>+G95+G109</f>
        <v>0</v>
      </c>
      <c r="H112" s="462">
        <f>+H95+H109</f>
        <v>0</v>
      </c>
      <c r="I112" s="304"/>
    </row>
    <row r="113" spans="2:9" ht="14" thickBot="1">
      <c r="B113" s="507"/>
      <c r="C113" s="364"/>
      <c r="D113" s="320"/>
      <c r="E113" s="321"/>
      <c r="F113" s="321"/>
      <c r="G113" s="321"/>
      <c r="H113" s="321"/>
      <c r="I113" s="322"/>
    </row>
    <row r="114" spans="2:9">
      <c r="C114" s="323"/>
      <c r="D114" s="324"/>
      <c r="E114" s="34"/>
      <c r="F114" s="325"/>
      <c r="G114" s="325"/>
      <c r="H114" s="325"/>
      <c r="I114" s="35" t="s">
        <v>73</v>
      </c>
    </row>
    <row r="115" spans="2:9">
      <c r="C115" s="34"/>
    </row>
    <row r="116" spans="2:9">
      <c r="C116" s="34"/>
    </row>
    <row r="117" spans="2:9">
      <c r="C117" s="34"/>
      <c r="D117" s="724"/>
      <c r="E117" s="325"/>
      <c r="F117" s="325"/>
      <c r="G117" s="325"/>
      <c r="H117" s="325"/>
    </row>
    <row r="118" spans="2:9">
      <c r="C118" s="34"/>
      <c r="D118" s="724"/>
      <c r="E118" s="725"/>
      <c r="F118" s="725"/>
      <c r="G118" s="725"/>
      <c r="H118" s="725"/>
    </row>
    <row r="119" spans="2:9">
      <c r="C119" s="34"/>
      <c r="D119" s="724"/>
      <c r="E119" s="725"/>
      <c r="F119" s="725"/>
      <c r="G119" s="725"/>
      <c r="H119" s="725"/>
    </row>
    <row r="120" spans="2:9">
      <c r="D120" s="724"/>
      <c r="E120" s="725"/>
      <c r="F120" s="725"/>
      <c r="G120" s="725"/>
      <c r="H120" s="725"/>
    </row>
  </sheetData>
  <mergeCells count="6">
    <mergeCell ref="C2:H2"/>
    <mergeCell ref="D6:H6"/>
    <mergeCell ref="D8:H8"/>
    <mergeCell ref="C3:H3"/>
    <mergeCell ref="D7:H7"/>
    <mergeCell ref="D5:H5"/>
  </mergeCells>
  <phoneticPr fontId="0" type="noConversion"/>
  <conditionalFormatting sqref="E118:H120">
    <cfRule type="cellIs" dxfId="0" priority="1" stopIfTrue="1" operator="greaterThan">
      <formula>1</formula>
    </cfRule>
    <cfRule type="cellIs" priority="2" stopIfTrue="1" operator="lessThan">
      <formula>-1</formula>
    </cfRule>
  </conditionalFormatting>
  <printOptions horizontalCentered="1"/>
  <pageMargins left="0.25" right="0.25" top="0.25" bottom="0.5" header="0.5" footer="0"/>
  <pageSetup scale="4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13"/>
  <sheetViews>
    <sheetView zoomScaleNormal="100" workbookViewId="0">
      <selection activeCell="J15" sqref="J15"/>
    </sheetView>
  </sheetViews>
  <sheetFormatPr baseColWidth="10" defaultColWidth="8.6640625" defaultRowHeight="13"/>
  <cols>
    <col min="1" max="1" width="3" style="34" customWidth="1"/>
    <col min="2" max="2" width="3.5" style="34" customWidth="1"/>
    <col min="3" max="3" width="42.6640625" style="34" bestFit="1" customWidth="1"/>
    <col min="4" max="4" width="13.33203125" style="34" bestFit="1" customWidth="1"/>
    <col min="5" max="5" width="16.5" style="34" bestFit="1" customWidth="1"/>
    <col min="6" max="6" width="18.6640625" style="34" customWidth="1"/>
    <col min="7" max="8" width="20.5" style="34" customWidth="1"/>
    <col min="9" max="9" width="4.6640625" style="34" customWidth="1"/>
    <col min="10" max="16384" width="8.6640625" style="34"/>
  </cols>
  <sheetData>
    <row r="1" spans="2:9" ht="14" thickBot="1">
      <c r="C1" s="491"/>
      <c r="D1" s="491"/>
      <c r="E1" s="491"/>
      <c r="F1" s="491"/>
      <c r="G1" s="491"/>
      <c r="H1" s="491"/>
    </row>
    <row r="2" spans="2:9" ht="16">
      <c r="B2" s="510"/>
      <c r="C2" s="1001" t="s">
        <v>853</v>
      </c>
      <c r="D2" s="1001"/>
      <c r="E2" s="1001"/>
      <c r="F2" s="1001"/>
      <c r="G2" s="1001"/>
      <c r="H2" s="1001"/>
      <c r="I2" s="513"/>
    </row>
    <row r="3" spans="2:9" ht="16">
      <c r="B3" s="538"/>
      <c r="C3" s="1005" t="s">
        <v>769</v>
      </c>
      <c r="D3" s="1005"/>
      <c r="E3" s="1005"/>
      <c r="F3" s="1005"/>
      <c r="G3" s="1005"/>
      <c r="H3" s="1005"/>
      <c r="I3" s="539"/>
    </row>
    <row r="4" spans="2:9" ht="14" thickBot="1">
      <c r="B4" s="538"/>
      <c r="C4" s="326"/>
      <c r="D4" s="326"/>
      <c r="E4" s="326"/>
      <c r="F4" s="326"/>
      <c r="G4" s="326"/>
      <c r="H4" s="326"/>
      <c r="I4" s="539"/>
    </row>
    <row r="5" spans="2:9" ht="14" thickBot="1">
      <c r="B5" s="538"/>
      <c r="C5" s="36" t="s">
        <v>629</v>
      </c>
      <c r="D5" s="1002" t="str">
        <f>'Unit Mix'!G6</f>
        <v>Housing Authority of Sample City</v>
      </c>
      <c r="E5" s="1003"/>
      <c r="F5" s="1003"/>
      <c r="G5" s="1003"/>
      <c r="H5" s="1004"/>
      <c r="I5" s="539"/>
    </row>
    <row r="6" spans="2:9" ht="14" thickBot="1">
      <c r="B6" s="538"/>
      <c r="C6" s="36" t="s">
        <v>631</v>
      </c>
      <c r="D6" s="1002" t="str">
        <f>'Unit Mix'!G7</f>
        <v>Sample Grant Name</v>
      </c>
      <c r="E6" s="1003"/>
      <c r="F6" s="1003"/>
      <c r="G6" s="1003"/>
      <c r="H6" s="1004"/>
      <c r="I6" s="539"/>
    </row>
    <row r="7" spans="2:9" ht="14" thickBot="1">
      <c r="B7" s="538"/>
      <c r="C7" s="36" t="s">
        <v>770</v>
      </c>
      <c r="D7" s="1002" t="str">
        <f>'Unit Mix'!G8</f>
        <v>Sample Mixed-Finance Development or Sample Phase</v>
      </c>
      <c r="E7" s="1003"/>
      <c r="F7" s="1003"/>
      <c r="G7" s="1003"/>
      <c r="H7" s="1004"/>
      <c r="I7" s="539"/>
    </row>
    <row r="8" spans="2:9" ht="14" thickBot="1">
      <c r="B8" s="538"/>
      <c r="C8" s="36" t="s">
        <v>635</v>
      </c>
      <c r="D8" s="1002" t="str">
        <f>'Unit Mix'!G9</f>
        <v>[enter the new AMP-format development number]</v>
      </c>
      <c r="E8" s="1003"/>
      <c r="F8" s="1003"/>
      <c r="G8" s="1003"/>
      <c r="H8" s="1004"/>
      <c r="I8" s="539"/>
    </row>
    <row r="9" spans="2:9">
      <c r="B9" s="538"/>
      <c r="C9" s="36"/>
      <c r="D9" s="36"/>
      <c r="I9" s="539"/>
    </row>
    <row r="10" spans="2:9">
      <c r="B10" s="538"/>
      <c r="C10" s="36"/>
      <c r="D10" s="707"/>
      <c r="E10" s="708"/>
      <c r="F10" s="708"/>
      <c r="G10" s="708"/>
      <c r="H10" s="794"/>
      <c r="I10" s="539"/>
    </row>
    <row r="11" spans="2:9" ht="14" thickBot="1">
      <c r="B11" s="538"/>
      <c r="C11" s="709" t="s">
        <v>771</v>
      </c>
      <c r="D11" s="295" t="s">
        <v>772</v>
      </c>
      <c r="E11" s="307" t="s">
        <v>773</v>
      </c>
      <c r="F11" s="306" t="s">
        <v>774</v>
      </c>
      <c r="G11" s="306" t="s">
        <v>775</v>
      </c>
      <c r="H11" s="307" t="s">
        <v>85</v>
      </c>
      <c r="I11" s="539"/>
    </row>
    <row r="12" spans="2:9" ht="15" thickTop="1" thickBot="1">
      <c r="B12" s="494"/>
      <c r="C12" s="308" t="s">
        <v>776</v>
      </c>
      <c r="D12" s="343"/>
      <c r="E12" s="345">
        <v>0</v>
      </c>
      <c r="F12" s="472"/>
      <c r="G12" s="472"/>
      <c r="H12" s="344">
        <f t="shared" ref="H12:H24" si="0">SUM(E12:G12)</f>
        <v>0</v>
      </c>
      <c r="I12" s="304"/>
    </row>
    <row r="13" spans="2:9" ht="15" thickTop="1" thickBot="1">
      <c r="B13" s="494"/>
      <c r="C13" s="308" t="s">
        <v>854</v>
      </c>
      <c r="D13" s="343"/>
      <c r="E13" s="345">
        <v>0</v>
      </c>
      <c r="F13" s="367"/>
      <c r="G13" s="367"/>
      <c r="H13" s="344">
        <f t="shared" si="0"/>
        <v>0</v>
      </c>
      <c r="I13" s="304"/>
    </row>
    <row r="14" spans="2:9" ht="15" thickTop="1" thickBot="1">
      <c r="B14" s="494"/>
      <c r="C14" s="308" t="s">
        <v>778</v>
      </c>
      <c r="D14" s="343"/>
      <c r="E14" s="345">
        <v>0</v>
      </c>
      <c r="F14" s="367"/>
      <c r="G14" s="367"/>
      <c r="H14" s="344">
        <f t="shared" si="0"/>
        <v>0</v>
      </c>
      <c r="I14" s="304"/>
    </row>
    <row r="15" spans="2:9" ht="15" thickTop="1" thickBot="1">
      <c r="B15" s="494"/>
      <c r="C15" s="308" t="s">
        <v>793</v>
      </c>
      <c r="D15" s="343"/>
      <c r="E15" s="345">
        <v>0</v>
      </c>
      <c r="F15" s="367"/>
      <c r="G15" s="367"/>
      <c r="H15" s="344">
        <f t="shared" si="0"/>
        <v>0</v>
      </c>
      <c r="I15" s="304"/>
    </row>
    <row r="16" spans="2:9" ht="15" thickTop="1" thickBot="1">
      <c r="B16" s="494"/>
      <c r="C16" s="308" t="s">
        <v>780</v>
      </c>
      <c r="D16" s="343"/>
      <c r="E16" s="345">
        <v>0</v>
      </c>
      <c r="F16" s="367"/>
      <c r="G16" s="367"/>
      <c r="H16" s="344">
        <f t="shared" si="0"/>
        <v>0</v>
      </c>
      <c r="I16" s="304"/>
    </row>
    <row r="17" spans="2:9" ht="15" thickTop="1" thickBot="1">
      <c r="B17" s="494"/>
      <c r="C17" s="360" t="s">
        <v>781</v>
      </c>
      <c r="D17" s="343"/>
      <c r="E17" s="367"/>
      <c r="F17" s="345">
        <v>0</v>
      </c>
      <c r="G17" s="345">
        <v>0</v>
      </c>
      <c r="H17" s="302">
        <f t="shared" si="0"/>
        <v>0</v>
      </c>
      <c r="I17" s="304"/>
    </row>
    <row r="18" spans="2:9" ht="15" thickTop="1" thickBot="1">
      <c r="B18" s="494"/>
      <c r="C18" s="718" t="s">
        <v>783</v>
      </c>
      <c r="D18" s="343"/>
      <c r="E18" s="367"/>
      <c r="F18" s="345">
        <v>0</v>
      </c>
      <c r="G18" s="345">
        <v>0</v>
      </c>
      <c r="H18" s="344">
        <f t="shared" si="0"/>
        <v>0</v>
      </c>
      <c r="I18" s="304"/>
    </row>
    <row r="19" spans="2:9" ht="15" thickTop="1" thickBot="1">
      <c r="B19" s="494"/>
      <c r="C19" s="718" t="s">
        <v>784</v>
      </c>
      <c r="D19" s="343"/>
      <c r="E19" s="367"/>
      <c r="F19" s="345">
        <v>0</v>
      </c>
      <c r="G19" s="345">
        <v>0</v>
      </c>
      <c r="H19" s="344">
        <f t="shared" si="0"/>
        <v>0</v>
      </c>
      <c r="I19" s="304"/>
    </row>
    <row r="20" spans="2:9" ht="15" thickTop="1" thickBot="1">
      <c r="B20" s="494"/>
      <c r="C20" s="718" t="s">
        <v>785</v>
      </c>
      <c r="D20" s="343"/>
      <c r="E20" s="367"/>
      <c r="F20" s="345">
        <v>0</v>
      </c>
      <c r="G20" s="345">
        <v>0</v>
      </c>
      <c r="H20" s="344">
        <f t="shared" si="0"/>
        <v>0</v>
      </c>
      <c r="I20" s="304"/>
    </row>
    <row r="21" spans="2:9" ht="15" thickTop="1" thickBot="1">
      <c r="B21" s="494"/>
      <c r="C21" s="718" t="s">
        <v>786</v>
      </c>
      <c r="D21" s="343"/>
      <c r="E21" s="367"/>
      <c r="F21" s="345">
        <v>0</v>
      </c>
      <c r="G21" s="345">
        <v>0</v>
      </c>
      <c r="H21" s="344">
        <f t="shared" si="0"/>
        <v>0</v>
      </c>
      <c r="I21" s="304"/>
    </row>
    <row r="22" spans="2:9" ht="15" thickTop="1" thickBot="1">
      <c r="B22" s="494"/>
      <c r="C22" s="718" t="s">
        <v>787</v>
      </c>
      <c r="D22" s="343"/>
      <c r="E22" s="367"/>
      <c r="F22" s="345">
        <v>0</v>
      </c>
      <c r="G22" s="345">
        <v>0</v>
      </c>
      <c r="H22" s="344">
        <f t="shared" si="0"/>
        <v>0</v>
      </c>
      <c r="I22" s="304"/>
    </row>
    <row r="23" spans="2:9" ht="15" thickTop="1" thickBot="1">
      <c r="B23" s="494"/>
      <c r="C23" s="718" t="s">
        <v>855</v>
      </c>
      <c r="D23" s="343"/>
      <c r="E23" s="367"/>
      <c r="F23" s="345">
        <v>0</v>
      </c>
      <c r="G23" s="345">
        <v>0</v>
      </c>
      <c r="H23" s="344">
        <f t="shared" si="0"/>
        <v>0</v>
      </c>
      <c r="I23" s="304"/>
    </row>
    <row r="24" spans="2:9" ht="15" thickTop="1" thickBot="1">
      <c r="B24" s="494"/>
      <c r="C24" s="718" t="s">
        <v>856</v>
      </c>
      <c r="D24" s="343"/>
      <c r="E24" s="473"/>
      <c r="F24" s="345">
        <v>0</v>
      </c>
      <c r="G24" s="345">
        <v>0</v>
      </c>
      <c r="H24" s="344">
        <f t="shared" si="0"/>
        <v>0</v>
      </c>
      <c r="I24" s="304"/>
    </row>
    <row r="25" spans="2:9" ht="14" thickTop="1">
      <c r="B25" s="494"/>
      <c r="C25" s="303" t="s">
        <v>790</v>
      </c>
      <c r="D25" s="298"/>
      <c r="E25" s="299">
        <f>SUM(E12:E24)</f>
        <v>0</v>
      </c>
      <c r="F25" s="299">
        <f>SUM(F12:F24)</f>
        <v>0</v>
      </c>
      <c r="G25" s="299">
        <f>SUM(G12:G24)</f>
        <v>0</v>
      </c>
      <c r="H25" s="299">
        <f>SUM(H12:H24)</f>
        <v>0</v>
      </c>
      <c r="I25" s="304"/>
    </row>
    <row r="26" spans="2:9">
      <c r="B26" s="494"/>
      <c r="C26" s="354"/>
      <c r="D26" s="295"/>
      <c r="E26" s="305"/>
      <c r="F26" s="305"/>
      <c r="G26" s="305"/>
      <c r="H26" s="305"/>
      <c r="I26" s="304"/>
    </row>
    <row r="27" spans="2:9" ht="14" thickBot="1">
      <c r="B27" s="494"/>
      <c r="C27" s="778" t="s">
        <v>791</v>
      </c>
      <c r="D27" s="306"/>
      <c r="E27" s="306" t="s">
        <v>773</v>
      </c>
      <c r="F27" s="306" t="s">
        <v>774</v>
      </c>
      <c r="G27" s="306" t="s">
        <v>775</v>
      </c>
      <c r="H27" s="307" t="s">
        <v>85</v>
      </c>
      <c r="I27" s="304"/>
    </row>
    <row r="28" spans="2:9" ht="15" thickTop="1" thickBot="1">
      <c r="B28" s="494"/>
      <c r="C28" s="308" t="s">
        <v>776</v>
      </c>
      <c r="D28" s="366"/>
      <c r="E28" s="345">
        <v>0</v>
      </c>
      <c r="F28" s="472"/>
      <c r="G28" s="472"/>
      <c r="H28" s="344">
        <f>SUM(E28:G28)</f>
        <v>0</v>
      </c>
      <c r="I28" s="304"/>
    </row>
    <row r="29" spans="2:9" ht="15" thickTop="1" thickBot="1">
      <c r="B29" s="494"/>
      <c r="C29" s="308" t="s">
        <v>854</v>
      </c>
      <c r="D29" s="367"/>
      <c r="E29" s="345">
        <v>0</v>
      </c>
      <c r="F29" s="367"/>
      <c r="G29" s="367"/>
      <c r="H29" s="344">
        <f t="shared" ref="H29:H33" si="1">SUM(E29:G29)</f>
        <v>0</v>
      </c>
      <c r="I29" s="304"/>
    </row>
    <row r="30" spans="2:9" ht="15" thickTop="1" thickBot="1">
      <c r="B30" s="494"/>
      <c r="C30" s="308" t="s">
        <v>778</v>
      </c>
      <c r="D30" s="367"/>
      <c r="E30" s="345">
        <v>0</v>
      </c>
      <c r="F30" s="367"/>
      <c r="G30" s="367"/>
      <c r="H30" s="344">
        <f t="shared" si="1"/>
        <v>0</v>
      </c>
      <c r="I30" s="304"/>
    </row>
    <row r="31" spans="2:9" ht="15" thickTop="1" thickBot="1">
      <c r="B31" s="494"/>
      <c r="C31" s="308" t="s">
        <v>779</v>
      </c>
      <c r="D31" s="367"/>
      <c r="E31" s="345">
        <v>0</v>
      </c>
      <c r="F31" s="367"/>
      <c r="G31" s="367"/>
      <c r="H31" s="344">
        <f t="shared" si="1"/>
        <v>0</v>
      </c>
      <c r="I31" s="304"/>
    </row>
    <row r="32" spans="2:9" ht="15" thickTop="1" thickBot="1">
      <c r="B32" s="494"/>
      <c r="C32" s="718" t="s">
        <v>857</v>
      </c>
      <c r="D32" s="367"/>
      <c r="E32" s="345">
        <v>0</v>
      </c>
      <c r="F32" s="345">
        <v>0</v>
      </c>
      <c r="G32" s="345">
        <v>0</v>
      </c>
      <c r="H32" s="344">
        <f t="shared" si="1"/>
        <v>0</v>
      </c>
      <c r="I32" s="304"/>
    </row>
    <row r="33" spans="2:9" ht="15" thickTop="1" thickBot="1">
      <c r="B33" s="494"/>
      <c r="C33" s="718" t="s">
        <v>857</v>
      </c>
      <c r="D33" s="368"/>
      <c r="E33" s="365">
        <v>0</v>
      </c>
      <c r="F33" s="345">
        <v>0</v>
      </c>
      <c r="G33" s="345">
        <v>0</v>
      </c>
      <c r="H33" s="344">
        <f t="shared" si="1"/>
        <v>0</v>
      </c>
      <c r="I33" s="304"/>
    </row>
    <row r="34" spans="2:9" ht="14" thickTop="1">
      <c r="B34" s="494"/>
      <c r="C34" s="787" t="s">
        <v>795</v>
      </c>
      <c r="D34" s="300"/>
      <c r="E34" s="299">
        <f>SUM(E28:E33)</f>
        <v>0</v>
      </c>
      <c r="F34" s="299">
        <f>SUM(F28:F33)</f>
        <v>0</v>
      </c>
      <c r="G34" s="299">
        <f>SUM(G28:G33)</f>
        <v>0</v>
      </c>
      <c r="H34" s="299">
        <f>SUM(H28:H33)</f>
        <v>0</v>
      </c>
      <c r="I34" s="304"/>
    </row>
    <row r="35" spans="2:9">
      <c r="B35" s="494"/>
      <c r="C35" s="354"/>
      <c r="D35" s="294"/>
      <c r="E35" s="309">
        <v>0</v>
      </c>
      <c r="F35" s="309">
        <v>0</v>
      </c>
      <c r="G35" s="309">
        <v>0</v>
      </c>
      <c r="H35" s="309">
        <v>0</v>
      </c>
      <c r="I35" s="304"/>
    </row>
    <row r="36" spans="2:9" ht="16">
      <c r="B36" s="494"/>
      <c r="C36" s="310" t="s">
        <v>796</v>
      </c>
      <c r="D36" s="311"/>
      <c r="E36" s="431">
        <f>E25+E34</f>
        <v>0</v>
      </c>
      <c r="F36" s="431">
        <f>F25+F34</f>
        <v>0</v>
      </c>
      <c r="G36" s="431">
        <f>G25+G34</f>
        <v>0</v>
      </c>
      <c r="H36" s="431">
        <f>H25+H34</f>
        <v>0</v>
      </c>
      <c r="I36" s="304"/>
    </row>
    <row r="37" spans="2:9">
      <c r="B37" s="494"/>
      <c r="C37" s="354"/>
      <c r="D37" s="22"/>
      <c r="E37" s="305"/>
      <c r="F37" s="305"/>
      <c r="G37" s="305"/>
      <c r="H37" s="305"/>
      <c r="I37" s="304"/>
    </row>
    <row r="38" spans="2:9">
      <c r="B38" s="494"/>
      <c r="C38" s="23"/>
      <c r="D38" s="305"/>
      <c r="E38" s="305"/>
      <c r="F38" s="312"/>
      <c r="G38" s="312"/>
      <c r="H38" s="312"/>
      <c r="I38" s="304"/>
    </row>
    <row r="39" spans="2:9" ht="14" thickBot="1">
      <c r="B39" s="494"/>
      <c r="C39" s="778" t="s">
        <v>797</v>
      </c>
      <c r="D39" s="294" t="s">
        <v>798</v>
      </c>
      <c r="E39" s="306" t="s">
        <v>773</v>
      </c>
      <c r="F39" s="306" t="s">
        <v>774</v>
      </c>
      <c r="G39" s="306" t="s">
        <v>775</v>
      </c>
      <c r="H39" s="307" t="s">
        <v>85</v>
      </c>
      <c r="I39" s="304"/>
    </row>
    <row r="40" spans="2:9" ht="15" thickTop="1" thickBot="1">
      <c r="B40" s="494"/>
      <c r="C40" s="339" t="s">
        <v>799</v>
      </c>
      <c r="D40" s="346">
        <v>1460</v>
      </c>
      <c r="E40" s="345">
        <v>0</v>
      </c>
      <c r="F40" s="345">
        <v>0</v>
      </c>
      <c r="G40" s="345">
        <v>0</v>
      </c>
      <c r="H40" s="358">
        <f t="shared" ref="H40:H57" si="2">SUM(E40:G40)</f>
        <v>0</v>
      </c>
      <c r="I40" s="304"/>
    </row>
    <row r="41" spans="2:9" ht="15" thickTop="1" thickBot="1">
      <c r="B41" s="494"/>
      <c r="C41" s="339" t="s">
        <v>800</v>
      </c>
      <c r="D41" s="346">
        <v>1460</v>
      </c>
      <c r="E41" s="345">
        <v>0</v>
      </c>
      <c r="F41" s="345">
        <v>0</v>
      </c>
      <c r="G41" s="345">
        <v>0</v>
      </c>
      <c r="H41" s="358">
        <f t="shared" si="2"/>
        <v>0</v>
      </c>
      <c r="I41" s="304"/>
    </row>
    <row r="42" spans="2:9" ht="15" thickTop="1" thickBot="1">
      <c r="B42" s="494"/>
      <c r="C42" s="339" t="s">
        <v>801</v>
      </c>
      <c r="D42" s="346">
        <v>1460</v>
      </c>
      <c r="E42" s="345">
        <v>0</v>
      </c>
      <c r="F42" s="345">
        <v>0</v>
      </c>
      <c r="G42" s="345">
        <v>0</v>
      </c>
      <c r="H42" s="358">
        <f t="shared" si="2"/>
        <v>0</v>
      </c>
      <c r="I42" s="304"/>
    </row>
    <row r="43" spans="2:9" ht="15" thickTop="1" thickBot="1">
      <c r="B43" s="494"/>
      <c r="C43" s="339" t="s">
        <v>802</v>
      </c>
      <c r="D43" s="346">
        <v>1460</v>
      </c>
      <c r="E43" s="345">
        <v>0</v>
      </c>
      <c r="F43" s="345">
        <v>0</v>
      </c>
      <c r="G43" s="345">
        <v>0</v>
      </c>
      <c r="H43" s="358">
        <f t="shared" si="2"/>
        <v>0</v>
      </c>
      <c r="I43" s="304"/>
    </row>
    <row r="44" spans="2:9" ht="15" thickTop="1" thickBot="1">
      <c r="B44" s="494"/>
      <c r="C44" s="339" t="s">
        <v>803</v>
      </c>
      <c r="D44" s="346">
        <v>1460</v>
      </c>
      <c r="E44" s="345">
        <v>0</v>
      </c>
      <c r="F44" s="345">
        <v>0</v>
      </c>
      <c r="G44" s="345">
        <v>0</v>
      </c>
      <c r="H44" s="358">
        <f t="shared" si="2"/>
        <v>0</v>
      </c>
      <c r="I44" s="304"/>
    </row>
    <row r="45" spans="2:9" ht="15" thickTop="1" thickBot="1">
      <c r="B45" s="494"/>
      <c r="C45" s="360" t="s">
        <v>804</v>
      </c>
      <c r="D45" s="346">
        <v>1460</v>
      </c>
      <c r="E45" s="345">
        <v>0</v>
      </c>
      <c r="F45" s="345">
        <v>0</v>
      </c>
      <c r="G45" s="345">
        <v>0</v>
      </c>
      <c r="H45" s="358">
        <f t="shared" si="2"/>
        <v>0</v>
      </c>
      <c r="I45" s="304"/>
    </row>
    <row r="46" spans="2:9" ht="15" thickTop="1" thickBot="1">
      <c r="B46" s="494"/>
      <c r="C46" s="718" t="s">
        <v>857</v>
      </c>
      <c r="D46" s="346">
        <v>1460</v>
      </c>
      <c r="E46" s="345">
        <v>0</v>
      </c>
      <c r="F46" s="345">
        <v>0</v>
      </c>
      <c r="G46" s="345">
        <v>0</v>
      </c>
      <c r="H46" s="358">
        <f t="shared" si="2"/>
        <v>0</v>
      </c>
      <c r="I46" s="304"/>
    </row>
    <row r="47" spans="2:9" ht="15" thickTop="1" thickBot="1">
      <c r="B47" s="494"/>
      <c r="C47" s="476" t="s">
        <v>805</v>
      </c>
      <c r="D47" s="471">
        <v>1450</v>
      </c>
      <c r="E47" s="345">
        <v>0</v>
      </c>
      <c r="F47" s="345">
        <v>0</v>
      </c>
      <c r="G47" s="345">
        <v>0</v>
      </c>
      <c r="H47" s="358">
        <f t="shared" si="2"/>
        <v>0</v>
      </c>
      <c r="I47" s="304"/>
    </row>
    <row r="48" spans="2:9" ht="15" thickTop="1" thickBot="1">
      <c r="B48" s="494"/>
      <c r="C48" s="340" t="s">
        <v>806</v>
      </c>
      <c r="D48" s="471">
        <v>1465</v>
      </c>
      <c r="E48" s="345">
        <v>0</v>
      </c>
      <c r="F48" s="345">
        <v>0</v>
      </c>
      <c r="G48" s="345">
        <v>0</v>
      </c>
      <c r="H48" s="358">
        <f t="shared" si="2"/>
        <v>0</v>
      </c>
      <c r="I48" s="304"/>
    </row>
    <row r="49" spans="2:9" ht="15" thickTop="1" thickBot="1">
      <c r="B49" s="494"/>
      <c r="C49" s="718" t="s">
        <v>807</v>
      </c>
      <c r="D49" s="471">
        <v>1470</v>
      </c>
      <c r="E49" s="345">
        <v>0</v>
      </c>
      <c r="F49" s="345">
        <v>0</v>
      </c>
      <c r="G49" s="345">
        <v>0</v>
      </c>
      <c r="H49" s="358">
        <f t="shared" si="2"/>
        <v>0</v>
      </c>
      <c r="I49" s="304"/>
    </row>
    <row r="50" spans="2:9" ht="15" thickTop="1" thickBot="1">
      <c r="B50" s="494"/>
      <c r="C50" s="718" t="s">
        <v>807</v>
      </c>
      <c r="D50" s="471">
        <v>1470</v>
      </c>
      <c r="E50" s="345">
        <v>0</v>
      </c>
      <c r="F50" s="345">
        <v>0</v>
      </c>
      <c r="G50" s="345">
        <v>0</v>
      </c>
      <c r="H50" s="358">
        <f t="shared" si="2"/>
        <v>0</v>
      </c>
      <c r="I50" s="304"/>
    </row>
    <row r="51" spans="2:9" ht="15" thickTop="1" thickBot="1">
      <c r="B51" s="494"/>
      <c r="C51" s="718" t="s">
        <v>808</v>
      </c>
      <c r="D51" s="471">
        <v>1475</v>
      </c>
      <c r="E51" s="345">
        <v>0</v>
      </c>
      <c r="F51" s="345">
        <v>0</v>
      </c>
      <c r="G51" s="345">
        <v>0</v>
      </c>
      <c r="H51" s="358">
        <f t="shared" si="2"/>
        <v>0</v>
      </c>
      <c r="I51" s="304"/>
    </row>
    <row r="52" spans="2:9" ht="15" thickTop="1" thickBot="1">
      <c r="B52" s="494"/>
      <c r="C52" s="340" t="s">
        <v>809</v>
      </c>
      <c r="D52" s="471">
        <v>1485</v>
      </c>
      <c r="E52" s="345">
        <v>0</v>
      </c>
      <c r="F52" s="345">
        <v>0</v>
      </c>
      <c r="G52" s="345">
        <v>0</v>
      </c>
      <c r="H52" s="358">
        <f t="shared" si="2"/>
        <v>0</v>
      </c>
      <c r="I52" s="304"/>
    </row>
    <row r="53" spans="2:9" ht="15" thickTop="1" thickBot="1">
      <c r="B53" s="494"/>
      <c r="C53" s="340" t="s">
        <v>810</v>
      </c>
      <c r="D53" s="471">
        <v>1495</v>
      </c>
      <c r="E53" s="345">
        <v>0</v>
      </c>
      <c r="F53" s="345">
        <v>0</v>
      </c>
      <c r="G53" s="345">
        <v>0</v>
      </c>
      <c r="H53" s="358">
        <f t="shared" si="2"/>
        <v>0</v>
      </c>
      <c r="I53" s="304"/>
    </row>
    <row r="54" spans="2:9" ht="15" thickTop="1" thickBot="1">
      <c r="B54" s="494"/>
      <c r="C54" s="340" t="s">
        <v>811</v>
      </c>
      <c r="D54" s="471">
        <v>1496</v>
      </c>
      <c r="E54" s="345">
        <v>0</v>
      </c>
      <c r="F54" s="345">
        <v>0</v>
      </c>
      <c r="G54" s="345">
        <v>0</v>
      </c>
      <c r="H54" s="358">
        <f t="shared" si="2"/>
        <v>0</v>
      </c>
      <c r="I54" s="304"/>
    </row>
    <row r="55" spans="2:9" ht="15" thickTop="1" thickBot="1">
      <c r="B55" s="494"/>
      <c r="C55" s="710" t="s">
        <v>794</v>
      </c>
      <c r="D55" s="361"/>
      <c r="E55" s="345">
        <v>0</v>
      </c>
      <c r="F55" s="345">
        <v>0</v>
      </c>
      <c r="G55" s="345">
        <v>0</v>
      </c>
      <c r="H55" s="358">
        <f t="shared" si="2"/>
        <v>0</v>
      </c>
      <c r="I55" s="304"/>
    </row>
    <row r="56" spans="2:9" ht="15" thickTop="1" thickBot="1">
      <c r="B56" s="494"/>
      <c r="C56" s="710" t="s">
        <v>794</v>
      </c>
      <c r="D56" s="361"/>
      <c r="E56" s="345">
        <v>0</v>
      </c>
      <c r="F56" s="345">
        <v>0</v>
      </c>
      <c r="G56" s="345">
        <v>0</v>
      </c>
      <c r="H56" s="358">
        <f t="shared" si="2"/>
        <v>0</v>
      </c>
      <c r="I56" s="304"/>
    </row>
    <row r="57" spans="2:9" ht="15" thickTop="1" thickBot="1">
      <c r="B57" s="494"/>
      <c r="C57" s="710" t="s">
        <v>794</v>
      </c>
      <c r="D57" s="361"/>
      <c r="E57" s="345">
        <v>0</v>
      </c>
      <c r="F57" s="345">
        <v>0</v>
      </c>
      <c r="G57" s="345">
        <v>0</v>
      </c>
      <c r="H57" s="358">
        <f t="shared" si="2"/>
        <v>0</v>
      </c>
      <c r="I57" s="304"/>
    </row>
    <row r="58" spans="2:9" ht="14" thickTop="1">
      <c r="B58" s="494"/>
      <c r="C58" s="303" t="s">
        <v>813</v>
      </c>
      <c r="D58" s="298"/>
      <c r="E58" s="301">
        <f>SUM(E40:E57)</f>
        <v>0</v>
      </c>
      <c r="F58" s="301">
        <f>SUM(F40:F57)</f>
        <v>0</v>
      </c>
      <c r="G58" s="301">
        <f>SUM(G40:G57)</f>
        <v>0</v>
      </c>
      <c r="H58" s="301">
        <f>SUM(H40:H57)</f>
        <v>0</v>
      </c>
      <c r="I58" s="304"/>
    </row>
    <row r="59" spans="2:9">
      <c r="B59" s="494"/>
      <c r="C59" s="354"/>
      <c r="D59" s="314"/>
      <c r="E59" s="305"/>
      <c r="F59" s="305"/>
      <c r="G59" s="305"/>
      <c r="H59" s="305"/>
      <c r="I59" s="304"/>
    </row>
    <row r="60" spans="2:9" ht="14" thickBot="1">
      <c r="B60" s="494"/>
      <c r="C60" s="315" t="s">
        <v>814</v>
      </c>
      <c r="D60" s="294" t="s">
        <v>798</v>
      </c>
      <c r="E60" s="307" t="s">
        <v>773</v>
      </c>
      <c r="F60" s="307" t="s">
        <v>774</v>
      </c>
      <c r="G60" s="307" t="s">
        <v>775</v>
      </c>
      <c r="H60" s="307" t="s">
        <v>85</v>
      </c>
      <c r="I60" s="304"/>
    </row>
    <row r="61" spans="2:9" ht="15" thickTop="1" thickBot="1">
      <c r="B61" s="494"/>
      <c r="C61" s="340" t="s">
        <v>815</v>
      </c>
      <c r="D61" s="470">
        <v>1440</v>
      </c>
      <c r="E61" s="345">
        <v>0</v>
      </c>
      <c r="F61" s="345">
        <v>0</v>
      </c>
      <c r="G61" s="345">
        <v>0</v>
      </c>
      <c r="H61" s="313">
        <f>SUM(E61:G61)</f>
        <v>0</v>
      </c>
      <c r="I61" s="304"/>
    </row>
    <row r="62" spans="2:9" ht="15" thickTop="1" thickBot="1">
      <c r="B62" s="494"/>
      <c r="C62" s="340" t="s">
        <v>816</v>
      </c>
      <c r="D62" s="470">
        <v>1430</v>
      </c>
      <c r="E62" s="345">
        <v>0</v>
      </c>
      <c r="F62" s="345">
        <v>0</v>
      </c>
      <c r="G62" s="345">
        <v>0</v>
      </c>
      <c r="H62" s="313">
        <f t="shared" ref="H62:H86" si="3">SUM(E62:G62)</f>
        <v>0</v>
      </c>
      <c r="I62" s="304"/>
    </row>
    <row r="63" spans="2:9" ht="15" thickTop="1" thickBot="1">
      <c r="B63" s="494"/>
      <c r="C63" s="340" t="s">
        <v>817</v>
      </c>
      <c r="D63" s="471">
        <v>1430</v>
      </c>
      <c r="E63" s="345">
        <v>0</v>
      </c>
      <c r="F63" s="345">
        <v>0</v>
      </c>
      <c r="G63" s="345">
        <v>0</v>
      </c>
      <c r="H63" s="313">
        <f t="shared" si="3"/>
        <v>0</v>
      </c>
      <c r="I63" s="304"/>
    </row>
    <row r="64" spans="2:9" ht="15" thickTop="1" thickBot="1">
      <c r="B64" s="494"/>
      <c r="C64" s="340" t="s">
        <v>818</v>
      </c>
      <c r="D64" s="470">
        <v>1430</v>
      </c>
      <c r="E64" s="345">
        <v>0</v>
      </c>
      <c r="F64" s="345">
        <v>0</v>
      </c>
      <c r="G64" s="345">
        <v>0</v>
      </c>
      <c r="H64" s="313">
        <f t="shared" si="3"/>
        <v>0</v>
      </c>
      <c r="I64" s="304"/>
    </row>
    <row r="65" spans="2:9" ht="15" thickTop="1" thickBot="1">
      <c r="B65" s="494"/>
      <c r="C65" s="340" t="s">
        <v>819</v>
      </c>
      <c r="D65" s="470">
        <v>1430</v>
      </c>
      <c r="E65" s="345">
        <v>0</v>
      </c>
      <c r="F65" s="345">
        <v>0</v>
      </c>
      <c r="G65" s="345">
        <v>0</v>
      </c>
      <c r="H65" s="313">
        <f t="shared" si="3"/>
        <v>0</v>
      </c>
      <c r="I65" s="304"/>
    </row>
    <row r="66" spans="2:9" ht="15" thickTop="1" thickBot="1">
      <c r="B66" s="494"/>
      <c r="C66" s="340" t="s">
        <v>820</v>
      </c>
      <c r="D66" s="471">
        <v>1430</v>
      </c>
      <c r="E66" s="345">
        <v>0</v>
      </c>
      <c r="F66" s="345">
        <v>0</v>
      </c>
      <c r="G66" s="345">
        <v>0</v>
      </c>
      <c r="H66" s="313">
        <f t="shared" si="3"/>
        <v>0</v>
      </c>
      <c r="I66" s="304"/>
    </row>
    <row r="67" spans="2:9" ht="15" thickTop="1" thickBot="1">
      <c r="B67" s="494"/>
      <c r="C67" s="340" t="s">
        <v>821</v>
      </c>
      <c r="D67" s="470">
        <v>1430</v>
      </c>
      <c r="E67" s="345">
        <v>0</v>
      </c>
      <c r="F67" s="345">
        <v>0</v>
      </c>
      <c r="G67" s="345">
        <v>0</v>
      </c>
      <c r="H67" s="313">
        <f t="shared" si="3"/>
        <v>0</v>
      </c>
      <c r="I67" s="304"/>
    </row>
    <row r="68" spans="2:9" ht="15" thickTop="1" thickBot="1">
      <c r="B68" s="494"/>
      <c r="C68" s="340" t="s">
        <v>822</v>
      </c>
      <c r="D68" s="471">
        <v>1430</v>
      </c>
      <c r="E68" s="345">
        <v>0</v>
      </c>
      <c r="F68" s="345">
        <v>0</v>
      </c>
      <c r="G68" s="345">
        <v>0</v>
      </c>
      <c r="H68" s="313">
        <f t="shared" si="3"/>
        <v>0</v>
      </c>
      <c r="I68" s="304"/>
    </row>
    <row r="69" spans="2:9" ht="15" thickTop="1" thickBot="1">
      <c r="B69" s="494"/>
      <c r="C69" s="340" t="s">
        <v>823</v>
      </c>
      <c r="D69" s="470">
        <v>1430</v>
      </c>
      <c r="E69" s="345">
        <v>0</v>
      </c>
      <c r="F69" s="345">
        <v>0</v>
      </c>
      <c r="G69" s="345">
        <v>0</v>
      </c>
      <c r="H69" s="313">
        <f t="shared" si="3"/>
        <v>0</v>
      </c>
      <c r="I69" s="304"/>
    </row>
    <row r="70" spans="2:9" ht="15" thickTop="1" thickBot="1">
      <c r="B70" s="494"/>
      <c r="C70" s="340" t="s">
        <v>824</v>
      </c>
      <c r="D70" s="470">
        <v>1430</v>
      </c>
      <c r="E70" s="345">
        <v>0</v>
      </c>
      <c r="F70" s="345">
        <v>0</v>
      </c>
      <c r="G70" s="345">
        <v>0</v>
      </c>
      <c r="H70" s="313">
        <f t="shared" si="3"/>
        <v>0</v>
      </c>
      <c r="I70" s="304"/>
    </row>
    <row r="71" spans="2:9" ht="15" thickTop="1" thickBot="1">
      <c r="B71" s="494"/>
      <c r="C71" s="340" t="s">
        <v>825</v>
      </c>
      <c r="D71" s="470">
        <v>1430</v>
      </c>
      <c r="E71" s="345">
        <v>0</v>
      </c>
      <c r="F71" s="345">
        <v>0</v>
      </c>
      <c r="G71" s="345">
        <v>0</v>
      </c>
      <c r="H71" s="313">
        <f t="shared" si="3"/>
        <v>0</v>
      </c>
      <c r="I71" s="304"/>
    </row>
    <row r="72" spans="2:9" ht="15" thickTop="1" thickBot="1">
      <c r="B72" s="494"/>
      <c r="C72" s="340" t="s">
        <v>826</v>
      </c>
      <c r="D72" s="470">
        <v>1430</v>
      </c>
      <c r="E72" s="345">
        <v>0</v>
      </c>
      <c r="F72" s="345">
        <v>0</v>
      </c>
      <c r="G72" s="345">
        <v>0</v>
      </c>
      <c r="H72" s="313">
        <f t="shared" si="3"/>
        <v>0</v>
      </c>
      <c r="I72" s="304"/>
    </row>
    <row r="73" spans="2:9" ht="15" thickTop="1" thickBot="1">
      <c r="B73" s="494"/>
      <c r="C73" s="340" t="s">
        <v>827</v>
      </c>
      <c r="D73" s="470">
        <v>1430</v>
      </c>
      <c r="E73" s="345">
        <v>0</v>
      </c>
      <c r="F73" s="345">
        <v>0</v>
      </c>
      <c r="G73" s="345">
        <v>0</v>
      </c>
      <c r="H73" s="313">
        <f t="shared" si="3"/>
        <v>0</v>
      </c>
      <c r="I73" s="304"/>
    </row>
    <row r="74" spans="2:9" ht="15" thickTop="1" thickBot="1">
      <c r="B74" s="494"/>
      <c r="C74" s="340" t="s">
        <v>828</v>
      </c>
      <c r="D74" s="470">
        <v>1430</v>
      </c>
      <c r="E74" s="345">
        <v>0</v>
      </c>
      <c r="F74" s="345">
        <v>0</v>
      </c>
      <c r="G74" s="345">
        <v>0</v>
      </c>
      <c r="H74" s="313">
        <f t="shared" si="3"/>
        <v>0</v>
      </c>
      <c r="I74" s="304"/>
    </row>
    <row r="75" spans="2:9" ht="15" thickTop="1" thickBot="1">
      <c r="B75" s="494"/>
      <c r="C75" s="340" t="s">
        <v>829</v>
      </c>
      <c r="D75" s="470">
        <v>1430</v>
      </c>
      <c r="E75" s="345">
        <v>0</v>
      </c>
      <c r="F75" s="345">
        <v>0</v>
      </c>
      <c r="G75" s="345">
        <v>0</v>
      </c>
      <c r="H75" s="313">
        <f t="shared" si="3"/>
        <v>0</v>
      </c>
      <c r="I75" s="304"/>
    </row>
    <row r="76" spans="2:9" ht="15" thickTop="1" thickBot="1">
      <c r="B76" s="494"/>
      <c r="C76" s="340" t="s">
        <v>858</v>
      </c>
      <c r="D76" s="470">
        <v>1430</v>
      </c>
      <c r="E76" s="345">
        <v>0</v>
      </c>
      <c r="F76" s="345">
        <v>0</v>
      </c>
      <c r="G76" s="345">
        <v>0</v>
      </c>
      <c r="H76" s="313">
        <f t="shared" si="3"/>
        <v>0</v>
      </c>
      <c r="I76" s="304"/>
    </row>
    <row r="77" spans="2:9" ht="15" thickTop="1" thickBot="1">
      <c r="B77" s="494"/>
      <c r="C77" s="710" t="s">
        <v>794</v>
      </c>
      <c r="D77" s="470">
        <v>1430</v>
      </c>
      <c r="E77" s="345">
        <v>0</v>
      </c>
      <c r="F77" s="345">
        <v>0</v>
      </c>
      <c r="G77" s="345">
        <v>0</v>
      </c>
      <c r="H77" s="313">
        <f t="shared" si="3"/>
        <v>0</v>
      </c>
      <c r="I77" s="304"/>
    </row>
    <row r="78" spans="2:9" ht="15" thickTop="1" thickBot="1">
      <c r="B78" s="494"/>
      <c r="C78" s="710" t="s">
        <v>794</v>
      </c>
      <c r="D78" s="470">
        <v>1430</v>
      </c>
      <c r="E78" s="345">
        <v>0</v>
      </c>
      <c r="F78" s="345">
        <v>0</v>
      </c>
      <c r="G78" s="345">
        <v>0</v>
      </c>
      <c r="H78" s="313">
        <f t="shared" si="3"/>
        <v>0</v>
      </c>
      <c r="I78" s="304"/>
    </row>
    <row r="79" spans="2:9" ht="15" thickTop="1" thickBot="1">
      <c r="B79" s="494"/>
      <c r="C79" s="339" t="s">
        <v>833</v>
      </c>
      <c r="D79" s="367"/>
      <c r="E79" s="367"/>
      <c r="F79" s="345">
        <v>0</v>
      </c>
      <c r="G79" s="345">
        <v>0</v>
      </c>
      <c r="H79" s="313">
        <f t="shared" si="3"/>
        <v>0</v>
      </c>
      <c r="I79" s="304"/>
    </row>
    <row r="80" spans="2:9" ht="15" thickTop="1" thickBot="1">
      <c r="B80" s="494"/>
      <c r="C80" s="308" t="s">
        <v>834</v>
      </c>
      <c r="D80" s="367"/>
      <c r="E80" s="367"/>
      <c r="F80" s="345">
        <v>0</v>
      </c>
      <c r="G80" s="345">
        <v>0</v>
      </c>
      <c r="H80" s="313">
        <f t="shared" si="3"/>
        <v>0</v>
      </c>
      <c r="I80" s="304"/>
    </row>
    <row r="81" spans="1:10" ht="15" thickTop="1" thickBot="1">
      <c r="B81" s="494"/>
      <c r="C81" s="339" t="s">
        <v>835</v>
      </c>
      <c r="D81" s="367"/>
      <c r="E81" s="367"/>
      <c r="F81" s="345">
        <v>0</v>
      </c>
      <c r="G81" s="345">
        <v>0</v>
      </c>
      <c r="H81" s="313">
        <f t="shared" si="3"/>
        <v>0</v>
      </c>
      <c r="I81" s="304"/>
    </row>
    <row r="82" spans="1:10" ht="15" thickTop="1" thickBot="1">
      <c r="B82" s="494"/>
      <c r="C82" s="339" t="s">
        <v>836</v>
      </c>
      <c r="D82" s="367"/>
      <c r="E82" s="367"/>
      <c r="F82" s="345">
        <v>0</v>
      </c>
      <c r="G82" s="345">
        <v>0</v>
      </c>
      <c r="H82" s="313">
        <f t="shared" si="3"/>
        <v>0</v>
      </c>
      <c r="I82" s="304"/>
    </row>
    <row r="83" spans="1:10" ht="15" thickTop="1" thickBot="1">
      <c r="B83" s="494"/>
      <c r="C83" s="339" t="s">
        <v>837</v>
      </c>
      <c r="D83" s="367"/>
      <c r="E83" s="367"/>
      <c r="F83" s="345">
        <v>0</v>
      </c>
      <c r="G83" s="345">
        <v>0</v>
      </c>
      <c r="H83" s="313">
        <f t="shared" si="3"/>
        <v>0</v>
      </c>
      <c r="I83" s="304"/>
    </row>
    <row r="84" spans="1:10" ht="15" thickTop="1" thickBot="1">
      <c r="B84" s="494"/>
      <c r="C84" s="341" t="s">
        <v>838</v>
      </c>
      <c r="D84" s="367"/>
      <c r="E84" s="367"/>
      <c r="F84" s="345">
        <v>0</v>
      </c>
      <c r="G84" s="345">
        <v>0</v>
      </c>
      <c r="H84" s="313">
        <f t="shared" si="3"/>
        <v>0</v>
      </c>
      <c r="I84" s="304"/>
    </row>
    <row r="85" spans="1:10" ht="15" thickTop="1" thickBot="1">
      <c r="B85" s="494"/>
      <c r="C85" s="710" t="s">
        <v>794</v>
      </c>
      <c r="D85" s="345"/>
      <c r="E85" s="345">
        <v>0</v>
      </c>
      <c r="F85" s="345">
        <v>0</v>
      </c>
      <c r="G85" s="345">
        <v>0</v>
      </c>
      <c r="H85" s="358">
        <f t="shared" si="3"/>
        <v>0</v>
      </c>
      <c r="I85" s="304"/>
    </row>
    <row r="86" spans="1:10" ht="15" thickTop="1" thickBot="1">
      <c r="B86" s="494"/>
      <c r="C86" s="710" t="s">
        <v>794</v>
      </c>
      <c r="D86" s="343"/>
      <c r="E86" s="345">
        <v>0</v>
      </c>
      <c r="F86" s="345">
        <v>0</v>
      </c>
      <c r="G86" s="345">
        <v>0</v>
      </c>
      <c r="H86" s="358">
        <f t="shared" si="3"/>
        <v>0</v>
      </c>
      <c r="I86" s="304"/>
    </row>
    <row r="87" spans="1:10" ht="15" thickTop="1" thickBot="1">
      <c r="B87" s="494"/>
      <c r="C87" s="710" t="s">
        <v>794</v>
      </c>
      <c r="D87" s="343"/>
      <c r="E87" s="345">
        <v>0</v>
      </c>
      <c r="F87" s="345">
        <v>0</v>
      </c>
      <c r="G87" s="345">
        <v>0</v>
      </c>
      <c r="H87" s="358">
        <f t="shared" ref="H87:H91" si="4">SUM(E87:G87)</f>
        <v>0</v>
      </c>
      <c r="I87" s="304"/>
    </row>
    <row r="88" spans="1:10" ht="15" thickTop="1" thickBot="1">
      <c r="B88" s="494"/>
      <c r="C88" s="710" t="s">
        <v>794</v>
      </c>
      <c r="D88" s="343"/>
      <c r="E88" s="345">
        <v>0</v>
      </c>
      <c r="F88" s="345">
        <v>0</v>
      </c>
      <c r="G88" s="345">
        <v>0</v>
      </c>
      <c r="H88" s="358">
        <f t="shared" si="4"/>
        <v>0</v>
      </c>
      <c r="I88" s="304"/>
    </row>
    <row r="89" spans="1:10" ht="15" thickTop="1" thickBot="1">
      <c r="B89" s="494"/>
      <c r="C89" s="710" t="s">
        <v>794</v>
      </c>
      <c r="D89" s="343"/>
      <c r="E89" s="345">
        <v>0</v>
      </c>
      <c r="F89" s="345">
        <v>0</v>
      </c>
      <c r="G89" s="345">
        <v>0</v>
      </c>
      <c r="H89" s="358">
        <f t="shared" si="4"/>
        <v>0</v>
      </c>
      <c r="I89" s="304"/>
    </row>
    <row r="90" spans="1:10" ht="15" thickTop="1" thickBot="1">
      <c r="B90" s="494"/>
      <c r="C90" s="710" t="s">
        <v>794</v>
      </c>
      <c r="D90" s="343"/>
      <c r="E90" s="345">
        <v>0</v>
      </c>
      <c r="F90" s="345">
        <v>0</v>
      </c>
      <c r="G90" s="345">
        <v>0</v>
      </c>
      <c r="H90" s="358">
        <f t="shared" si="4"/>
        <v>0</v>
      </c>
      <c r="I90" s="304"/>
    </row>
    <row r="91" spans="1:10" ht="15" thickTop="1" thickBot="1">
      <c r="B91" s="494"/>
      <c r="C91" s="710" t="s">
        <v>794</v>
      </c>
      <c r="D91" s="343"/>
      <c r="E91" s="345">
        <v>0</v>
      </c>
      <c r="F91" s="345">
        <v>0</v>
      </c>
      <c r="G91" s="345">
        <v>0</v>
      </c>
      <c r="H91" s="358">
        <f t="shared" si="4"/>
        <v>0</v>
      </c>
      <c r="I91" s="304"/>
    </row>
    <row r="92" spans="1:10" ht="14" thickTop="1">
      <c r="B92" s="494"/>
      <c r="C92" s="778" t="s">
        <v>841</v>
      </c>
      <c r="D92" s="294"/>
      <c r="E92" s="301">
        <f>SUM(E61:E91)</f>
        <v>0</v>
      </c>
      <c r="F92" s="301">
        <f t="shared" ref="F92:H92" si="5">SUM(F61:F91)</f>
        <v>0</v>
      </c>
      <c r="G92" s="301">
        <f t="shared" si="5"/>
        <v>0</v>
      </c>
      <c r="H92" s="301">
        <f t="shared" si="5"/>
        <v>0</v>
      </c>
      <c r="I92" s="304"/>
    </row>
    <row r="93" spans="1:10">
      <c r="B93" s="494"/>
      <c r="C93" s="778"/>
      <c r="D93" s="294"/>
      <c r="E93" s="297"/>
      <c r="F93" s="297"/>
      <c r="G93" s="297"/>
      <c r="H93" s="297"/>
      <c r="I93" s="304"/>
    </row>
    <row r="94" spans="1:10" ht="16">
      <c r="A94" s="326"/>
      <c r="B94" s="494"/>
      <c r="C94" s="296" t="s">
        <v>842</v>
      </c>
      <c r="D94" s="316"/>
      <c r="E94" s="431">
        <f>+E58+E92</f>
        <v>0</v>
      </c>
      <c r="F94" s="431">
        <f>+F58+F92</f>
        <v>0</v>
      </c>
      <c r="G94" s="431">
        <f>+G58+G92</f>
        <v>0</v>
      </c>
      <c r="H94" s="431">
        <f>+H58+H92</f>
        <v>0</v>
      </c>
      <c r="I94" s="304"/>
      <c r="J94" s="326"/>
    </row>
    <row r="95" spans="1:10">
      <c r="B95" s="494"/>
      <c r="C95" s="303"/>
      <c r="D95" s="294"/>
      <c r="E95" s="305"/>
      <c r="F95" s="305"/>
      <c r="G95" s="305"/>
      <c r="H95" s="305"/>
      <c r="I95" s="304"/>
    </row>
    <row r="96" spans="1:10">
      <c r="B96" s="494"/>
      <c r="C96" s="303"/>
      <c r="D96" s="294"/>
      <c r="E96" s="305"/>
      <c r="F96" s="305"/>
      <c r="G96" s="305"/>
      <c r="H96" s="305"/>
      <c r="I96" s="304"/>
    </row>
    <row r="97" spans="2:9" ht="14" thickBot="1">
      <c r="B97" s="494"/>
      <c r="C97" s="778" t="s">
        <v>843</v>
      </c>
      <c r="D97" s="294" t="s">
        <v>798</v>
      </c>
      <c r="E97" s="306" t="s">
        <v>773</v>
      </c>
      <c r="F97" s="306" t="s">
        <v>774</v>
      </c>
      <c r="G97" s="306" t="s">
        <v>775</v>
      </c>
      <c r="H97" s="307" t="s">
        <v>85</v>
      </c>
      <c r="I97" s="304"/>
    </row>
    <row r="98" spans="2:9" ht="15" thickTop="1" thickBot="1">
      <c r="B98" s="494"/>
      <c r="C98" s="339" t="s">
        <v>844</v>
      </c>
      <c r="D98" s="356">
        <v>1405</v>
      </c>
      <c r="E98" s="359">
        <v>0</v>
      </c>
      <c r="F98" s="359">
        <v>0</v>
      </c>
      <c r="G98" s="359">
        <v>0</v>
      </c>
      <c r="H98" s="358">
        <f t="shared" ref="H98:H107" si="6">SUM(E98:G98)</f>
        <v>0</v>
      </c>
      <c r="I98" s="304"/>
    </row>
    <row r="99" spans="2:9" ht="15" thickTop="1" thickBot="1">
      <c r="B99" s="494"/>
      <c r="C99" s="339" t="s">
        <v>707</v>
      </c>
      <c r="D99" s="356">
        <v>1408</v>
      </c>
      <c r="E99" s="359">
        <v>0</v>
      </c>
      <c r="F99" s="359">
        <v>0</v>
      </c>
      <c r="G99" s="359">
        <v>0</v>
      </c>
      <c r="H99" s="358">
        <f t="shared" ref="H99" si="7">SUM(E99:G99)</f>
        <v>0</v>
      </c>
      <c r="I99" s="304"/>
    </row>
    <row r="100" spans="2:9" ht="15" thickTop="1" thickBot="1">
      <c r="B100" s="494"/>
      <c r="C100" s="339" t="s">
        <v>708</v>
      </c>
      <c r="D100" s="357">
        <v>1408</v>
      </c>
      <c r="E100" s="359">
        <v>0</v>
      </c>
      <c r="F100" s="359">
        <v>0</v>
      </c>
      <c r="G100" s="359">
        <v>0</v>
      </c>
      <c r="H100" s="358">
        <f t="shared" si="6"/>
        <v>0</v>
      </c>
      <c r="I100" s="304"/>
    </row>
    <row r="101" spans="2:9" ht="15" thickTop="1" thickBot="1">
      <c r="B101" s="494"/>
      <c r="C101" s="339" t="s">
        <v>845</v>
      </c>
      <c r="D101" s="357">
        <v>1410</v>
      </c>
      <c r="E101" s="359">
        <v>0</v>
      </c>
      <c r="F101" s="359">
        <v>0</v>
      </c>
      <c r="G101" s="359">
        <v>0</v>
      </c>
      <c r="H101" s="358">
        <f t="shared" si="6"/>
        <v>0</v>
      </c>
      <c r="I101" s="304"/>
    </row>
    <row r="102" spans="2:9" ht="15" thickTop="1" thickBot="1">
      <c r="B102" s="494"/>
      <c r="C102" s="339" t="s">
        <v>846</v>
      </c>
      <c r="D102" s="357">
        <v>1430</v>
      </c>
      <c r="E102" s="359">
        <v>0</v>
      </c>
      <c r="F102" s="359">
        <v>0</v>
      </c>
      <c r="G102" s="359">
        <v>0</v>
      </c>
      <c r="H102" s="358">
        <f t="shared" si="6"/>
        <v>0</v>
      </c>
      <c r="I102" s="304"/>
    </row>
    <row r="103" spans="2:9" ht="15" thickTop="1" thickBot="1">
      <c r="B103" s="494"/>
      <c r="C103" s="339" t="s">
        <v>847</v>
      </c>
      <c r="D103" s="357">
        <v>1440</v>
      </c>
      <c r="E103" s="359">
        <v>0</v>
      </c>
      <c r="F103" s="359">
        <v>0</v>
      </c>
      <c r="G103" s="359">
        <v>0</v>
      </c>
      <c r="H103" s="358">
        <f t="shared" si="6"/>
        <v>0</v>
      </c>
      <c r="I103" s="304"/>
    </row>
    <row r="104" spans="2:9" ht="15" thickTop="1" thickBot="1">
      <c r="B104" s="494"/>
      <c r="C104" s="339" t="s">
        <v>848</v>
      </c>
      <c r="D104" s="357">
        <v>1450</v>
      </c>
      <c r="E104" s="359">
        <v>0</v>
      </c>
      <c r="F104" s="359">
        <v>0</v>
      </c>
      <c r="G104" s="359">
        <v>0</v>
      </c>
      <c r="H104" s="358">
        <f t="shared" si="6"/>
        <v>0</v>
      </c>
      <c r="I104" s="304"/>
    </row>
    <row r="105" spans="2:9" ht="15" thickTop="1" thickBot="1">
      <c r="B105" s="494"/>
      <c r="C105" s="339" t="s">
        <v>849</v>
      </c>
      <c r="D105" s="356">
        <v>1485</v>
      </c>
      <c r="E105" s="359">
        <v>0</v>
      </c>
      <c r="F105" s="359">
        <v>0</v>
      </c>
      <c r="G105" s="359">
        <v>0</v>
      </c>
      <c r="H105" s="358">
        <f t="shared" si="6"/>
        <v>0</v>
      </c>
      <c r="I105" s="304"/>
    </row>
    <row r="106" spans="2:9" ht="15" thickTop="1" thickBot="1">
      <c r="B106" s="494"/>
      <c r="C106" s="339" t="s">
        <v>850</v>
      </c>
      <c r="D106" s="356">
        <v>1495</v>
      </c>
      <c r="E106" s="359">
        <v>0</v>
      </c>
      <c r="F106" s="359">
        <v>0</v>
      </c>
      <c r="G106" s="359">
        <v>0</v>
      </c>
      <c r="H106" s="358">
        <f t="shared" si="6"/>
        <v>0</v>
      </c>
      <c r="I106" s="304"/>
    </row>
    <row r="107" spans="2:9" ht="15" thickTop="1" thickBot="1">
      <c r="B107" s="494"/>
      <c r="C107" s="340" t="s">
        <v>811</v>
      </c>
      <c r="D107" s="471">
        <v>1496</v>
      </c>
      <c r="E107" s="345">
        <v>0</v>
      </c>
      <c r="F107" s="345">
        <v>0</v>
      </c>
      <c r="G107" s="345">
        <v>0</v>
      </c>
      <c r="H107" s="358">
        <f t="shared" si="6"/>
        <v>0</v>
      </c>
      <c r="I107" s="304"/>
    </row>
    <row r="108" spans="2:9" ht="17" thickTop="1">
      <c r="B108" s="494"/>
      <c r="C108" s="317" t="s">
        <v>851</v>
      </c>
      <c r="D108" s="318"/>
      <c r="E108" s="431">
        <f t="shared" ref="E108:G108" si="8">SUM(E98:E107)</f>
        <v>0</v>
      </c>
      <c r="F108" s="431">
        <f t="shared" si="8"/>
        <v>0</v>
      </c>
      <c r="G108" s="431">
        <f t="shared" si="8"/>
        <v>0</v>
      </c>
      <c r="H108" s="431">
        <f>SUM(H98:H107)</f>
        <v>0</v>
      </c>
      <c r="I108" s="304"/>
    </row>
    <row r="109" spans="2:9" ht="16">
      <c r="B109" s="494"/>
      <c r="C109" s="319"/>
      <c r="D109" s="314"/>
      <c r="E109" s="297"/>
      <c r="F109" s="297"/>
      <c r="G109" s="297"/>
      <c r="H109" s="297"/>
      <c r="I109" s="304"/>
    </row>
    <row r="110" spans="2:9" ht="16">
      <c r="B110" s="494"/>
      <c r="C110" s="354"/>
      <c r="D110" s="294"/>
      <c r="E110" s="461">
        <v>0</v>
      </c>
      <c r="F110" s="461">
        <v>0</v>
      </c>
      <c r="G110" s="461">
        <v>0</v>
      </c>
      <c r="H110" s="461">
        <v>0</v>
      </c>
      <c r="I110" s="304"/>
    </row>
    <row r="111" spans="2:9" s="456" customFormat="1" ht="19">
      <c r="B111" s="457"/>
      <c r="C111" s="310" t="s">
        <v>852</v>
      </c>
      <c r="D111" s="458"/>
      <c r="E111" s="462">
        <f>+E94+E108</f>
        <v>0</v>
      </c>
      <c r="F111" s="462">
        <f t="shared" ref="F111:H111" si="9">+F94+F108</f>
        <v>0</v>
      </c>
      <c r="G111" s="462">
        <f t="shared" si="9"/>
        <v>0</v>
      </c>
      <c r="H111" s="462">
        <f t="shared" si="9"/>
        <v>0</v>
      </c>
      <c r="I111" s="459"/>
    </row>
    <row r="112" spans="2:9" ht="14" thickBot="1">
      <c r="B112" s="507"/>
      <c r="C112" s="364"/>
      <c r="D112" s="320"/>
      <c r="E112" s="321"/>
      <c r="F112" s="321"/>
      <c r="G112" s="321"/>
      <c r="H112" s="321"/>
      <c r="I112" s="322"/>
    </row>
    <row r="113" spans="3:9">
      <c r="C113" s="323"/>
      <c r="D113" s="324"/>
      <c r="F113" s="325"/>
      <c r="G113" s="325"/>
      <c r="H113" s="325"/>
      <c r="I113" s="35" t="s">
        <v>73</v>
      </c>
    </row>
  </sheetData>
  <mergeCells count="6">
    <mergeCell ref="D8:H8"/>
    <mergeCell ref="C2:H2"/>
    <mergeCell ref="C3:H3"/>
    <mergeCell ref="D5:H5"/>
    <mergeCell ref="D6:H6"/>
    <mergeCell ref="D7:H7"/>
  </mergeCells>
  <pageMargins left="0.95" right="0.45" top="0.25" bottom="0.25" header="0.25" footer="0"/>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1"/>
  <sheetViews>
    <sheetView zoomScaleNormal="100" workbookViewId="0">
      <selection activeCell="F47" sqref="F47"/>
    </sheetView>
  </sheetViews>
  <sheetFormatPr baseColWidth="10" defaultColWidth="8.6640625" defaultRowHeight="13"/>
  <cols>
    <col min="1" max="1" width="3.1640625" style="34" customWidth="1"/>
    <col min="2" max="2" width="39.33203125" style="34" bestFit="1" customWidth="1"/>
    <col min="3" max="3" width="15.1640625" style="34" bestFit="1" customWidth="1"/>
    <col min="4" max="4" width="8.6640625" style="34" customWidth="1"/>
    <col min="5" max="5" width="3.5" style="326" customWidth="1"/>
    <col min="6" max="6" width="43.33203125" style="34" customWidth="1"/>
    <col min="7" max="7" width="18.5" style="34" bestFit="1" customWidth="1"/>
    <col min="8" max="8" width="3.6640625" style="34" customWidth="1"/>
    <col min="9" max="9" width="8.33203125" style="34" bestFit="1" customWidth="1"/>
    <col min="10" max="16384" width="8.6640625" style="34"/>
  </cols>
  <sheetData>
    <row r="1" spans="1:8" ht="14" thickBot="1"/>
    <row r="2" spans="1:8">
      <c r="A2" s="510"/>
      <c r="B2" s="511"/>
      <c r="C2" s="511"/>
      <c r="D2" s="511"/>
      <c r="E2" s="511"/>
      <c r="F2" s="511"/>
      <c r="G2" s="511"/>
      <c r="H2" s="513"/>
    </row>
    <row r="3" spans="1:8" ht="17" customHeight="1">
      <c r="A3" s="538"/>
      <c r="B3" s="726" t="s">
        <v>859</v>
      </c>
      <c r="C3" s="432"/>
      <c r="D3" s="432"/>
      <c r="E3" s="432"/>
      <c r="F3" s="726" t="s">
        <v>860</v>
      </c>
      <c r="G3" s="434"/>
      <c r="H3" s="727"/>
    </row>
    <row r="4" spans="1:8">
      <c r="A4" s="538"/>
      <c r="B4" s="433" t="s">
        <v>861</v>
      </c>
      <c r="C4" s="435">
        <f>'Perm Budget'!H94</f>
        <v>0</v>
      </c>
      <c r="D4" s="434"/>
      <c r="E4" s="434"/>
      <c r="F4" s="433" t="s">
        <v>862</v>
      </c>
      <c r="G4" s="435">
        <f>'Perm Budget'!H58</f>
        <v>0</v>
      </c>
      <c r="H4" s="727"/>
    </row>
    <row r="5" spans="1:8">
      <c r="A5" s="538"/>
      <c r="B5" s="433" t="s">
        <v>863</v>
      </c>
      <c r="C5" s="436"/>
      <c r="D5" s="434"/>
      <c r="E5" s="434"/>
      <c r="F5" s="433" t="s">
        <v>864</v>
      </c>
      <c r="G5" s="435"/>
      <c r="H5" s="727"/>
    </row>
    <row r="6" spans="1:8">
      <c r="A6" s="538"/>
      <c r="B6" s="433" t="s">
        <v>865</v>
      </c>
      <c r="C6" s="435">
        <f>'Perm Budget'!H83</f>
        <v>0</v>
      </c>
      <c r="D6" s="434"/>
      <c r="E6" s="434"/>
      <c r="F6" s="433" t="s">
        <v>866</v>
      </c>
      <c r="G6" s="435">
        <f>'Perm Budget'!H42</f>
        <v>0</v>
      </c>
      <c r="H6" s="727"/>
    </row>
    <row r="7" spans="1:8">
      <c r="A7" s="538"/>
      <c r="B7" s="433" t="s">
        <v>867</v>
      </c>
      <c r="C7" s="435">
        <f>'Perm Budget'!H84</f>
        <v>0</v>
      </c>
      <c r="D7" s="434"/>
      <c r="E7" s="434"/>
      <c r="F7" s="433" t="s">
        <v>868</v>
      </c>
      <c r="G7" s="435">
        <f>'Perm Budget'!H43</f>
        <v>0</v>
      </c>
      <c r="H7" s="727"/>
    </row>
    <row r="8" spans="1:8" ht="16">
      <c r="A8" s="538"/>
      <c r="B8" s="433" t="s">
        <v>869</v>
      </c>
      <c r="C8" s="435">
        <f>+C6+C7</f>
        <v>0</v>
      </c>
      <c r="D8" s="434"/>
      <c r="E8" s="434"/>
      <c r="F8" s="433" t="s">
        <v>870</v>
      </c>
      <c r="G8" s="437">
        <f>'Perm Budget'!H44</f>
        <v>0</v>
      </c>
      <c r="H8" s="727"/>
    </row>
    <row r="9" spans="1:8">
      <c r="A9" s="538"/>
      <c r="B9" s="433" t="s">
        <v>871</v>
      </c>
      <c r="C9" s="433"/>
      <c r="D9" s="434"/>
      <c r="E9" s="434"/>
      <c r="F9" s="433" t="s">
        <v>872</v>
      </c>
      <c r="G9" s="435">
        <f>+G6+G7+G8</f>
        <v>0</v>
      </c>
      <c r="H9" s="727"/>
    </row>
    <row r="10" spans="1:8" ht="16">
      <c r="A10" s="538"/>
      <c r="B10" s="433" t="s">
        <v>873</v>
      </c>
      <c r="C10" s="435">
        <f>'Perm Budget'!H76</f>
        <v>0</v>
      </c>
      <c r="D10" s="434"/>
      <c r="E10" s="434"/>
      <c r="F10" s="433" t="s">
        <v>874</v>
      </c>
      <c r="G10" s="437">
        <f>'Perm Budget'!H45</f>
        <v>0</v>
      </c>
      <c r="H10" s="727"/>
    </row>
    <row r="11" spans="1:8">
      <c r="A11" s="538"/>
      <c r="B11" s="433" t="s">
        <v>875</v>
      </c>
      <c r="C11" s="435">
        <f>'Perm Budget'!H79</f>
        <v>0</v>
      </c>
      <c r="D11" s="434"/>
      <c r="E11" s="434"/>
      <c r="F11" s="433" t="s">
        <v>876</v>
      </c>
      <c r="G11" s="435">
        <f>+G4-G9-G10</f>
        <v>0</v>
      </c>
      <c r="H11" s="727"/>
    </row>
    <row r="12" spans="1:8">
      <c r="A12" s="538"/>
      <c r="B12" s="433" t="s">
        <v>877</v>
      </c>
      <c r="C12" s="435">
        <f>'Perm Budget'!H80</f>
        <v>0</v>
      </c>
      <c r="D12" s="434"/>
      <c r="E12" s="434"/>
      <c r="F12" s="433"/>
      <c r="G12" s="435"/>
      <c r="H12" s="727"/>
    </row>
    <row r="13" spans="1:8">
      <c r="A13" s="538"/>
      <c r="B13" s="433" t="s">
        <v>878</v>
      </c>
      <c r="C13" s="435">
        <f>'Perm Budget'!H81</f>
        <v>0</v>
      </c>
      <c r="D13" s="434"/>
      <c r="E13" s="434"/>
      <c r="F13" s="438" t="s">
        <v>879</v>
      </c>
      <c r="G13" s="474">
        <f>IFERROR(G9/G11,0)</f>
        <v>0</v>
      </c>
      <c r="H13" s="727"/>
    </row>
    <row r="14" spans="1:8" ht="14" thickBot="1">
      <c r="A14" s="538"/>
      <c r="B14" s="433" t="s">
        <v>880</v>
      </c>
      <c r="C14" s="435">
        <f>'Perm Budget'!H82</f>
        <v>0</v>
      </c>
      <c r="D14" s="434"/>
      <c r="E14" s="434"/>
      <c r="F14" s="438" t="s">
        <v>881</v>
      </c>
      <c r="G14" s="474">
        <f>IFERROR(G6/G11,0)</f>
        <v>0</v>
      </c>
      <c r="H14" s="727"/>
    </row>
    <row r="15" spans="1:8" ht="18" thickTop="1" thickBot="1">
      <c r="A15" s="538"/>
      <c r="B15" s="433" t="s">
        <v>882</v>
      </c>
      <c r="C15" s="430"/>
      <c r="D15" s="434"/>
      <c r="E15" s="434"/>
      <c r="F15" s="438" t="s">
        <v>883</v>
      </c>
      <c r="G15" s="474">
        <f>IFERROR(G7/G11,0)</f>
        <v>0</v>
      </c>
      <c r="H15" s="727"/>
    </row>
    <row r="16" spans="1:8" ht="15" thickTop="1" thickBot="1">
      <c r="A16" s="538"/>
      <c r="B16" s="433" t="s">
        <v>884</v>
      </c>
      <c r="C16" s="439">
        <f>SUM(C10:C15)</f>
        <v>0</v>
      </c>
      <c r="D16" s="434"/>
      <c r="E16" s="434"/>
      <c r="F16" s="438" t="s">
        <v>885</v>
      </c>
      <c r="G16" s="474">
        <f>IFERROR(G8/G11,0)</f>
        <v>0</v>
      </c>
      <c r="H16" s="727"/>
    </row>
    <row r="17" spans="1:17" ht="18" thickTop="1" thickBot="1">
      <c r="A17" s="538"/>
      <c r="B17" s="440" t="s">
        <v>886</v>
      </c>
      <c r="C17" s="430">
        <v>0</v>
      </c>
      <c r="D17" s="434"/>
      <c r="E17" s="434"/>
      <c r="F17" s="441"/>
      <c r="G17" s="728"/>
      <c r="H17" s="727"/>
    </row>
    <row r="18" spans="1:17" ht="14" thickTop="1">
      <c r="A18" s="538"/>
      <c r="B18" s="433" t="s">
        <v>876</v>
      </c>
      <c r="C18" s="435">
        <f>+C4-C8-C16</f>
        <v>0</v>
      </c>
      <c r="D18" s="434"/>
      <c r="E18" s="434"/>
      <c r="F18" s="434"/>
      <c r="G18" s="729"/>
      <c r="H18" s="727"/>
    </row>
    <row r="19" spans="1:17" ht="14">
      <c r="A19" s="538"/>
      <c r="B19" s="433"/>
      <c r="C19" s="433"/>
      <c r="D19" s="434"/>
      <c r="E19" s="434"/>
      <c r="F19" s="751" t="s">
        <v>887</v>
      </c>
      <c r="G19" s="766"/>
      <c r="H19" s="727"/>
    </row>
    <row r="20" spans="1:17">
      <c r="A20" s="538"/>
      <c r="B20" s="438" t="s">
        <v>888</v>
      </c>
      <c r="C20" s="442">
        <f>IFERROR(C8/C18,0)</f>
        <v>0</v>
      </c>
      <c r="D20" s="434"/>
      <c r="E20" s="434"/>
      <c r="F20" s="752" t="s">
        <v>889</v>
      </c>
      <c r="G20" s="767"/>
      <c r="H20" s="727"/>
    </row>
    <row r="21" spans="1:17">
      <c r="A21" s="538"/>
      <c r="B21" s="438" t="s">
        <v>890</v>
      </c>
      <c r="C21" s="442">
        <f>IFERROR(C6/C18,0)</f>
        <v>0</v>
      </c>
      <c r="D21" s="434"/>
      <c r="E21" s="434"/>
      <c r="F21" s="752" t="s">
        <v>891</v>
      </c>
      <c r="G21" s="768"/>
      <c r="H21" s="727"/>
    </row>
    <row r="22" spans="1:17">
      <c r="A22" s="538"/>
      <c r="B22" s="438" t="s">
        <v>892</v>
      </c>
      <c r="C22" s="442">
        <f>IFERROR(C7/C18,0)</f>
        <v>0</v>
      </c>
      <c r="D22" s="434"/>
      <c r="E22" s="434"/>
      <c r="F22" s="752" t="s">
        <v>893</v>
      </c>
      <c r="G22" s="757">
        <f>'[16]Perm Budget'!H16</f>
        <v>0</v>
      </c>
      <c r="H22" s="727"/>
    </row>
    <row r="23" spans="1:17">
      <c r="A23" s="538"/>
      <c r="B23" s="443"/>
      <c r="C23" s="443"/>
      <c r="D23" s="434"/>
      <c r="E23" s="434"/>
      <c r="F23" s="752" t="s">
        <v>894</v>
      </c>
      <c r="G23" s="757">
        <f>SUM('[16]Perm Budget'!H61,'[16]Perm Budget'!H66,'[16]Perm Budget'!H68)</f>
        <v>0</v>
      </c>
      <c r="H23" s="727"/>
    </row>
    <row r="24" spans="1:17">
      <c r="A24" s="538"/>
      <c r="B24" s="434"/>
      <c r="C24" s="434"/>
      <c r="D24" s="434"/>
      <c r="E24" s="434"/>
      <c r="F24" s="752" t="s">
        <v>895</v>
      </c>
      <c r="G24" s="757">
        <f>G22-G23</f>
        <v>0</v>
      </c>
      <c r="H24" s="727"/>
    </row>
    <row r="25" spans="1:17" ht="14">
      <c r="A25" s="538"/>
      <c r="B25" s="726" t="s">
        <v>896</v>
      </c>
      <c r="C25" s="434"/>
      <c r="D25" s="434"/>
      <c r="E25" s="434"/>
      <c r="F25" s="752" t="s">
        <v>897</v>
      </c>
      <c r="G25" s="758" t="e">
        <f>G24/(G21*10)</f>
        <v>#DIV/0!</v>
      </c>
      <c r="H25" s="727"/>
    </row>
    <row r="26" spans="1:17">
      <c r="A26" s="538"/>
      <c r="B26" s="444" t="s">
        <v>898</v>
      </c>
      <c r="C26" s="444" t="s">
        <v>899</v>
      </c>
      <c r="D26" s="760" t="s">
        <v>900</v>
      </c>
      <c r="E26" s="759"/>
      <c r="F26" s="753"/>
      <c r="G26" s="754"/>
      <c r="H26" s="727"/>
    </row>
    <row r="27" spans="1:17">
      <c r="A27" s="538"/>
      <c r="B27" s="445" t="s">
        <v>901</v>
      </c>
      <c r="C27" s="482">
        <f>'Unit Mix'!P56</f>
        <v>0</v>
      </c>
      <c r="D27" s="761">
        <f>IFERROR(C27/C$29,0)</f>
        <v>0</v>
      </c>
      <c r="E27" s="728"/>
      <c r="G27" s="754"/>
      <c r="H27" s="727"/>
    </row>
    <row r="28" spans="1:17">
      <c r="A28" s="538"/>
      <c r="B28" s="440" t="s">
        <v>902</v>
      </c>
      <c r="C28" s="482">
        <f>'Unit Mix'!P57</f>
        <v>0</v>
      </c>
      <c r="D28" s="761">
        <f>IFERROR(C28/C$29,0)</f>
        <v>0</v>
      </c>
      <c r="E28" s="728"/>
      <c r="G28"/>
      <c r="H28" s="727"/>
    </row>
    <row r="29" spans="1:17">
      <c r="A29" s="538"/>
      <c r="B29" s="433" t="s">
        <v>903</v>
      </c>
      <c r="C29" s="482">
        <f>SUM(C27:C28)</f>
        <v>0</v>
      </c>
      <c r="D29" s="762">
        <f>SUM(D27:D28)</f>
        <v>0</v>
      </c>
      <c r="E29" s="728"/>
      <c r="G29"/>
      <c r="H29" s="727"/>
      <c r="O29" s="326"/>
      <c r="P29" s="326"/>
      <c r="Q29" s="326"/>
    </row>
    <row r="30" spans="1:17" ht="14">
      <c r="A30" s="538"/>
      <c r="B30" s="433"/>
      <c r="C30" s="433"/>
      <c r="D30" s="440"/>
      <c r="E30" s="434"/>
      <c r="F30" s="755" t="s">
        <v>904</v>
      </c>
      <c r="G30" s="756"/>
      <c r="H30" s="727"/>
    </row>
    <row r="31" spans="1:17">
      <c r="A31" s="538"/>
      <c r="B31" s="444" t="s">
        <v>905</v>
      </c>
      <c r="C31" s="444" t="s">
        <v>906</v>
      </c>
      <c r="D31" s="760" t="s">
        <v>900</v>
      </c>
      <c r="E31" s="759"/>
      <c r="F31" s="752" t="s">
        <v>907</v>
      </c>
      <c r="G31" s="757">
        <f>'[16]Pro Forma'!D20</f>
        <v>0</v>
      </c>
      <c r="H31" s="727"/>
    </row>
    <row r="32" spans="1:17">
      <c r="A32" s="538"/>
      <c r="B32" s="433" t="s">
        <v>908</v>
      </c>
      <c r="C32" s="730">
        <f>'Perm Budget'!E25</f>
        <v>0</v>
      </c>
      <c r="D32" s="763">
        <f>IFERROR(+C32/C34,0)</f>
        <v>0</v>
      </c>
      <c r="E32" s="765"/>
      <c r="F32" s="752" t="s">
        <v>909</v>
      </c>
      <c r="G32" s="758" t="e">
        <f>(G31/C26)/12</f>
        <v>#VALUE!</v>
      </c>
      <c r="H32" s="727"/>
    </row>
    <row r="33" spans="1:8" ht="14" thickBot="1">
      <c r="A33" s="538"/>
      <c r="B33" s="446" t="s">
        <v>910</v>
      </c>
      <c r="C33" s="447">
        <f>'Perm Budget'!F25+'Perm Budget'!G25</f>
        <v>0</v>
      </c>
      <c r="D33" s="763">
        <f>IFERROR(+C33/C34,0)</f>
        <v>0</v>
      </c>
      <c r="E33" s="765"/>
      <c r="F33" s="752" t="s">
        <v>911</v>
      </c>
      <c r="G33" s="757">
        <f>'[16]Pro Forma'!D41</f>
        <v>0</v>
      </c>
      <c r="H33" s="727"/>
    </row>
    <row r="34" spans="1:8" ht="17" thickBot="1">
      <c r="A34" s="538"/>
      <c r="B34" s="731" t="s">
        <v>912</v>
      </c>
      <c r="C34" s="435">
        <f>+C32+C33</f>
        <v>0</v>
      </c>
      <c r="D34" s="764">
        <f>+D32+D33</f>
        <v>0</v>
      </c>
      <c r="E34" s="765"/>
      <c r="F34" s="752" t="s">
        <v>913</v>
      </c>
      <c r="G34" s="769" t="e">
        <f>(G33/C28)/12</f>
        <v>#DIV/0!</v>
      </c>
      <c r="H34" s="727"/>
    </row>
    <row r="35" spans="1:8" ht="14" thickBot="1">
      <c r="A35" s="538"/>
      <c r="B35" s="448"/>
      <c r="C35" s="434"/>
      <c r="D35" s="449"/>
      <c r="E35" s="449"/>
      <c r="F35" s="752" t="s">
        <v>914</v>
      </c>
      <c r="G35" s="757" t="e">
        <f>G32-G34</f>
        <v>#VALUE!</v>
      </c>
      <c r="H35" s="727"/>
    </row>
    <row r="36" spans="1:8" ht="14" thickBot="1">
      <c r="A36" s="538"/>
      <c r="B36" s="450" t="s">
        <v>915</v>
      </c>
      <c r="C36" s="451"/>
      <c r="D36" s="449"/>
      <c r="E36" s="449"/>
      <c r="F36" s="434"/>
      <c r="G36" s="434"/>
      <c r="H36" s="727"/>
    </row>
    <row r="37" spans="1:8" ht="14" thickBot="1">
      <c r="A37" s="538"/>
      <c r="B37" s="452" t="s">
        <v>916</v>
      </c>
      <c r="C37" s="453">
        <f>+D27</f>
        <v>0</v>
      </c>
      <c r="D37" s="449"/>
      <c r="E37" s="449"/>
      <c r="F37" s="434"/>
      <c r="G37" s="434"/>
      <c r="H37" s="727"/>
    </row>
    <row r="38" spans="1:8" ht="14" thickBot="1">
      <c r="A38" s="538"/>
      <c r="B38" s="452" t="s">
        <v>917</v>
      </c>
      <c r="C38" s="453">
        <f>+D32</f>
        <v>0</v>
      </c>
      <c r="D38" s="434"/>
      <c r="E38" s="434"/>
      <c r="F38" s="434"/>
      <c r="G38" s="434"/>
      <c r="H38" s="727"/>
    </row>
    <row r="39" spans="1:8" ht="14">
      <c r="A39" s="538"/>
      <c r="B39" s="454" t="s">
        <v>918</v>
      </c>
      <c r="C39" s="455"/>
      <c r="D39" s="455"/>
      <c r="E39" s="455"/>
      <c r="F39" s="434"/>
      <c r="G39" s="434"/>
      <c r="H39" s="727"/>
    </row>
    <row r="40" spans="1:8" ht="14" thickBot="1">
      <c r="A40" s="625"/>
      <c r="B40" s="491"/>
      <c r="C40" s="491"/>
      <c r="D40" s="491"/>
      <c r="E40" s="491"/>
      <c r="F40" s="491"/>
      <c r="G40" s="491"/>
      <c r="H40" s="626"/>
    </row>
    <row r="41" spans="1:8">
      <c r="H41" s="35" t="s">
        <v>73</v>
      </c>
    </row>
  </sheetData>
  <printOptions gridLines="1"/>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TDC Instructions</vt:lpstr>
      <vt:lpstr>Select City &amp; State</vt:lpstr>
      <vt:lpstr>qryRPTCostBOTHIndexes_Crosstab</vt:lpstr>
      <vt:lpstr>Unit Mix</vt:lpstr>
      <vt:lpstr>TDC &amp; HCC Limit calculations</vt:lpstr>
      <vt:lpstr>Budget Instructions</vt:lpstr>
      <vt:lpstr>Construction Budget</vt:lpstr>
      <vt:lpstr>Perm Budget</vt:lpstr>
      <vt:lpstr>Fees &amp; ProRata</vt:lpstr>
      <vt:lpstr>Proforma Income</vt:lpstr>
      <vt:lpstr>ProForma Assumptions</vt:lpstr>
      <vt:lpstr>Pro Forma</vt:lpstr>
      <vt:lpstr>Draw Schedule</vt:lpstr>
      <vt:lpstr>'Budget Instructions'!Print_Area</vt:lpstr>
      <vt:lpstr>'Construction Budget'!Print_Area</vt:lpstr>
      <vt:lpstr>'Draw Schedule'!Print_Area</vt:lpstr>
      <vt:lpstr>'Fees &amp; ProRata'!Print_Area</vt:lpstr>
      <vt:lpstr>'Perm Budget'!Print_Area</vt:lpstr>
      <vt:lpstr>'Pro Forma'!Print_Area</vt:lpstr>
      <vt:lpstr>'ProForma Assumptions'!Print_Area</vt:lpstr>
      <vt:lpstr>'Proforma Income'!Print_Area</vt:lpstr>
      <vt:lpstr>'Select City &amp; State'!Print_Area</vt:lpstr>
      <vt:lpstr>'TDC &amp; HCC Limit calculations'!Print_Area</vt:lpstr>
      <vt:lpstr>'TDC Instructions'!Print_Area</vt:lpstr>
      <vt:lpstr>'Unit Mix'!Print_Area</vt:lpstr>
      <vt:lpstr>'Draw Schedule'!Print_Titles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Gnessin, Lawrence</dc:creator>
  <cp:keywords/>
  <dc:description/>
  <cp:lastModifiedBy>Mullen, Tess</cp:lastModifiedBy>
  <cp:revision/>
  <dcterms:created xsi:type="dcterms:W3CDTF">2013-12-11T20:13:50Z</dcterms:created>
  <dcterms:modified xsi:type="dcterms:W3CDTF">2022-10-21T00:34:39Z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