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BS - 0570\0570-0081 Fertilizer Prod Exap Program\Renewal\"/>
    </mc:Choice>
  </mc:AlternateContent>
  <xr:revisionPtr revIDLastSave="0" documentId="8_{1DFFEA02-4C24-4845-8E84-7EAAC73F0C16}" xr6:coauthVersionLast="45" xr6:coauthVersionMax="45" xr10:uidLastSave="{00000000-0000-0000-0000-000000000000}"/>
  <bookViews>
    <workbookView xWindow="28680" yWindow="60" windowWidth="29040" windowHeight="15840" xr2:uid="{00000000-000D-0000-FFFF-FFFF00000000}"/>
  </bookViews>
  <sheets>
    <sheet name="FPEP Burden Hours" sheetId="5" r:id="rId1"/>
    <sheet name="Not Inc in Burden Hours" sheetId="6" r:id="rId2"/>
    <sheet name="Annualized Cost to Fed Gov Est." sheetId="4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4" l="1"/>
  <c r="I12" i="4"/>
  <c r="F11" i="5"/>
  <c r="P3" i="4" l="1"/>
  <c r="O3" i="4"/>
  <c r="I30" i="4"/>
  <c r="I22" i="4"/>
  <c r="I34" i="4"/>
  <c r="H31" i="4"/>
  <c r="H22" i="4"/>
  <c r="H12" i="4"/>
  <c r="H6" i="4"/>
  <c r="K14" i="6" l="1"/>
  <c r="F40" i="5"/>
  <c r="H40" i="5" s="1"/>
  <c r="J40" i="5" s="1"/>
  <c r="J41" i="5" s="1"/>
  <c r="G13" i="6"/>
  <c r="I13" i="6" s="1"/>
  <c r="K13" i="6" s="1"/>
  <c r="G14" i="6"/>
  <c r="I14" i="6" s="1"/>
  <c r="H34" i="5"/>
  <c r="J34" i="5" s="1"/>
  <c r="G12" i="6"/>
  <c r="I12" i="6" s="1"/>
  <c r="K12" i="6" s="1"/>
  <c r="G11" i="6"/>
  <c r="I11" i="6" s="1"/>
  <c r="K11" i="6" s="1"/>
  <c r="G10" i="6"/>
  <c r="I10" i="6" s="1"/>
  <c r="K10" i="6" s="1"/>
  <c r="G9" i="6"/>
  <c r="I9" i="6" s="1"/>
  <c r="K9" i="6" s="1"/>
  <c r="G8" i="6"/>
  <c r="I8" i="6" s="1"/>
  <c r="K8" i="6" s="1"/>
  <c r="G7" i="6"/>
  <c r="I7" i="6" s="1"/>
  <c r="K7" i="6" s="1"/>
  <c r="G6" i="6"/>
  <c r="I6" i="6" s="1"/>
  <c r="K6" i="6" s="1"/>
  <c r="K15" i="6" l="1"/>
  <c r="H41" i="5"/>
  <c r="L40" i="5"/>
  <c r="L41" i="5" s="1"/>
  <c r="H10" i="5"/>
  <c r="J10" i="5" s="1"/>
  <c r="L10" i="5" s="1"/>
  <c r="H12" i="5"/>
  <c r="J12" i="5" s="1"/>
  <c r="L12" i="5" s="1"/>
  <c r="H13" i="5"/>
  <c r="J13" i="5" s="1"/>
  <c r="L13" i="5" s="1"/>
  <c r="H16" i="5"/>
  <c r="J16" i="5" s="1"/>
  <c r="L16" i="5" s="1"/>
  <c r="F37" i="5"/>
  <c r="H37" i="5" s="1"/>
  <c r="J37" i="5" s="1"/>
  <c r="L37" i="5" s="1"/>
  <c r="F36" i="5"/>
  <c r="H36" i="5" s="1"/>
  <c r="J36" i="5" s="1"/>
  <c r="L36" i="5" s="1"/>
  <c r="F35" i="5"/>
  <c r="H35" i="5" s="1"/>
  <c r="F31" i="5"/>
  <c r="H31" i="5" s="1"/>
  <c r="J31" i="5" s="1"/>
  <c r="L31" i="5" s="1"/>
  <c r="F30" i="5"/>
  <c r="H30" i="5" s="1"/>
  <c r="J30" i="5" s="1"/>
  <c r="L30" i="5" s="1"/>
  <c r="F29" i="5"/>
  <c r="H29" i="5" s="1"/>
  <c r="J29" i="5" s="1"/>
  <c r="L29" i="5" s="1"/>
  <c r="F28" i="5"/>
  <c r="H28" i="5" s="1"/>
  <c r="J28" i="5" s="1"/>
  <c r="L28" i="5" s="1"/>
  <c r="F27" i="5"/>
  <c r="H27" i="5" s="1"/>
  <c r="J27" i="5" s="1"/>
  <c r="L27" i="5" s="1"/>
  <c r="F26" i="5"/>
  <c r="H26" i="5" s="1"/>
  <c r="J26" i="5" s="1"/>
  <c r="L26" i="5" s="1"/>
  <c r="F25" i="5"/>
  <c r="H25" i="5" s="1"/>
  <c r="J25" i="5" s="1"/>
  <c r="L25" i="5" s="1"/>
  <c r="F24" i="5"/>
  <c r="H24" i="5" s="1"/>
  <c r="J24" i="5" s="1"/>
  <c r="L24" i="5" s="1"/>
  <c r="F23" i="5"/>
  <c r="H23" i="5" s="1"/>
  <c r="J23" i="5" s="1"/>
  <c r="L23" i="5" s="1"/>
  <c r="F22" i="5"/>
  <c r="H22" i="5" s="1"/>
  <c r="J22" i="5" s="1"/>
  <c r="L22" i="5" s="1"/>
  <c r="F21" i="5"/>
  <c r="H21" i="5" s="1"/>
  <c r="H17" i="5"/>
  <c r="J17" i="5" s="1"/>
  <c r="L17" i="5" s="1"/>
  <c r="H15" i="5"/>
  <c r="J15" i="5" s="1"/>
  <c r="L15" i="5" s="1"/>
  <c r="H14" i="5"/>
  <c r="J14" i="5" s="1"/>
  <c r="L14" i="5" s="1"/>
  <c r="H11" i="5"/>
  <c r="J11" i="5" s="1"/>
  <c r="L11" i="5" s="1"/>
  <c r="H9" i="5"/>
  <c r="J9" i="5" s="1"/>
  <c r="L9" i="5" s="1"/>
  <c r="H8" i="5"/>
  <c r="J21" i="5" l="1"/>
  <c r="J32" i="5" s="1"/>
  <c r="L32" i="5" s="1"/>
  <c r="H32" i="5"/>
  <c r="J35" i="5"/>
  <c r="H38" i="5"/>
  <c r="J8" i="5"/>
  <c r="L8" i="5" s="1"/>
  <c r="H19" i="5"/>
  <c r="H42" i="5" s="1"/>
  <c r="L21" i="5" l="1"/>
  <c r="L35" i="5"/>
  <c r="J38" i="5"/>
  <c r="L38" i="5"/>
  <c r="J19" i="5"/>
  <c r="L19" i="5"/>
  <c r="L44" i="5" s="1"/>
  <c r="J43" i="5" l="1"/>
  <c r="I45" i="5" s="1"/>
  <c r="E30" i="4" l="1"/>
  <c r="E22" i="4"/>
  <c r="E12" i="4"/>
  <c r="E6" i="4"/>
</calcChain>
</file>

<file path=xl/sharedStrings.xml><?xml version="1.0" encoding="utf-8"?>
<sst xmlns="http://schemas.openxmlformats.org/spreadsheetml/2006/main" count="200" uniqueCount="143">
  <si>
    <t>TOTAL</t>
  </si>
  <si>
    <t>FPEP Project Narrative (Pre-Award)</t>
  </si>
  <si>
    <t>FPEP Financial Viability (Pre-Award)</t>
  </si>
  <si>
    <t>FPEP Feasibility Study (Pre-Award)</t>
  </si>
  <si>
    <t>Semi-Annual Report - Project Performance (Post-Award)</t>
  </si>
  <si>
    <t>Disclosure of Lobbying Activities</t>
  </si>
  <si>
    <t>Equal Opportunity Agreement</t>
  </si>
  <si>
    <t>Assurance Agreement</t>
  </si>
  <si>
    <t>written</t>
  </si>
  <si>
    <t>Total Annual Responses</t>
  </si>
  <si>
    <t>Recordkeeping Burden</t>
  </si>
  <si>
    <t>Estimated Hours Per Response</t>
  </si>
  <si>
    <t>Total Burden</t>
  </si>
  <si>
    <t>Benefits</t>
  </si>
  <si>
    <r>
      <t>Estimates of annualized cost to the Federal Government</t>
    </r>
    <r>
      <rPr>
        <sz val="11"/>
        <rFont val="Calibri"/>
        <family val="2"/>
        <scheme val="minor"/>
      </rPr>
      <t>  </t>
    </r>
    <r>
      <rPr>
        <b/>
        <sz val="11"/>
        <rFont val="Calibri"/>
        <family val="2"/>
        <scheme val="minor"/>
      </rPr>
      <t>.</t>
    </r>
  </si>
  <si>
    <t>Position</t>
  </si>
  <si>
    <t>Salary GS13 Step 5</t>
  </si>
  <si>
    <t>Program Analyst</t>
  </si>
  <si>
    <t>Activity</t>
  </si>
  <si>
    <t xml:space="preserve">Number of applications </t>
  </si>
  <si>
    <t xml:space="preserve">No. of Review hours per application  </t>
  </si>
  <si>
    <t xml:space="preserve">Total Review  Hours </t>
  </si>
  <si>
    <t>Rate</t>
  </si>
  <si>
    <t>Total Costs</t>
  </si>
  <si>
    <t xml:space="preserve">Step 1: </t>
  </si>
  <si>
    <t xml:space="preserve"> FPEP Application Completeness and Eligibility Review </t>
  </si>
  <si>
    <t>(Includes the following activities:</t>
  </si>
  <si>
    <t>1) eligibility</t>
  </si>
  <si>
    <t>2) compliance</t>
  </si>
  <si>
    <t xml:space="preserve">3) completeness </t>
  </si>
  <si>
    <t xml:space="preserve">Step 2: </t>
  </si>
  <si>
    <r>
      <t>Evaluation Process</t>
    </r>
    <r>
      <rPr>
        <sz val="11"/>
        <rFont val="Calibri"/>
        <family val="2"/>
        <scheme val="minor"/>
      </rPr>
      <t xml:space="preserve"> </t>
    </r>
  </si>
  <si>
    <t>Includes the following activities:</t>
  </si>
  <si>
    <t>1) review of eligible</t>
  </si>
  <si>
    <t xml:space="preserve">    applications</t>
  </si>
  <si>
    <t>2) priority scoring</t>
  </si>
  <si>
    <t>3) determine funding</t>
  </si>
  <si>
    <t xml:space="preserve">    priority</t>
  </si>
  <si>
    <t>4) awardee selection</t>
  </si>
  <si>
    <t>Step 3:</t>
  </si>
  <si>
    <r>
      <t>Post Award</t>
    </r>
    <r>
      <rPr>
        <sz val="11"/>
        <rFont val="Calibri"/>
        <family val="2"/>
        <scheme val="minor"/>
      </rPr>
      <t>: Includes the following activities)</t>
    </r>
  </si>
  <si>
    <t>1) Advance of funds</t>
  </si>
  <si>
    <t>2) Review of Semi-</t>
  </si>
  <si>
    <t xml:space="preserve">    Annual reports</t>
  </si>
  <si>
    <t>3) Servicing</t>
  </si>
  <si>
    <t>4) Grant closing</t>
  </si>
  <si>
    <t xml:space="preserve">5) Annual Audit review </t>
  </si>
  <si>
    <t>Post Award:</t>
  </si>
  <si>
    <t>Record Keeping</t>
  </si>
  <si>
    <t>(2 hrs. x 3 reports)</t>
  </si>
  <si>
    <t>TOTAL Annual Cost to the Federal Government</t>
  </si>
  <si>
    <t>SAM Registration</t>
  </si>
  <si>
    <t>2.5.1</t>
  </si>
  <si>
    <t>5.4.1</t>
  </si>
  <si>
    <t>Outcome Project Performance Reports and Final Deliverables (Post-Award)</t>
  </si>
  <si>
    <t>Applicant certifications (Pre-Award)</t>
  </si>
  <si>
    <t>Source Documentation (Pre-Award)</t>
  </si>
  <si>
    <t>Design and Construction documents (Pre-Award)</t>
  </si>
  <si>
    <t>Final Project and Financial Status report (Post-Award)-2CFR 200-343</t>
  </si>
  <si>
    <t>Title</t>
  </si>
  <si>
    <t>1.4 and 3.2</t>
  </si>
  <si>
    <t>2.5.2</t>
  </si>
  <si>
    <t>Tribal Matching Fund Waiver</t>
  </si>
  <si>
    <t>USDA - Rural Business - Cooperative Service</t>
  </si>
  <si>
    <t>Line No.</t>
  </si>
  <si>
    <t xml:space="preserve">RFA Reference </t>
  </si>
  <si>
    <t>Form No. (if any)</t>
  </si>
  <si>
    <t>Percent of respondents line items is applicable to</t>
  </si>
  <si>
    <t>Estimated No. of Respondents</t>
  </si>
  <si>
    <t>Reports Filed Annually</t>
  </si>
  <si>
    <t>Total Responses (D) x (E)</t>
  </si>
  <si>
    <t>Estimated No. of Hours per response</t>
  </si>
  <si>
    <t>Estimated Total Hours (F) x (G)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</si>
  <si>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</si>
  <si>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</si>
  <si>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</si>
  <si>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</si>
  <si>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</si>
  <si>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</si>
  <si>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</si>
  <si>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</si>
  <si>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</si>
  <si>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</si>
  <si>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</si>
  <si>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</si>
  <si>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Est. No. of Total Respondents (Applicants)</t>
  </si>
  <si>
    <t>Est. No. of Total Awards (Awardees)</t>
  </si>
  <si>
    <t xml:space="preserve">Application Burden </t>
  </si>
  <si>
    <t>Award Processing</t>
  </si>
  <si>
    <t>RD 1942-46</t>
  </si>
  <si>
    <t>Request for Obligation of Funds</t>
  </si>
  <si>
    <t>RD 1940-1</t>
  </si>
  <si>
    <t>Rural Business Cooperative Service Financial Assistance Agreement</t>
  </si>
  <si>
    <t xml:space="preserve">RD 4280-2 </t>
  </si>
  <si>
    <t>SAM Registration Maintenance</t>
  </si>
  <si>
    <t>2 CFR 200</t>
  </si>
  <si>
    <t>Insurance requirements</t>
  </si>
  <si>
    <t>LOC</t>
  </si>
  <si>
    <t>Contractor's Final Release and Waiver of Lien</t>
  </si>
  <si>
    <t xml:space="preserve">RD 1924-9 </t>
  </si>
  <si>
    <t>Release by Claimants</t>
  </si>
  <si>
    <t xml:space="preserve">RD 1924-10 </t>
  </si>
  <si>
    <t>Surety</t>
  </si>
  <si>
    <t xml:space="preserve">Technical services </t>
  </si>
  <si>
    <t xml:space="preserve">Final plans and specs </t>
  </si>
  <si>
    <t>Construction Contract</t>
  </si>
  <si>
    <t>Time Extensions</t>
  </si>
  <si>
    <t>Recordkeeping</t>
  </si>
  <si>
    <t>Total Est.Hours</t>
  </si>
  <si>
    <t>OMB No. 0570-NEW Fertilizer Production Expansion Program</t>
  </si>
  <si>
    <t>Electronic</t>
  </si>
  <si>
    <t>Letter of Intent to meet conditions</t>
  </si>
  <si>
    <t>Cleared in other Packages</t>
  </si>
  <si>
    <t>Application for Federal Assistance</t>
  </si>
  <si>
    <t>SF 424 (4040-0004)</t>
  </si>
  <si>
    <t>Budget Information - Construction Programs</t>
  </si>
  <si>
    <t>SF 424C (4040-0008)</t>
  </si>
  <si>
    <t>Assurances - Construction Programs</t>
  </si>
  <si>
    <t>SF 424D (4040-0009)</t>
  </si>
  <si>
    <t xml:space="preserve">Federal Financial Report </t>
  </si>
  <si>
    <t>Outlay Report and Request for Reimbursement for Construction Programs</t>
  </si>
  <si>
    <t>Optional Form to Assist in Assessment of USDA Compliance with Civil Rights Laws</t>
  </si>
  <si>
    <t>Award Processing Burden</t>
  </si>
  <si>
    <t>2.5.1 and 3.2</t>
  </si>
  <si>
    <t>SF 425 (4040-0014)</t>
  </si>
  <si>
    <t>Servicing and Reporting Burden</t>
  </si>
  <si>
    <t xml:space="preserve">Servicing and Reporting </t>
  </si>
  <si>
    <t>5.4.2</t>
  </si>
  <si>
    <t>Environmental Review Documents (Pre-Award)- CATEX with Report</t>
  </si>
  <si>
    <t>Application</t>
  </si>
  <si>
    <t>SF LLL (4040-0013)</t>
  </si>
  <si>
    <t>SF 271 (4040-0011)</t>
  </si>
  <si>
    <t>AD-2106
(0503-0019)</t>
  </si>
  <si>
    <t>RD 400-1
(0575-0201)</t>
  </si>
  <si>
    <t>RD 400-4
(0575-0201)</t>
  </si>
  <si>
    <t>The professional wage rate is the mean hourly wage rate for General and Operations Managers, (Occupation Code 11-1021) of $55.41.  Benefits as a percentage of total compensation for private industry workers in professional and business services industries were 29.6% of total hourly compensation.  Total hourly wage and benefits for the professional category, General and Operations Managers is $71.81 per hour.</t>
  </si>
  <si>
    <t>SALARY TABLE 2022-DCB (opm.gov)</t>
  </si>
  <si>
    <t>Salary Table 2022-DCB of the general schedule for a GS-13, step 5 for the Washington-Baltimore-Arlington, DC-MD-VA-WV-PA locality area was used for wage calculation purposes.  The cost of total benefits as a percentage of total hourly compensation for Federal Government employees has been calculated by multiplying 36.25% by the hourly OPM wage in accordance with OMB Memorandum M-08 13.</t>
  </si>
  <si>
    <t>Salary</t>
  </si>
  <si>
    <t>Tribal Government Resolution of Consent</t>
  </si>
  <si>
    <t>First round submissions</t>
  </si>
  <si>
    <t>Expected second round submissions</t>
  </si>
  <si>
    <t>Total applications expected/submitted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</si>
</sst>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"/>
    <numFmt numFmtId="166" formatCode="&quot;$&quot;#,##0.00"/>
  </numFmts>
  <fonts count="1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sz val="9"/>
      <name val="Arial"/>
      <family val="2"/>
    </font>
    <font>
      <u/>
      <sz val="10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</cellStyleXfs>
  <cellXfs count="285">
    <xf numFmtId="0" fontId="0" fillId="0" borderId="0" xfId="0"/>
    <xf numFmtId="0" fontId="2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8" fontId="8" fillId="0" borderId="1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4" xfId="0" applyFont="1" applyBorder="1" applyAlignment="1">
      <alignment vertical="top" wrapText="1"/>
    </xf>
    <xf numFmtId="0" fontId="8" fillId="0" borderId="18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8" fillId="0" borderId="0" xfId="0" applyFont="1" applyAlignment="1">
      <alignment horizontal="left" indent="1"/>
    </xf>
    <xf numFmtId="0" fontId="8" fillId="0" borderId="17" xfId="0" applyFont="1" applyBorder="1" applyAlignment="1">
      <alignment vertical="top" wrapText="1"/>
    </xf>
    <xf numFmtId="0" fontId="7" fillId="0" borderId="9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6" fontId="7" fillId="4" borderId="5" xfId="0" applyNumberFormat="1" applyFont="1" applyFill="1" applyBorder="1" applyAlignment="1">
      <alignment horizontal="right" vertical="center" wrapText="1" indent="1"/>
    </xf>
    <xf numFmtId="0" fontId="8" fillId="0" borderId="18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/>
    </xf>
    <xf numFmtId="2" fontId="2" fillId="0" borderId="20" xfId="0" applyNumberFormat="1" applyFont="1" applyFill="1" applyBorder="1" applyAlignment="1">
      <alignment horizontal="center"/>
    </xf>
    <xf numFmtId="37" fontId="2" fillId="0" borderId="20" xfId="0" applyNumberFormat="1" applyFont="1" applyFill="1" applyBorder="1" applyAlignment="1">
      <alignment horizontal="left"/>
    </xf>
    <xf numFmtId="37" fontId="6" fillId="0" borderId="20" xfId="0" applyNumberFormat="1" applyFont="1" applyFill="1" applyBorder="1" applyAlignment="1">
      <alignment horizontal="center"/>
    </xf>
    <xf numFmtId="1" fontId="2" fillId="0" borderId="20" xfId="0" applyNumberFormat="1" applyFont="1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0" fontId="2" fillId="0" borderId="0" xfId="5"/>
    <xf numFmtId="0" fontId="2" fillId="0" borderId="20" xfId="5" applyBorder="1" applyAlignment="1">
      <alignment wrapText="1"/>
    </xf>
    <xf numFmtId="0" fontId="4" fillId="0" borderId="20" xfId="5" applyFont="1" applyBorder="1" applyAlignment="1">
      <alignment horizontal="center" wrapText="1"/>
    </xf>
    <xf numFmtId="164" fontId="4" fillId="0" borderId="20" xfId="0" applyNumberFormat="1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2" fillId="0" borderId="20" xfId="5" applyBorder="1"/>
    <xf numFmtId="0" fontId="11" fillId="0" borderId="21" xfId="5" applyFont="1" applyBorder="1" applyAlignment="1">
      <alignment horizontal="center" wrapText="1"/>
    </xf>
    <xf numFmtId="0" fontId="11" fillId="0" borderId="20" xfId="5" applyFont="1" applyBorder="1" applyAlignment="1">
      <alignment horizontal="center" wrapText="1"/>
    </xf>
    <xf numFmtId="9" fontId="11" fillId="0" borderId="20" xfId="4" applyFont="1" applyFill="1" applyBorder="1" applyAlignment="1">
      <alignment horizontal="center" wrapText="1"/>
    </xf>
    <xf numFmtId="0" fontId="11" fillId="0" borderId="20" xfId="5" applyFont="1" applyBorder="1" applyAlignment="1">
      <alignment horizontal="center"/>
    </xf>
    <xf numFmtId="3" fontId="11" fillId="0" borderId="20" xfId="5" applyNumberFormat="1" applyFont="1" applyBorder="1" applyAlignment="1">
      <alignment horizontal="center"/>
    </xf>
    <xf numFmtId="0" fontId="2" fillId="0" borderId="22" xfId="5" applyBorder="1" applyAlignment="1">
      <alignment horizontal="center" vertical="top" wrapText="1"/>
    </xf>
    <xf numFmtId="0" fontId="2" fillId="0" borderId="23" xfId="5" applyBorder="1" applyAlignment="1">
      <alignment horizontal="center" vertical="top"/>
    </xf>
    <xf numFmtId="3" fontId="2" fillId="0" borderId="23" xfId="1" applyNumberFormat="1" applyFont="1" applyFill="1" applyBorder="1" applyAlignment="1">
      <alignment horizontal="center" vertical="top"/>
    </xf>
    <xf numFmtId="0" fontId="2" fillId="6" borderId="23" xfId="5" applyFill="1" applyBorder="1" applyAlignment="1">
      <alignment horizontal="center" vertical="top"/>
    </xf>
    <xf numFmtId="8" fontId="2" fillId="0" borderId="23" xfId="5" applyNumberFormat="1" applyBorder="1" applyAlignment="1">
      <alignment vertical="top"/>
    </xf>
    <xf numFmtId="165" fontId="2" fillId="0" borderId="23" xfId="5" applyNumberFormat="1" applyBorder="1" applyAlignment="1">
      <alignment vertical="top"/>
    </xf>
    <xf numFmtId="0" fontId="2" fillId="0" borderId="21" xfId="5" applyBorder="1" applyAlignment="1">
      <alignment horizontal="center" vertical="top" wrapText="1"/>
    </xf>
    <xf numFmtId="0" fontId="2" fillId="0" borderId="20" xfId="5" applyBorder="1" applyAlignment="1">
      <alignment horizontal="center" vertical="top" wrapText="1"/>
    </xf>
    <xf numFmtId="9" fontId="2" fillId="0" borderId="20" xfId="4" applyFont="1" applyFill="1" applyBorder="1" applyAlignment="1">
      <alignment horizontal="center" vertical="top" wrapText="1"/>
    </xf>
    <xf numFmtId="0" fontId="2" fillId="0" borderId="20" xfId="5" applyBorder="1" applyAlignment="1">
      <alignment horizontal="center" vertical="top"/>
    </xf>
    <xf numFmtId="3" fontId="2" fillId="0" borderId="20" xfId="1" applyNumberFormat="1" applyFont="1" applyFill="1" applyBorder="1" applyAlignment="1">
      <alignment horizontal="center" vertical="top"/>
    </xf>
    <xf numFmtId="0" fontId="2" fillId="6" borderId="20" xfId="5" applyFill="1" applyBorder="1" applyAlignment="1">
      <alignment horizontal="center" vertical="top"/>
    </xf>
    <xf numFmtId="8" fontId="2" fillId="0" borderId="20" xfId="5" applyNumberFormat="1" applyBorder="1" applyAlignment="1">
      <alignment vertical="top"/>
    </xf>
    <xf numFmtId="165" fontId="2" fillId="0" borderId="20" xfId="5" applyNumberFormat="1" applyBorder="1" applyAlignment="1">
      <alignment vertical="top"/>
    </xf>
    <xf numFmtId="0" fontId="2" fillId="0" borderId="20" xfId="5" applyBorder="1" applyAlignment="1">
      <alignment vertical="top" wrapText="1"/>
    </xf>
    <xf numFmtId="2" fontId="2" fillId="0" borderId="20" xfId="5" applyNumberFormat="1" applyBorder="1" applyAlignment="1">
      <alignment horizontal="center" vertical="top"/>
    </xf>
    <xf numFmtId="1" fontId="2" fillId="0" borderId="20" xfId="1" applyNumberFormat="1" applyFont="1" applyFill="1" applyBorder="1" applyAlignment="1">
      <alignment horizontal="center" vertical="top"/>
    </xf>
    <xf numFmtId="166" fontId="2" fillId="0" borderId="20" xfId="5" applyNumberFormat="1" applyBorder="1" applyAlignment="1">
      <alignment vertical="top"/>
    </xf>
    <xf numFmtId="0" fontId="2" fillId="2" borderId="20" xfId="5" applyFill="1" applyBorder="1" applyAlignment="1">
      <alignment horizontal="center" vertical="top" wrapText="1"/>
    </xf>
    <xf numFmtId="9" fontId="2" fillId="2" borderId="20" xfId="4" applyFont="1" applyFill="1" applyBorder="1" applyAlignment="1">
      <alignment horizontal="center" vertical="top" wrapText="1"/>
    </xf>
    <xf numFmtId="3" fontId="2" fillId="2" borderId="20" xfId="5" applyNumberFormat="1" applyFill="1" applyBorder="1" applyAlignment="1">
      <alignment horizontal="center" vertical="top"/>
    </xf>
    <xf numFmtId="2" fontId="2" fillId="2" borderId="20" xfId="5" applyNumberFormat="1" applyFill="1" applyBorder="1" applyAlignment="1">
      <alignment horizontal="center" vertical="top"/>
    </xf>
    <xf numFmtId="1" fontId="4" fillId="2" borderId="20" xfId="1" applyNumberFormat="1" applyFont="1" applyFill="1" applyBorder="1" applyAlignment="1">
      <alignment horizontal="center" vertical="top"/>
    </xf>
    <xf numFmtId="2" fontId="4" fillId="2" borderId="20" xfId="5" applyNumberFormat="1" applyFont="1" applyFill="1" applyBorder="1" applyAlignment="1">
      <alignment horizontal="center" vertical="top"/>
    </xf>
    <xf numFmtId="165" fontId="4" fillId="2" borderId="20" xfId="5" applyNumberFormat="1" applyFont="1" applyFill="1" applyBorder="1" applyAlignment="1">
      <alignment vertical="top"/>
    </xf>
    <xf numFmtId="0" fontId="4" fillId="5" borderId="21" xfId="5" applyFont="1" applyFill="1" applyBorder="1" applyAlignment="1">
      <alignment horizontal="left" vertical="top" wrapText="1"/>
    </xf>
    <xf numFmtId="0" fontId="4" fillId="5" borderId="20" xfId="5" applyFont="1" applyFill="1" applyBorder="1" applyAlignment="1">
      <alignment wrapText="1"/>
    </xf>
    <xf numFmtId="0" fontId="2" fillId="5" borderId="20" xfId="5" applyFill="1" applyBorder="1" applyAlignment="1">
      <alignment horizontal="center" vertical="top" wrapText="1"/>
    </xf>
    <xf numFmtId="9" fontId="2" fillId="5" borderId="20" xfId="4" applyFont="1" applyFill="1" applyBorder="1" applyAlignment="1">
      <alignment horizontal="center" vertical="top" wrapText="1"/>
    </xf>
    <xf numFmtId="3" fontId="2" fillId="5" borderId="20" xfId="1" applyNumberFormat="1" applyFont="1" applyFill="1" applyBorder="1" applyAlignment="1">
      <alignment horizontal="center" vertical="top"/>
    </xf>
    <xf numFmtId="2" fontId="2" fillId="5" borderId="20" xfId="5" applyNumberFormat="1" applyFill="1" applyBorder="1" applyAlignment="1">
      <alignment horizontal="center" vertical="top"/>
    </xf>
    <xf numFmtId="1" fontId="2" fillId="5" borderId="20" xfId="1" applyNumberFormat="1" applyFont="1" applyFill="1" applyBorder="1" applyAlignment="1">
      <alignment horizontal="center" vertical="top"/>
    </xf>
    <xf numFmtId="166" fontId="2" fillId="5" borderId="20" xfId="5" applyNumberFormat="1" applyFill="1" applyBorder="1" applyAlignment="1">
      <alignment vertical="top"/>
    </xf>
    <xf numFmtId="0" fontId="10" fillId="0" borderId="20" xfId="5" applyFont="1" applyBorder="1" applyAlignment="1">
      <alignment horizontal="center" vertical="top" wrapText="1"/>
    </xf>
    <xf numFmtId="9" fontId="10" fillId="0" borderId="20" xfId="4" applyFont="1" applyFill="1" applyBorder="1" applyAlignment="1">
      <alignment horizontal="center" vertical="top" wrapText="1"/>
    </xf>
    <xf numFmtId="2" fontId="10" fillId="0" borderId="20" xfId="5" applyNumberFormat="1" applyFont="1" applyBorder="1" applyAlignment="1">
      <alignment horizontal="center" vertical="top"/>
    </xf>
    <xf numFmtId="1" fontId="10" fillId="0" borderId="20" xfId="1" applyNumberFormat="1" applyFont="1" applyFill="1" applyBorder="1" applyAlignment="1">
      <alignment horizontal="center" vertical="top"/>
    </xf>
    <xf numFmtId="3" fontId="2" fillId="0" borderId="20" xfId="5" applyNumberFormat="1" applyBorder="1" applyAlignment="1">
      <alignment horizontal="center" vertical="top"/>
    </xf>
    <xf numFmtId="9" fontId="2" fillId="6" borderId="20" xfId="4" applyFont="1" applyFill="1" applyBorder="1" applyAlignment="1">
      <alignment horizontal="center" vertical="top" wrapText="1"/>
    </xf>
    <xf numFmtId="0" fontId="2" fillId="0" borderId="25" xfId="5" applyBorder="1" applyAlignment="1">
      <alignment vertical="top" wrapText="1"/>
    </xf>
    <xf numFmtId="9" fontId="2" fillId="0" borderId="26" xfId="4" applyFont="1" applyFill="1" applyBorder="1" applyAlignment="1">
      <alignment horizontal="center" vertical="top" wrapText="1"/>
    </xf>
    <xf numFmtId="3" fontId="2" fillId="0" borderId="26" xfId="1" applyNumberFormat="1" applyFont="1" applyFill="1" applyBorder="1" applyAlignment="1">
      <alignment horizontal="center" vertical="top"/>
    </xf>
    <xf numFmtId="2" fontId="2" fillId="0" borderId="26" xfId="5" applyNumberFormat="1" applyBorder="1" applyAlignment="1">
      <alignment horizontal="center" vertical="top"/>
    </xf>
    <xf numFmtId="3" fontId="2" fillId="0" borderId="26" xfId="5" applyNumberFormat="1" applyBorder="1" applyAlignment="1">
      <alignment horizontal="center" vertical="top"/>
    </xf>
    <xf numFmtId="165" fontId="2" fillId="0" borderId="26" xfId="5" applyNumberFormat="1" applyBorder="1" applyAlignment="1">
      <alignment vertical="top"/>
    </xf>
    <xf numFmtId="0" fontId="2" fillId="2" borderId="24" xfId="5" applyFill="1" applyBorder="1" applyAlignment="1">
      <alignment horizontal="center" vertical="top" wrapText="1"/>
    </xf>
    <xf numFmtId="9" fontId="2" fillId="2" borderId="26" xfId="4" applyFont="1" applyFill="1" applyBorder="1" applyAlignment="1">
      <alignment horizontal="center" vertical="top" wrapText="1"/>
    </xf>
    <xf numFmtId="3" fontId="2" fillId="2" borderId="26" xfId="1" applyNumberFormat="1" applyFont="1" applyFill="1" applyBorder="1" applyAlignment="1">
      <alignment horizontal="center" vertical="top"/>
    </xf>
    <xf numFmtId="2" fontId="2" fillId="2" borderId="26" xfId="5" applyNumberFormat="1" applyFill="1" applyBorder="1" applyAlignment="1">
      <alignment horizontal="center" vertical="top"/>
    </xf>
    <xf numFmtId="3" fontId="4" fillId="2" borderId="26" xfId="5" applyNumberFormat="1" applyFont="1" applyFill="1" applyBorder="1" applyAlignment="1">
      <alignment horizontal="center" vertical="top"/>
    </xf>
    <xf numFmtId="165" fontId="4" fillId="2" borderId="26" xfId="5" applyNumberFormat="1" applyFont="1" applyFill="1" applyBorder="1" applyAlignment="1">
      <alignment vertical="top"/>
    </xf>
    <xf numFmtId="0" fontId="4" fillId="5" borderId="21" xfId="5" applyFont="1" applyFill="1" applyBorder="1" applyAlignment="1">
      <alignment horizontal="left" vertical="top"/>
    </xf>
    <xf numFmtId="0" fontId="4" fillId="5" borderId="20" xfId="5" applyFont="1" applyFill="1" applyBorder="1" applyAlignment="1">
      <alignment vertical="top" wrapText="1"/>
    </xf>
    <xf numFmtId="1" fontId="4" fillId="2" borderId="20" xfId="5" applyNumberFormat="1" applyFont="1" applyFill="1" applyBorder="1" applyAlignment="1">
      <alignment horizontal="center" vertical="top"/>
    </xf>
    <xf numFmtId="0" fontId="2" fillId="2" borderId="21" xfId="5" applyFill="1" applyBorder="1" applyAlignment="1">
      <alignment horizontal="center" vertical="top" wrapText="1"/>
    </xf>
    <xf numFmtId="0" fontId="2" fillId="0" borderId="0" xfId="5" applyAlignment="1">
      <alignment wrapText="1"/>
    </xf>
    <xf numFmtId="0" fontId="2" fillId="0" borderId="0" xfId="5" applyAlignment="1">
      <alignment horizontal="right" vertical="top" wrapText="1"/>
    </xf>
    <xf numFmtId="0" fontId="2" fillId="0" borderId="0" xfId="5" applyAlignment="1">
      <alignment horizontal="center" wrapText="1"/>
    </xf>
    <xf numFmtId="9" fontId="4" fillId="0" borderId="0" xfId="4" applyFont="1" applyFill="1" applyBorder="1" applyAlignment="1">
      <alignment wrapText="1"/>
    </xf>
    <xf numFmtId="0" fontId="2" fillId="0" borderId="0" xfId="5" applyAlignment="1">
      <alignment vertical="top"/>
    </xf>
    <xf numFmtId="2" fontId="5" fillId="4" borderId="27" xfId="7" applyNumberFormat="1" applyFont="1" applyFill="1" applyBorder="1" applyAlignment="1">
      <alignment horizontal="right" wrapText="1"/>
    </xf>
    <xf numFmtId="3" fontId="4" fillId="4" borderId="22" xfId="1" applyNumberFormat="1" applyFont="1" applyFill="1" applyBorder="1" applyAlignment="1">
      <alignment horizontal="right" vertical="top"/>
    </xf>
    <xf numFmtId="2" fontId="4" fillId="0" borderId="3" xfId="1" applyNumberFormat="1" applyFont="1" applyFill="1" applyBorder="1" applyAlignment="1">
      <alignment horizontal="right" vertical="top"/>
    </xf>
    <xf numFmtId="2" fontId="4" fillId="0" borderId="2" xfId="1" applyNumberFormat="1" applyFont="1" applyFill="1" applyBorder="1" applyAlignment="1">
      <alignment horizontal="right" vertical="top"/>
    </xf>
    <xf numFmtId="166" fontId="4" fillId="0" borderId="23" xfId="1" applyNumberFormat="1" applyFont="1" applyFill="1" applyBorder="1" applyAlignment="1">
      <alignment horizontal="right" vertical="top"/>
    </xf>
    <xf numFmtId="166" fontId="4" fillId="0" borderId="23" xfId="3" applyNumberFormat="1" applyFont="1" applyFill="1" applyBorder="1" applyAlignment="1">
      <alignment horizontal="right" vertical="top"/>
    </xf>
    <xf numFmtId="2" fontId="5" fillId="3" borderId="27" xfId="7" applyNumberFormat="1" applyFont="1" applyFill="1" applyBorder="1" applyAlignment="1">
      <alignment horizontal="right" wrapText="1"/>
    </xf>
    <xf numFmtId="2" fontId="4" fillId="3" borderId="19" xfId="1" applyNumberFormat="1" applyFont="1" applyFill="1" applyBorder="1" applyAlignment="1">
      <alignment horizontal="right" vertical="top"/>
    </xf>
    <xf numFmtId="2" fontId="4" fillId="3" borderId="28" xfId="1" applyNumberFormat="1" applyFont="1" applyFill="1" applyBorder="1" applyAlignment="1">
      <alignment horizontal="right" vertical="top"/>
    </xf>
    <xf numFmtId="3" fontId="4" fillId="3" borderId="21" xfId="1" applyNumberFormat="1" applyFont="1" applyFill="1" applyBorder="1" applyAlignment="1">
      <alignment horizontal="right" vertical="top"/>
    </xf>
    <xf numFmtId="166" fontId="4" fillId="0" borderId="24" xfId="1" applyNumberFormat="1" applyFont="1" applyFill="1" applyBorder="1" applyAlignment="1">
      <alignment horizontal="right" vertical="top"/>
    </xf>
    <xf numFmtId="166" fontId="4" fillId="0" borderId="26" xfId="3" applyNumberFormat="1" applyFont="1" applyFill="1" applyBorder="1" applyAlignment="1">
      <alignment horizontal="right" vertical="top"/>
    </xf>
    <xf numFmtId="0" fontId="2" fillId="0" borderId="0" xfId="7" applyAlignment="1">
      <alignment wrapText="1"/>
    </xf>
    <xf numFmtId="0" fontId="2" fillId="0" borderId="0" xfId="7" applyAlignment="1">
      <alignment horizontal="center" wrapText="1"/>
    </xf>
    <xf numFmtId="9" fontId="2" fillId="0" borderId="0" xfId="4" applyFont="1" applyFill="1" applyBorder="1" applyAlignment="1">
      <alignment horizontal="center" wrapText="1"/>
    </xf>
    <xf numFmtId="2" fontId="4" fillId="7" borderId="27" xfId="7" applyNumberFormat="1" applyFont="1" applyFill="1" applyBorder="1" applyAlignment="1">
      <alignment horizontal="right" wrapText="1"/>
    </xf>
    <xf numFmtId="2" fontId="4" fillId="7" borderId="19" xfId="1" applyNumberFormat="1" applyFont="1" applyFill="1" applyBorder="1" applyAlignment="1">
      <alignment horizontal="right" vertical="top"/>
    </xf>
    <xf numFmtId="166" fontId="4" fillId="7" borderId="28" xfId="1" applyNumberFormat="1" applyFont="1" applyFill="1" applyBorder="1" applyAlignment="1">
      <alignment horizontal="right" vertical="top"/>
    </xf>
    <xf numFmtId="165" fontId="4" fillId="7" borderId="21" xfId="3" applyNumberFormat="1" applyFont="1" applyFill="1" applyBorder="1" applyAlignment="1">
      <alignment horizontal="right" vertical="top"/>
    </xf>
    <xf numFmtId="0" fontId="2" fillId="0" borderId="0" xfId="5" applyAlignment="1">
      <alignment horizontal="center" vertical="top" wrapText="1"/>
    </xf>
    <xf numFmtId="9" fontId="2" fillId="0" borderId="0" xfId="4" applyFont="1" applyBorder="1" applyAlignment="1">
      <alignment vertical="top"/>
    </xf>
    <xf numFmtId="0" fontId="4" fillId="8" borderId="29" xfId="5" applyFont="1" applyFill="1" applyBorder="1" applyAlignment="1">
      <alignment vertical="top" wrapText="1"/>
    </xf>
    <xf numFmtId="0" fontId="2" fillId="8" borderId="28" xfId="5" applyFill="1" applyBorder="1" applyAlignment="1">
      <alignment vertical="top"/>
    </xf>
    <xf numFmtId="2" fontId="4" fillId="8" borderId="21" xfId="5" applyNumberFormat="1" applyFont="1" applyFill="1" applyBorder="1" applyAlignment="1">
      <alignment vertical="top"/>
    </xf>
    <xf numFmtId="0" fontId="4" fillId="10" borderId="23" xfId="5" applyFont="1" applyFill="1" applyBorder="1" applyAlignment="1">
      <alignment vertical="top" wrapText="1"/>
    </xf>
    <xf numFmtId="0" fontId="2" fillId="10" borderId="23" xfId="5" applyFill="1" applyBorder="1" applyAlignment="1">
      <alignment horizontal="center" vertical="top" wrapText="1"/>
    </xf>
    <xf numFmtId="9" fontId="2" fillId="10" borderId="23" xfId="4" applyFont="1" applyFill="1" applyBorder="1" applyAlignment="1">
      <alignment horizontal="center" vertical="top" wrapText="1"/>
    </xf>
    <xf numFmtId="3" fontId="4" fillId="10" borderId="23" xfId="1" applyNumberFormat="1" applyFont="1" applyFill="1" applyBorder="1" applyAlignment="1">
      <alignment horizontal="center" vertical="top"/>
    </xf>
    <xf numFmtId="0" fontId="4" fillId="10" borderId="20" xfId="5" applyFont="1" applyFill="1" applyBorder="1" applyAlignment="1">
      <alignment vertical="top"/>
    </xf>
    <xf numFmtId="0" fontId="2" fillId="10" borderId="20" xfId="5" applyFill="1" applyBorder="1" applyAlignment="1">
      <alignment horizontal="center" vertical="top" wrapText="1"/>
    </xf>
    <xf numFmtId="9" fontId="2" fillId="10" borderId="20" xfId="4" applyFont="1" applyFill="1" applyBorder="1" applyAlignment="1">
      <alignment horizontal="center" vertical="top" wrapText="1"/>
    </xf>
    <xf numFmtId="3" fontId="4" fillId="10" borderId="20" xfId="1" applyNumberFormat="1" applyFont="1" applyFill="1" applyBorder="1" applyAlignment="1">
      <alignment horizontal="center" vertical="top"/>
    </xf>
    <xf numFmtId="0" fontId="2" fillId="0" borderId="20" xfId="5" applyFill="1" applyBorder="1" applyAlignment="1">
      <alignment horizontal="center" vertical="top" wrapText="1"/>
    </xf>
    <xf numFmtId="2" fontId="2" fillId="0" borderId="20" xfId="5" applyNumberFormat="1" applyFill="1" applyBorder="1" applyAlignment="1">
      <alignment horizontal="center" vertical="top"/>
    </xf>
    <xf numFmtId="0" fontId="11" fillId="0" borderId="10" xfId="5" applyFont="1" applyBorder="1" applyAlignment="1">
      <alignment horizontal="center" wrapText="1"/>
    </xf>
    <xf numFmtId="0" fontId="11" fillId="0" borderId="30" xfId="5" applyFont="1" applyBorder="1" applyAlignment="1">
      <alignment horizontal="center" wrapText="1"/>
    </xf>
    <xf numFmtId="0" fontId="12" fillId="0" borderId="30" xfId="5" applyFont="1" applyBorder="1" applyAlignment="1">
      <alignment horizontal="center" wrapText="1"/>
    </xf>
    <xf numFmtId="0" fontId="11" fillId="0" borderId="30" xfId="5" applyFont="1" applyBorder="1" applyAlignment="1">
      <alignment wrapText="1"/>
    </xf>
    <xf numFmtId="164" fontId="4" fillId="0" borderId="31" xfId="0" applyNumberFormat="1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11" fillId="0" borderId="5" xfId="5" applyFont="1" applyBorder="1" applyAlignment="1">
      <alignment horizontal="center" wrapText="1"/>
    </xf>
    <xf numFmtId="0" fontId="11" fillId="0" borderId="11" xfId="5" applyFont="1" applyBorder="1" applyAlignment="1">
      <alignment horizontal="center" wrapText="1"/>
    </xf>
    <xf numFmtId="9" fontId="11" fillId="0" borderId="11" xfId="4" applyFont="1" applyFill="1" applyBorder="1" applyAlignment="1">
      <alignment horizontal="center" wrapText="1"/>
    </xf>
    <xf numFmtId="0" fontId="11" fillId="0" borderId="11" xfId="5" applyFont="1" applyBorder="1" applyAlignment="1">
      <alignment horizontal="center"/>
    </xf>
    <xf numFmtId="3" fontId="11" fillId="0" borderId="11" xfId="5" applyNumberFormat="1" applyFont="1" applyBorder="1" applyAlignment="1">
      <alignment horizontal="center"/>
    </xf>
    <xf numFmtId="0" fontId="13" fillId="0" borderId="22" xfId="5" applyFont="1" applyBorder="1" applyAlignment="1">
      <alignment horizontal="center" vertical="top" wrapText="1"/>
    </xf>
    <xf numFmtId="0" fontId="11" fillId="0" borderId="23" xfId="5" applyFont="1" applyBorder="1" applyAlignment="1">
      <alignment vertical="top" wrapText="1"/>
    </xf>
    <xf numFmtId="0" fontId="13" fillId="0" borderId="23" xfId="5" applyFont="1" applyBorder="1" applyAlignment="1">
      <alignment horizontal="center" vertical="top" wrapText="1"/>
    </xf>
    <xf numFmtId="9" fontId="13" fillId="0" borderId="23" xfId="4" applyFont="1" applyFill="1" applyBorder="1" applyAlignment="1">
      <alignment horizontal="center" vertical="top" wrapText="1"/>
    </xf>
    <xf numFmtId="3" fontId="11" fillId="0" borderId="23" xfId="1" applyNumberFormat="1" applyFont="1" applyFill="1" applyBorder="1" applyAlignment="1">
      <alignment horizontal="center" vertical="top"/>
    </xf>
    <xf numFmtId="0" fontId="13" fillId="0" borderId="23" xfId="5" applyFont="1" applyBorder="1" applyAlignment="1">
      <alignment horizontal="center" vertical="top"/>
    </xf>
    <xf numFmtId="3" fontId="13" fillId="0" borderId="23" xfId="1" applyNumberFormat="1" applyFont="1" applyFill="1" applyBorder="1" applyAlignment="1">
      <alignment horizontal="center" vertical="top"/>
    </xf>
    <xf numFmtId="0" fontId="13" fillId="6" borderId="23" xfId="5" applyFont="1" applyFill="1" applyBorder="1" applyAlignment="1">
      <alignment horizontal="center" vertical="top"/>
    </xf>
    <xf numFmtId="8" fontId="13" fillId="0" borderId="23" xfId="5" applyNumberFormat="1" applyFont="1" applyBorder="1" applyAlignment="1">
      <alignment vertical="top"/>
    </xf>
    <xf numFmtId="165" fontId="13" fillId="0" borderId="23" xfId="5" applyNumberFormat="1" applyFont="1" applyBorder="1" applyAlignment="1">
      <alignment vertical="top"/>
    </xf>
    <xf numFmtId="0" fontId="13" fillId="0" borderId="21" xfId="5" applyFont="1" applyBorder="1" applyAlignment="1">
      <alignment horizontal="center" vertical="top" wrapText="1"/>
    </xf>
    <xf numFmtId="0" fontId="11" fillId="0" borderId="20" xfId="5" applyFont="1" applyBorder="1" applyAlignment="1">
      <alignment vertical="top"/>
    </xf>
    <xf numFmtId="0" fontId="13" fillId="0" borderId="20" xfId="5" applyFont="1" applyBorder="1" applyAlignment="1">
      <alignment horizontal="center" vertical="top" wrapText="1"/>
    </xf>
    <xf numFmtId="9" fontId="13" fillId="0" borderId="20" xfId="4" applyFont="1" applyFill="1" applyBorder="1" applyAlignment="1">
      <alignment horizontal="center" vertical="top" wrapText="1"/>
    </xf>
    <xf numFmtId="3" fontId="11" fillId="0" borderId="20" xfId="1" applyNumberFormat="1" applyFont="1" applyFill="1" applyBorder="1" applyAlignment="1">
      <alignment horizontal="center" vertical="top"/>
    </xf>
    <xf numFmtId="0" fontId="13" fillId="0" borderId="20" xfId="5" applyFont="1" applyBorder="1" applyAlignment="1">
      <alignment horizontal="center" vertical="top"/>
    </xf>
    <xf numFmtId="3" fontId="13" fillId="0" borderId="20" xfId="1" applyNumberFormat="1" applyFont="1" applyFill="1" applyBorder="1" applyAlignment="1">
      <alignment horizontal="center" vertical="top"/>
    </xf>
    <xf numFmtId="0" fontId="13" fillId="6" borderId="20" xfId="5" applyFont="1" applyFill="1" applyBorder="1" applyAlignment="1">
      <alignment horizontal="center" vertical="top"/>
    </xf>
    <xf numFmtId="8" fontId="13" fillId="0" borderId="20" xfId="5" applyNumberFormat="1" applyFont="1" applyBorder="1" applyAlignment="1">
      <alignment vertical="top"/>
    </xf>
    <xf numFmtId="165" fontId="13" fillId="0" borderId="20" xfId="5" applyNumberFormat="1" applyFont="1" applyBorder="1" applyAlignment="1">
      <alignment vertical="top"/>
    </xf>
    <xf numFmtId="0" fontId="0" fillId="0" borderId="20" xfId="0" applyBorder="1" applyAlignment="1">
      <alignment horizontal="center" wrapText="1"/>
    </xf>
    <xf numFmtId="0" fontId="11" fillId="2" borderId="20" xfId="5" applyFont="1" applyFill="1" applyBorder="1" applyAlignment="1">
      <alignment vertical="top" wrapText="1"/>
    </xf>
    <xf numFmtId="0" fontId="13" fillId="2" borderId="20" xfId="5" applyFont="1" applyFill="1" applyBorder="1" applyAlignment="1">
      <alignment horizontal="center" vertical="top" wrapText="1"/>
    </xf>
    <xf numFmtId="9" fontId="13" fillId="2" borderId="20" xfId="4" applyFont="1" applyFill="1" applyBorder="1" applyAlignment="1">
      <alignment horizontal="center" vertical="top" wrapText="1"/>
    </xf>
    <xf numFmtId="3" fontId="13" fillId="2" borderId="20" xfId="5" applyNumberFormat="1" applyFont="1" applyFill="1" applyBorder="1" applyAlignment="1">
      <alignment horizontal="center" vertical="top"/>
    </xf>
    <xf numFmtId="2" fontId="13" fillId="2" borderId="20" xfId="5" applyNumberFormat="1" applyFont="1" applyFill="1" applyBorder="1" applyAlignment="1">
      <alignment horizontal="center" vertical="top" wrapText="1"/>
    </xf>
    <xf numFmtId="2" fontId="13" fillId="2" borderId="20" xfId="1" applyNumberFormat="1" applyFont="1" applyFill="1" applyBorder="1" applyAlignment="1">
      <alignment horizontal="center" vertical="top"/>
    </xf>
    <xf numFmtId="2" fontId="11" fillId="2" borderId="20" xfId="5" applyNumberFormat="1" applyFont="1" applyFill="1" applyBorder="1" applyAlignment="1">
      <alignment horizontal="center" vertical="top" wrapText="1"/>
    </xf>
    <xf numFmtId="4" fontId="11" fillId="2" borderId="20" xfId="1" applyNumberFormat="1" applyFont="1" applyFill="1" applyBorder="1" applyAlignment="1">
      <alignment horizontal="center" vertical="top"/>
    </xf>
    <xf numFmtId="166" fontId="13" fillId="2" borderId="20" xfId="5" applyNumberFormat="1" applyFont="1" applyFill="1" applyBorder="1" applyAlignment="1">
      <alignment vertical="top"/>
    </xf>
    <xf numFmtId="165" fontId="11" fillId="2" borderId="23" xfId="5" applyNumberFormat="1" applyFont="1" applyFill="1" applyBorder="1" applyAlignment="1">
      <alignment vertical="top"/>
    </xf>
    <xf numFmtId="0" fontId="2" fillId="0" borderId="20" xfId="0" applyFont="1" applyBorder="1" applyAlignment="1">
      <alignment horizontal="center" wrapText="1"/>
    </xf>
    <xf numFmtId="2" fontId="10" fillId="0" borderId="20" xfId="1" applyNumberFormat="1" applyFont="1" applyFill="1" applyBorder="1" applyAlignment="1">
      <alignment horizontal="center" vertical="top"/>
    </xf>
    <xf numFmtId="4" fontId="2" fillId="0" borderId="20" xfId="5" applyNumberFormat="1" applyBorder="1" applyAlignment="1">
      <alignment horizontal="center" vertical="top"/>
    </xf>
    <xf numFmtId="2" fontId="2" fillId="0" borderId="20" xfId="1" applyNumberFormat="1" applyFont="1" applyFill="1" applyBorder="1" applyAlignment="1">
      <alignment horizontal="center" vertical="top"/>
    </xf>
    <xf numFmtId="0" fontId="2" fillId="5" borderId="21" xfId="5" applyFill="1" applyBorder="1" applyAlignment="1">
      <alignment horizontal="center" vertical="top" wrapText="1"/>
    </xf>
    <xf numFmtId="3" fontId="2" fillId="5" borderId="20" xfId="5" applyNumberFormat="1" applyFill="1" applyBorder="1" applyAlignment="1">
      <alignment horizontal="center" vertical="top"/>
    </xf>
    <xf numFmtId="165" fontId="2" fillId="5" borderId="20" xfId="5" applyNumberFormat="1" applyFill="1" applyBorder="1" applyAlignment="1">
      <alignment vertical="top"/>
    </xf>
    <xf numFmtId="0" fontId="2" fillId="0" borderId="21" xfId="5" applyFill="1" applyBorder="1" applyAlignment="1">
      <alignment horizontal="center" vertical="top" wrapText="1"/>
    </xf>
    <xf numFmtId="165" fontId="2" fillId="0" borderId="20" xfId="5" applyNumberFormat="1" applyFill="1" applyBorder="1" applyAlignment="1">
      <alignment vertical="top"/>
    </xf>
    <xf numFmtId="165" fontId="2" fillId="2" borderId="20" xfId="5" applyNumberFormat="1" applyFill="1" applyBorder="1" applyAlignment="1">
      <alignment vertical="top"/>
    </xf>
    <xf numFmtId="0" fontId="4" fillId="2" borderId="20" xfId="5" applyFont="1" applyFill="1" applyBorder="1" applyAlignment="1">
      <alignment horizontal="right" vertical="top" wrapText="1"/>
    </xf>
    <xf numFmtId="0" fontId="4" fillId="2" borderId="25" xfId="5" applyFont="1" applyFill="1" applyBorder="1" applyAlignment="1">
      <alignment horizontal="right" vertical="top" wrapText="1"/>
    </xf>
    <xf numFmtId="3" fontId="4" fillId="2" borderId="20" xfId="5" applyNumberFormat="1" applyFont="1" applyFill="1" applyBorder="1" applyAlignment="1">
      <alignment horizontal="center" vertical="top"/>
    </xf>
    <xf numFmtId="4" fontId="4" fillId="2" borderId="20" xfId="5" applyNumberFormat="1" applyFont="1" applyFill="1" applyBorder="1" applyAlignment="1">
      <alignment horizontal="center" vertical="top"/>
    </xf>
    <xf numFmtId="0" fontId="2" fillId="0" borderId="21" xfId="5" applyFont="1" applyBorder="1" applyAlignment="1">
      <alignment horizontal="center" vertical="top" wrapText="1"/>
    </xf>
    <xf numFmtId="0" fontId="2" fillId="0" borderId="20" xfId="5" applyFont="1" applyBorder="1" applyAlignment="1">
      <alignment horizontal="center" vertical="top" wrapText="1"/>
    </xf>
    <xf numFmtId="3" fontId="2" fillId="0" borderId="20" xfId="5" applyNumberFormat="1" applyFont="1" applyBorder="1" applyAlignment="1">
      <alignment horizontal="center" vertical="top"/>
    </xf>
    <xf numFmtId="2" fontId="2" fillId="0" borderId="20" xfId="5" applyNumberFormat="1" applyFont="1" applyBorder="1" applyAlignment="1">
      <alignment horizontal="center" vertical="top"/>
    </xf>
    <xf numFmtId="2" fontId="2" fillId="0" borderId="20" xfId="5" applyNumberFormat="1" applyFont="1" applyFill="1" applyBorder="1" applyAlignment="1">
      <alignment horizontal="center" vertical="top"/>
    </xf>
    <xf numFmtId="0" fontId="2" fillId="0" borderId="20" xfId="7" applyFont="1" applyBorder="1" applyAlignment="1">
      <alignment horizontal="center" vertical="top" wrapText="1"/>
    </xf>
    <xf numFmtId="0" fontId="2" fillId="0" borderId="24" xfId="5" applyFont="1" applyBorder="1" applyAlignment="1">
      <alignment horizontal="center"/>
    </xf>
    <xf numFmtId="0" fontId="2" fillId="2" borderId="24" xfId="5" applyFont="1" applyFill="1" applyBorder="1" applyAlignment="1">
      <alignment horizontal="center" vertical="top" wrapText="1"/>
    </xf>
    <xf numFmtId="0" fontId="2" fillId="0" borderId="0" xfId="5" applyBorder="1"/>
    <xf numFmtId="1" fontId="4" fillId="5" borderId="20" xfId="1" applyNumberFormat="1" applyFont="1" applyFill="1" applyBorder="1" applyAlignment="1">
      <alignment horizontal="center" vertical="top"/>
    </xf>
    <xf numFmtId="1" fontId="4" fillId="5" borderId="20" xfId="5" applyNumberFormat="1" applyFont="1" applyFill="1" applyBorder="1" applyAlignment="1">
      <alignment horizontal="center" vertical="top"/>
    </xf>
    <xf numFmtId="3" fontId="4" fillId="5" borderId="20" xfId="5" applyNumberFormat="1" applyFont="1" applyFill="1" applyBorder="1" applyAlignment="1">
      <alignment horizontal="center" vertical="top"/>
    </xf>
    <xf numFmtId="4" fontId="4" fillId="5" borderId="20" xfId="5" applyNumberFormat="1" applyFont="1" applyFill="1" applyBorder="1" applyAlignment="1">
      <alignment horizontal="center" vertical="top"/>
    </xf>
    <xf numFmtId="165" fontId="4" fillId="5" borderId="20" xfId="5" applyNumberFormat="1" applyFont="1" applyFill="1" applyBorder="1" applyAlignment="1">
      <alignment vertical="top"/>
    </xf>
    <xf numFmtId="165" fontId="4" fillId="0" borderId="20" xfId="5" applyNumberFormat="1" applyFont="1" applyFill="1" applyBorder="1" applyAlignment="1">
      <alignment vertical="top"/>
    </xf>
    <xf numFmtId="0" fontId="14" fillId="0" borderId="20" xfId="5" applyFont="1" applyFill="1" applyBorder="1" applyAlignment="1">
      <alignment horizontal="center" vertical="top" wrapText="1"/>
    </xf>
    <xf numFmtId="0" fontId="10" fillId="0" borderId="20" xfId="5" applyFont="1" applyFill="1" applyBorder="1" applyAlignment="1">
      <alignment horizontal="center" vertical="top" wrapText="1"/>
    </xf>
    <xf numFmtId="37" fontId="6" fillId="0" borderId="20" xfId="0" applyNumberFormat="1" applyFont="1" applyFill="1" applyBorder="1" applyAlignment="1" applyProtection="1">
      <alignment horizontal="center"/>
    </xf>
    <xf numFmtId="2" fontId="10" fillId="0" borderId="20" xfId="5" applyNumberFormat="1" applyFont="1" applyFill="1" applyBorder="1" applyAlignment="1">
      <alignment horizontal="center" vertical="top"/>
    </xf>
    <xf numFmtId="2" fontId="6" fillId="0" borderId="20" xfId="0" applyNumberFormat="1" applyFont="1" applyFill="1" applyBorder="1" applyAlignment="1" applyProtection="1">
      <alignment horizontal="center"/>
    </xf>
    <xf numFmtId="1" fontId="2" fillId="0" borderId="20" xfId="5" applyNumberFormat="1" applyFill="1" applyBorder="1" applyAlignment="1">
      <alignment horizontal="center" vertical="top"/>
    </xf>
    <xf numFmtId="166" fontId="2" fillId="9" borderId="20" xfId="5" applyNumberFormat="1" applyFill="1" applyBorder="1" applyAlignment="1">
      <alignment vertical="top"/>
    </xf>
    <xf numFmtId="166" fontId="2" fillId="9" borderId="26" xfId="5" applyNumberFormat="1" applyFill="1" applyBorder="1" applyAlignment="1">
      <alignment vertical="top"/>
    </xf>
    <xf numFmtId="0" fontId="7" fillId="4" borderId="13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10" fontId="8" fillId="0" borderId="17" xfId="0" applyNumberFormat="1" applyFont="1" applyBorder="1" applyAlignment="1">
      <alignment horizontal="center" vertical="center" wrapText="1"/>
    </xf>
    <xf numFmtId="3" fontId="2" fillId="0" borderId="20" xfId="5" applyNumberFormat="1" applyFill="1" applyBorder="1" applyAlignment="1">
      <alignment horizontal="center" vertical="top"/>
    </xf>
    <xf numFmtId="2" fontId="2" fillId="0" borderId="26" xfId="5" applyNumberFormat="1" applyFill="1" applyBorder="1" applyAlignment="1">
      <alignment horizontal="center" vertical="top"/>
    </xf>
    <xf numFmtId="0" fontId="0" fillId="0" borderId="20" xfId="0" applyFill="1" applyBorder="1"/>
    <xf numFmtId="37" fontId="6" fillId="0" borderId="20" xfId="0" applyNumberFormat="1" applyFont="1" applyFill="1" applyBorder="1" applyAlignment="1">
      <alignment horizontal="left" wrapText="1"/>
    </xf>
    <xf numFmtId="3" fontId="2" fillId="0" borderId="20" xfId="0" applyNumberFormat="1" applyFont="1" applyFill="1" applyBorder="1" applyAlignment="1">
      <alignment horizontal="center" vertical="center"/>
    </xf>
    <xf numFmtId="166" fontId="2" fillId="0" borderId="20" xfId="5" applyNumberFormat="1" applyFill="1" applyBorder="1" applyAlignment="1">
      <alignment vertical="top"/>
    </xf>
    <xf numFmtId="0" fontId="15" fillId="0" borderId="0" xfId="8"/>
    <xf numFmtId="10" fontId="8" fillId="0" borderId="4" xfId="0" applyNumberFormat="1" applyFont="1" applyBorder="1" applyAlignment="1">
      <alignment horizontal="center" vertical="center" wrapText="1"/>
    </xf>
    <xf numFmtId="44" fontId="8" fillId="0" borderId="4" xfId="3" applyFont="1" applyBorder="1" applyAlignment="1">
      <alignment horizontal="center" vertical="center" wrapText="1"/>
    </xf>
    <xf numFmtId="8" fontId="8" fillId="0" borderId="0" xfId="0" applyNumberFormat="1" applyFont="1" applyBorder="1"/>
    <xf numFmtId="6" fontId="8" fillId="0" borderId="0" xfId="0" applyNumberFormat="1" applyFont="1" applyBorder="1"/>
    <xf numFmtId="0" fontId="8" fillId="0" borderId="0" xfId="0" applyFont="1" applyBorder="1"/>
    <xf numFmtId="5" fontId="8" fillId="0" borderId="0" xfId="0" applyNumberFormat="1" applyFont="1" applyBorder="1"/>
    <xf numFmtId="166" fontId="2" fillId="9" borderId="20" xfId="5" applyNumberFormat="1" applyFont="1" applyFill="1" applyBorder="1" applyAlignment="1">
      <alignment vertical="top"/>
    </xf>
    <xf numFmtId="165" fontId="2" fillId="0" borderId="20" xfId="5" applyNumberFormat="1" applyFont="1" applyBorder="1" applyAlignment="1">
      <alignment vertical="top"/>
    </xf>
    <xf numFmtId="0" fontId="2" fillId="0" borderId="20" xfId="0" applyFont="1" applyFill="1" applyBorder="1"/>
    <xf numFmtId="37" fontId="2" fillId="0" borderId="20" xfId="0" applyNumberFormat="1" applyFont="1" applyFill="1" applyBorder="1" applyAlignment="1" applyProtection="1">
      <alignment horizontal="left"/>
    </xf>
    <xf numFmtId="37" fontId="2" fillId="0" borderId="20" xfId="0" applyNumberFormat="1" applyFont="1" applyFill="1" applyBorder="1" applyAlignment="1" applyProtection="1">
      <alignment horizontal="left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20" xfId="5" applyFont="1" applyFill="1" applyBorder="1" applyAlignment="1">
      <alignment vertical="top" wrapText="1"/>
    </xf>
    <xf numFmtId="0" fontId="2" fillId="0" borderId="20" xfId="5" applyFill="1" applyBorder="1" applyAlignment="1">
      <alignment vertical="top" wrapText="1"/>
    </xf>
    <xf numFmtId="0" fontId="2" fillId="0" borderId="20" xfId="0" applyFont="1" applyFill="1" applyBorder="1" applyAlignment="1">
      <alignment wrapText="1"/>
    </xf>
    <xf numFmtId="3" fontId="2" fillId="0" borderId="20" xfId="5" applyNumberFormat="1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 applyAlignment="1">
      <alignment horizontal="center"/>
    </xf>
    <xf numFmtId="0" fontId="2" fillId="0" borderId="0" xfId="5" applyAlignment="1">
      <alignment horizontal="center" vertical="top"/>
    </xf>
    <xf numFmtId="0" fontId="2" fillId="0" borderId="3" xfId="5" applyBorder="1" applyAlignment="1">
      <alignment horizontal="center"/>
    </xf>
    <xf numFmtId="0" fontId="0" fillId="0" borderId="8" xfId="0" applyBorder="1"/>
    <xf numFmtId="0" fontId="0" fillId="0" borderId="12" xfId="0" applyBorder="1"/>
    <xf numFmtId="0" fontId="0" fillId="0" borderId="0" xfId="0" applyBorder="1"/>
    <xf numFmtId="0" fontId="0" fillId="0" borderId="4" xfId="0" applyBorder="1"/>
    <xf numFmtId="0" fontId="0" fillId="0" borderId="15" xfId="0" applyBorder="1"/>
    <xf numFmtId="0" fontId="0" fillId="0" borderId="16" xfId="0" applyBorder="1"/>
    <xf numFmtId="0" fontId="0" fillId="0" borderId="8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15" xfId="0" applyBorder="1" applyAlignment="1">
      <alignment horizontal="left" indent="1"/>
    </xf>
    <xf numFmtId="0" fontId="0" fillId="0" borderId="7" xfId="0" applyBorder="1" applyAlignment="1">
      <alignment horizontal="right" indent="1"/>
    </xf>
    <xf numFmtId="0" fontId="0" fillId="0" borderId="34" xfId="0" applyBorder="1" applyAlignment="1">
      <alignment horizontal="right" indent="1"/>
    </xf>
    <xf numFmtId="0" fontId="0" fillId="0" borderId="14" xfId="0" applyBorder="1" applyAlignment="1">
      <alignment horizontal="right" indent="1"/>
    </xf>
    <xf numFmtId="3" fontId="4" fillId="2" borderId="20" xfId="1" applyNumberFormat="1" applyFont="1" applyFill="1" applyBorder="1" applyAlignment="1">
      <alignment horizontal="center" vertical="top"/>
    </xf>
    <xf numFmtId="0" fontId="4" fillId="0" borderId="0" xfId="5" applyFont="1" applyAlignment="1">
      <alignment horizontal="center" wrapText="1"/>
    </xf>
    <xf numFmtId="0" fontId="4" fillId="0" borderId="3" xfId="5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8" fontId="8" fillId="0" borderId="17" xfId="0" applyNumberFormat="1" applyFont="1" applyBorder="1" applyAlignment="1">
      <alignment horizontal="center" vertical="center" wrapText="1"/>
    </xf>
    <xf numFmtId="8" fontId="8" fillId="0" borderId="18" xfId="0" applyNumberFormat="1" applyFont="1" applyBorder="1" applyAlignment="1">
      <alignment horizontal="center" vertical="center" wrapText="1"/>
    </xf>
    <xf numFmtId="10" fontId="8" fillId="0" borderId="17" xfId="0" applyNumberFormat="1" applyFont="1" applyBorder="1" applyAlignment="1">
      <alignment horizontal="center" vertical="center" wrapText="1"/>
    </xf>
    <xf numFmtId="10" fontId="8" fillId="0" borderId="18" xfId="0" applyNumberFormat="1" applyFont="1" applyBorder="1" applyAlignment="1">
      <alignment horizontal="center" vertical="center" wrapText="1"/>
    </xf>
    <xf numFmtId="44" fontId="8" fillId="0" borderId="17" xfId="3" applyFont="1" applyBorder="1" applyAlignment="1">
      <alignment horizontal="center" vertical="center" wrapText="1"/>
    </xf>
    <xf numFmtId="44" fontId="8" fillId="0" borderId="18" xfId="3" applyFont="1" applyBorder="1" applyAlignment="1">
      <alignment horizontal="center" vertical="center" wrapText="1"/>
    </xf>
    <xf numFmtId="6" fontId="8" fillId="0" borderId="17" xfId="0" applyNumberFormat="1" applyFont="1" applyBorder="1" applyAlignment="1">
      <alignment horizontal="center" vertical="center" wrapText="1"/>
    </xf>
    <xf numFmtId="6" fontId="8" fillId="0" borderId="18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8" fontId="8" fillId="0" borderId="13" xfId="0" applyNumberFormat="1" applyFont="1" applyBorder="1" applyAlignment="1">
      <alignment horizontal="center" vertical="center" wrapText="1"/>
    </xf>
    <xf numFmtId="10" fontId="8" fillId="0" borderId="13" xfId="0" applyNumberFormat="1" applyFont="1" applyBorder="1" applyAlignment="1">
      <alignment horizontal="center" vertical="center" wrapText="1"/>
    </xf>
    <xf numFmtId="6" fontId="8" fillId="0" borderId="13" xfId="0" applyNumberFormat="1" applyFont="1" applyBorder="1" applyAlignment="1">
      <alignment horizontal="center" vertical="center" wrapText="1"/>
    </xf>
    <xf numFmtId="44" fontId="8" fillId="0" borderId="13" xfId="3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</cellXfs>
  <cellStyles count="9">
    <cellStyle name="Comma" xfId="1" builtinId="3"/>
    <cellStyle name="Comma 2" xfId="2" xr:uid="{00000000-0005-0000-0000-000001000000}"/>
    <cellStyle name="Currency" xfId="3" builtinId="4"/>
    <cellStyle name="Hyperlink" xfId="8" builtinId="8"/>
    <cellStyle name="Normal" xfId="0" builtinId="0"/>
    <cellStyle name="Normal 2" xfId="5" xr:uid="{BB04416B-67C1-4ADD-98D0-687AF122FD09}"/>
    <cellStyle name="Normal 6" xfId="7" xr:uid="{C9D94B17-E246-4B85-90EE-E9F975710666}"/>
    <cellStyle name="Normal 7" xfId="6" xr:uid="{1B4532C9-2AEC-4291-A751-2CC63669AA89}"/>
    <cellStyle name="Percent" xfId="4" builtinId="5"/>
  </cellStyles>
  <dxfs count="5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opm.gov/policy-data-oversight/pay-leave/salaries-wages/salary-tables/pdf/2022/DCB_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0D197-502A-4B40-9D4A-BBA84891245D}">
  <dimension ref="A1:T45"/>
  <sheetViews>
    <sheetView tabSelected="1" workbookViewId="0">
      <selection activeCell="L7" sqref="L7"/>
    </sheetView>
  </sheetViews>
  <sheetFormatPr defaultRowHeight="12.5" x14ac:dyDescent="0.25"/>
  <cols>
    <col min="1" max="1" width="4.1796875" customWidth="1"/>
    <col min="2" max="2" width="13.81640625" customWidth="1"/>
    <col min="3" max="3" width="39.54296875" customWidth="1"/>
    <col min="4" max="4" width="11" customWidth="1"/>
    <col min="5" max="5" width="14.1796875" customWidth="1"/>
    <col min="6" max="6" width="13.54296875" style="239" customWidth="1"/>
    <col min="7" max="7" width="17.6328125" customWidth="1"/>
    <col min="8" max="8" width="12.81640625" customWidth="1"/>
    <col min="9" max="10" width="11.1796875" customWidth="1"/>
    <col min="11" max="11" width="6.90625" customWidth="1"/>
    <col min="12" max="12" width="10.1796875" customWidth="1"/>
  </cols>
  <sheetData>
    <row r="1" spans="1:20" ht="13" customHeight="1" x14ac:dyDescent="0.3">
      <c r="A1" s="27"/>
      <c r="B1" s="255" t="s">
        <v>109</v>
      </c>
      <c r="C1" s="255"/>
      <c r="D1" s="255"/>
      <c r="E1" s="255"/>
      <c r="F1" s="255"/>
      <c r="G1" s="255"/>
      <c r="H1" s="255"/>
      <c r="I1" s="255"/>
      <c r="J1" s="255"/>
      <c r="K1" s="255"/>
      <c r="L1" s="256"/>
    </row>
    <row r="2" spans="1:20" ht="13" customHeight="1" x14ac:dyDescent="0.3">
      <c r="A2" s="27"/>
      <c r="B2" s="255" t="s">
        <v>63</v>
      </c>
      <c r="C2" s="255"/>
      <c r="D2" s="255"/>
      <c r="E2" s="255"/>
      <c r="F2" s="255"/>
      <c r="G2" s="255"/>
      <c r="H2" s="255"/>
      <c r="I2" s="255"/>
      <c r="J2" s="255"/>
      <c r="K2" s="255"/>
      <c r="L2" s="256"/>
    </row>
    <row r="3" spans="1:20" ht="91" customHeight="1" x14ac:dyDescent="0.3">
      <c r="A3" s="28" t="s">
        <v>64</v>
      </c>
      <c r="B3" s="29" t="s">
        <v>65</v>
      </c>
      <c r="C3" s="29" t="s">
        <v>59</v>
      </c>
      <c r="D3" s="29" t="s">
        <v>66</v>
      </c>
      <c r="E3" s="29" t="s">
        <v>67</v>
      </c>
      <c r="F3" s="29" t="s">
        <v>68</v>
      </c>
      <c r="G3" s="29" t="s">
        <v>69</v>
      </c>
      <c r="H3" s="29" t="s">
        <v>70</v>
      </c>
      <c r="I3" s="30" t="s">
        <v>71</v>
      </c>
      <c r="J3" s="31" t="s">
        <v>72</v>
      </c>
      <c r="K3" s="29" t="s">
        <v>73</v>
      </c>
      <c r="L3" s="31" t="s">
        <v>74</v>
      </c>
      <c r="N3" s="257" t="s">
        <v>135</v>
      </c>
      <c r="O3" s="257"/>
      <c r="P3" s="257"/>
      <c r="Q3" s="257"/>
      <c r="R3" s="257"/>
      <c r="S3" s="257"/>
      <c r="T3" s="257"/>
    </row>
    <row r="4" spans="1:20" ht="13" x14ac:dyDescent="0.3">
      <c r="A4" s="32"/>
      <c r="B4" s="33" t="s">
        <v>75</v>
      </c>
      <c r="C4" s="34" t="s">
        <v>76</v>
      </c>
      <c r="D4" s="34" t="s">
        <v>77</v>
      </c>
      <c r="E4" s="35"/>
      <c r="F4" s="36" t="s">
        <v>78</v>
      </c>
      <c r="G4" s="36" t="s">
        <v>79</v>
      </c>
      <c r="H4" s="36" t="s">
        <v>80</v>
      </c>
      <c r="I4" s="36" t="s">
        <v>81</v>
      </c>
      <c r="J4" s="37" t="s">
        <v>82</v>
      </c>
      <c r="K4" s="36" t="s">
        <v>83</v>
      </c>
      <c r="L4" s="37" t="s">
        <v>84</v>
      </c>
    </row>
    <row r="5" spans="1:20" ht="29" customHeight="1" x14ac:dyDescent="0.25">
      <c r="A5" s="32"/>
      <c r="B5" s="38"/>
      <c r="C5" s="122" t="s">
        <v>85</v>
      </c>
      <c r="D5" s="123"/>
      <c r="E5" s="124"/>
      <c r="F5" s="125">
        <v>189</v>
      </c>
      <c r="G5" s="39"/>
      <c r="H5" s="40"/>
      <c r="I5" s="41"/>
      <c r="J5" s="40"/>
      <c r="K5" s="42"/>
      <c r="L5" s="43"/>
    </row>
    <row r="6" spans="1:20" ht="13" x14ac:dyDescent="0.25">
      <c r="A6" s="32"/>
      <c r="B6" s="44"/>
      <c r="C6" s="126" t="s">
        <v>86</v>
      </c>
      <c r="D6" s="127"/>
      <c r="E6" s="128"/>
      <c r="F6" s="129">
        <v>50</v>
      </c>
      <c r="G6" s="47"/>
      <c r="H6" s="48"/>
      <c r="I6" s="49"/>
      <c r="J6" s="48"/>
      <c r="K6" s="50"/>
      <c r="L6" s="51"/>
    </row>
    <row r="7" spans="1:20" ht="21" customHeight="1" thickBot="1" x14ac:dyDescent="0.35">
      <c r="A7" s="32"/>
      <c r="B7" s="63"/>
      <c r="C7" s="64" t="s">
        <v>129</v>
      </c>
      <c r="D7" s="65"/>
      <c r="E7" s="66"/>
      <c r="F7" s="67"/>
      <c r="G7" s="68"/>
      <c r="H7" s="69"/>
      <c r="I7" s="68"/>
      <c r="J7" s="67"/>
      <c r="K7" s="70"/>
      <c r="L7" s="70"/>
    </row>
    <row r="8" spans="1:20" ht="16" customHeight="1" x14ac:dyDescent="0.25">
      <c r="A8" s="32"/>
      <c r="B8" s="21" t="s">
        <v>52</v>
      </c>
      <c r="C8" s="230" t="s">
        <v>51</v>
      </c>
      <c r="D8" s="71" t="s">
        <v>110</v>
      </c>
      <c r="E8" s="72">
        <v>1</v>
      </c>
      <c r="F8" s="284">
        <v>189</v>
      </c>
      <c r="G8" s="73">
        <v>1</v>
      </c>
      <c r="H8" s="74">
        <f>(F8)*(G8)</f>
        <v>189</v>
      </c>
      <c r="I8" s="26">
        <v>2</v>
      </c>
      <c r="J8" s="48">
        <f>(H8)*(I8)</f>
        <v>378</v>
      </c>
      <c r="K8" s="210">
        <v>71.81</v>
      </c>
      <c r="L8" s="51">
        <f>(J8)*(K8)</f>
        <v>27144.18</v>
      </c>
      <c r="N8" s="251">
        <v>119</v>
      </c>
      <c r="O8" s="248" t="s">
        <v>140</v>
      </c>
      <c r="P8" s="242"/>
      <c r="Q8" s="242"/>
      <c r="R8" s="243"/>
    </row>
    <row r="9" spans="1:20" ht="16" customHeight="1" x14ac:dyDescent="0.25">
      <c r="A9" s="32"/>
      <c r="B9" s="21">
        <v>3.2</v>
      </c>
      <c r="C9" s="231" t="s">
        <v>1</v>
      </c>
      <c r="D9" s="205" t="s">
        <v>8</v>
      </c>
      <c r="E9" s="72">
        <v>1</v>
      </c>
      <c r="F9" s="284">
        <v>189</v>
      </c>
      <c r="G9" s="207">
        <v>1</v>
      </c>
      <c r="H9" s="74">
        <f>(F9)*(G9)</f>
        <v>189</v>
      </c>
      <c r="I9" s="208">
        <v>40</v>
      </c>
      <c r="J9" s="48">
        <f>(H9)*(I9)</f>
        <v>7560</v>
      </c>
      <c r="K9" s="210">
        <v>71.81</v>
      </c>
      <c r="L9" s="51">
        <f>(J9)*(K9)</f>
        <v>542883.6</v>
      </c>
      <c r="N9" s="252">
        <v>70</v>
      </c>
      <c r="O9" s="249" t="s">
        <v>141</v>
      </c>
      <c r="P9" s="244"/>
      <c r="Q9" s="244"/>
      <c r="R9" s="245"/>
    </row>
    <row r="10" spans="1:20" ht="16" customHeight="1" thickBot="1" x14ac:dyDescent="0.3">
      <c r="A10" s="32"/>
      <c r="B10" s="21">
        <v>3.2</v>
      </c>
      <c r="C10" s="232" t="s">
        <v>2</v>
      </c>
      <c r="D10" s="205" t="s">
        <v>8</v>
      </c>
      <c r="E10" s="72">
        <v>1</v>
      </c>
      <c r="F10" s="284">
        <v>189</v>
      </c>
      <c r="G10" s="207">
        <v>1</v>
      </c>
      <c r="H10" s="209">
        <f t="shared" ref="H10:H17" si="0">(F10)*(G10)</f>
        <v>189</v>
      </c>
      <c r="I10" s="208">
        <v>10</v>
      </c>
      <c r="J10" s="75">
        <f t="shared" ref="J10:J17" si="1">(H10)*(I10)</f>
        <v>1890</v>
      </c>
      <c r="K10" s="210">
        <v>71.81</v>
      </c>
      <c r="L10" s="51">
        <f>(J10)*(K10)</f>
        <v>135720.9</v>
      </c>
      <c r="N10" s="253">
        <v>189</v>
      </c>
      <c r="O10" s="250" t="s">
        <v>142</v>
      </c>
      <c r="P10" s="246"/>
      <c r="Q10" s="246"/>
      <c r="R10" s="247"/>
    </row>
    <row r="11" spans="1:20" ht="16" customHeight="1" x14ac:dyDescent="0.25">
      <c r="A11" s="32"/>
      <c r="B11" s="21">
        <v>3.2</v>
      </c>
      <c r="C11" s="230" t="s">
        <v>3</v>
      </c>
      <c r="D11" s="205" t="s">
        <v>8</v>
      </c>
      <c r="E11" s="46">
        <v>0.6</v>
      </c>
      <c r="F11" s="206">
        <f>F5*E11</f>
        <v>113.39999999999999</v>
      </c>
      <c r="G11" s="131">
        <v>1</v>
      </c>
      <c r="H11" s="209">
        <f t="shared" si="0"/>
        <v>113.39999999999999</v>
      </c>
      <c r="I11" s="208">
        <v>50</v>
      </c>
      <c r="J11" s="75">
        <f t="shared" si="1"/>
        <v>5670</v>
      </c>
      <c r="K11" s="210">
        <v>71.81</v>
      </c>
      <c r="L11" s="51">
        <f t="shared" ref="L11:L17" si="2">(J11)*(K11)</f>
        <v>407162.7</v>
      </c>
      <c r="M11" s="1"/>
    </row>
    <row r="12" spans="1:20" ht="16" customHeight="1" x14ac:dyDescent="0.25">
      <c r="A12" s="32"/>
      <c r="B12" s="21">
        <v>3.2</v>
      </c>
      <c r="C12" s="230" t="s">
        <v>56</v>
      </c>
      <c r="D12" s="205" t="s">
        <v>8</v>
      </c>
      <c r="E12" s="46">
        <v>1</v>
      </c>
      <c r="F12" s="284">
        <v>189</v>
      </c>
      <c r="G12" s="131">
        <v>1</v>
      </c>
      <c r="H12" s="209">
        <f t="shared" si="0"/>
        <v>189</v>
      </c>
      <c r="I12" s="208">
        <v>2</v>
      </c>
      <c r="J12" s="75">
        <f t="shared" si="1"/>
        <v>378</v>
      </c>
      <c r="K12" s="210">
        <v>71.81</v>
      </c>
      <c r="L12" s="51">
        <f t="shared" si="2"/>
        <v>27144.18</v>
      </c>
    </row>
    <row r="13" spans="1:20" ht="16" customHeight="1" x14ac:dyDescent="0.25">
      <c r="A13" s="32"/>
      <c r="B13" s="21" t="s">
        <v>123</v>
      </c>
      <c r="C13" s="230" t="s">
        <v>55</v>
      </c>
      <c r="D13" s="130" t="s">
        <v>8</v>
      </c>
      <c r="E13" s="46">
        <v>1</v>
      </c>
      <c r="F13" s="284">
        <v>189</v>
      </c>
      <c r="G13" s="131">
        <v>1</v>
      </c>
      <c r="H13" s="54">
        <f t="shared" si="0"/>
        <v>189</v>
      </c>
      <c r="I13" s="208">
        <v>1</v>
      </c>
      <c r="J13" s="75">
        <f t="shared" si="1"/>
        <v>189</v>
      </c>
      <c r="K13" s="210">
        <v>71.81</v>
      </c>
      <c r="L13" s="51">
        <f t="shared" si="2"/>
        <v>13572.09</v>
      </c>
    </row>
    <row r="14" spans="1:20" ht="16" customHeight="1" x14ac:dyDescent="0.25">
      <c r="A14" s="32"/>
      <c r="B14" s="21">
        <v>3.2</v>
      </c>
      <c r="C14" s="230" t="s">
        <v>57</v>
      </c>
      <c r="D14" s="130" t="s">
        <v>8</v>
      </c>
      <c r="E14" s="46">
        <v>1</v>
      </c>
      <c r="F14" s="284">
        <v>189</v>
      </c>
      <c r="G14" s="131">
        <v>1</v>
      </c>
      <c r="H14" s="54">
        <f t="shared" si="0"/>
        <v>189</v>
      </c>
      <c r="I14" s="208">
        <v>10</v>
      </c>
      <c r="J14" s="75">
        <f t="shared" si="1"/>
        <v>1890</v>
      </c>
      <c r="K14" s="210">
        <v>71.81</v>
      </c>
      <c r="L14" s="51">
        <f t="shared" si="2"/>
        <v>135720.9</v>
      </c>
    </row>
    <row r="15" spans="1:20" ht="29.5" customHeight="1" x14ac:dyDescent="0.25">
      <c r="A15" s="32"/>
      <c r="B15" s="21" t="s">
        <v>60</v>
      </c>
      <c r="C15" s="233" t="s">
        <v>128</v>
      </c>
      <c r="D15" s="130" t="s">
        <v>8</v>
      </c>
      <c r="E15" s="46">
        <v>1</v>
      </c>
      <c r="F15" s="239">
        <v>189</v>
      </c>
      <c r="G15" s="131">
        <v>1</v>
      </c>
      <c r="H15" s="54">
        <f t="shared" si="0"/>
        <v>189</v>
      </c>
      <c r="I15" s="22">
        <v>40</v>
      </c>
      <c r="J15" s="75">
        <f t="shared" si="1"/>
        <v>7560</v>
      </c>
      <c r="K15" s="210">
        <v>71.81</v>
      </c>
      <c r="L15" s="51">
        <f t="shared" si="2"/>
        <v>542883.6</v>
      </c>
      <c r="M15" s="1"/>
    </row>
    <row r="16" spans="1:20" ht="16" customHeight="1" x14ac:dyDescent="0.25">
      <c r="A16" s="32"/>
      <c r="B16" s="21" t="s">
        <v>61</v>
      </c>
      <c r="C16" s="23" t="s">
        <v>139</v>
      </c>
      <c r="D16" s="45" t="s">
        <v>8</v>
      </c>
      <c r="E16" s="76">
        <v>0.01</v>
      </c>
      <c r="F16" s="24">
        <v>1</v>
      </c>
      <c r="G16" s="53">
        <v>1</v>
      </c>
      <c r="H16" s="74">
        <f t="shared" si="0"/>
        <v>1</v>
      </c>
      <c r="I16" s="22">
        <v>4</v>
      </c>
      <c r="J16" s="48">
        <f t="shared" si="1"/>
        <v>4</v>
      </c>
      <c r="K16" s="210">
        <v>71.81</v>
      </c>
      <c r="L16" s="51">
        <f t="shared" si="2"/>
        <v>287.24</v>
      </c>
      <c r="M16" s="1"/>
    </row>
    <row r="17" spans="1:13" ht="16" customHeight="1" x14ac:dyDescent="0.25">
      <c r="A17" s="32"/>
      <c r="B17" s="21">
        <v>2.6</v>
      </c>
      <c r="C17" s="23" t="s">
        <v>62</v>
      </c>
      <c r="D17" s="45" t="s">
        <v>8</v>
      </c>
      <c r="E17" s="76">
        <v>0.01</v>
      </c>
      <c r="F17" s="24">
        <v>1</v>
      </c>
      <c r="G17" s="53">
        <v>1</v>
      </c>
      <c r="H17" s="74">
        <f t="shared" si="0"/>
        <v>1</v>
      </c>
      <c r="I17" s="22">
        <v>1</v>
      </c>
      <c r="J17" s="48">
        <f t="shared" si="1"/>
        <v>1</v>
      </c>
      <c r="K17" s="210">
        <v>71.81</v>
      </c>
      <c r="L17" s="51">
        <f t="shared" si="2"/>
        <v>71.81</v>
      </c>
      <c r="M17" s="1"/>
    </row>
    <row r="18" spans="1:13" ht="16" customHeight="1" x14ac:dyDescent="0.25">
      <c r="A18" s="32"/>
      <c r="B18" s="195"/>
      <c r="C18" s="77"/>
      <c r="D18" s="45"/>
      <c r="E18" s="78"/>
      <c r="F18" s="79"/>
      <c r="G18" s="80"/>
      <c r="H18" s="54"/>
      <c r="I18" s="53"/>
      <c r="J18" s="81"/>
      <c r="K18" s="211"/>
      <c r="L18" s="82"/>
    </row>
    <row r="19" spans="1:13" ht="16" customHeight="1" x14ac:dyDescent="0.25">
      <c r="A19" s="32"/>
      <c r="B19" s="196"/>
      <c r="C19" s="186" t="s">
        <v>87</v>
      </c>
      <c r="D19" s="83"/>
      <c r="E19" s="84"/>
      <c r="F19" s="85"/>
      <c r="G19" s="86"/>
      <c r="H19" s="254">
        <f>SUM(H8:H18)</f>
        <v>1438.4</v>
      </c>
      <c r="I19" s="61"/>
      <c r="J19" s="87">
        <f>SUM(J8:J18)</f>
        <v>25520</v>
      </c>
      <c r="K19" s="61"/>
      <c r="L19" s="88">
        <f>SUM(L8:L18)</f>
        <v>1832591.2</v>
      </c>
    </row>
    <row r="20" spans="1:13" ht="16" customHeight="1" x14ac:dyDescent="0.25">
      <c r="A20" s="32"/>
      <c r="B20" s="89"/>
      <c r="C20" s="90" t="s">
        <v>88</v>
      </c>
      <c r="D20" s="65"/>
      <c r="E20" s="66"/>
      <c r="F20" s="67"/>
      <c r="G20" s="68"/>
      <c r="H20" s="69"/>
      <c r="I20" s="68"/>
      <c r="J20" s="67"/>
      <c r="K20" s="70"/>
      <c r="L20" s="70"/>
    </row>
    <row r="21" spans="1:13" ht="16" customHeight="1" x14ac:dyDescent="0.25">
      <c r="A21" s="32"/>
      <c r="B21" s="189" t="s">
        <v>97</v>
      </c>
      <c r="C21" s="234" t="s">
        <v>111</v>
      </c>
      <c r="D21" s="190" t="s">
        <v>89</v>
      </c>
      <c r="E21" s="46">
        <v>1</v>
      </c>
      <c r="F21" s="191">
        <f t="shared" ref="F21:F37" si="3">ROUND(E21*$F$6,0)</f>
        <v>50</v>
      </c>
      <c r="G21" s="192">
        <v>1</v>
      </c>
      <c r="H21" s="54">
        <f t="shared" ref="H21:H37" si="4">(F21)*(G21)</f>
        <v>50</v>
      </c>
      <c r="I21" s="192">
        <v>1</v>
      </c>
      <c r="J21" s="48">
        <f t="shared" ref="J21:J37" si="5">(H21)*(I21)</f>
        <v>50</v>
      </c>
      <c r="K21" s="210">
        <v>71.81</v>
      </c>
      <c r="L21" s="51">
        <f t="shared" ref="L21:L37" si="6">(J21)*(K21)</f>
        <v>3590.5</v>
      </c>
    </row>
    <row r="22" spans="1:13" ht="16" customHeight="1" x14ac:dyDescent="0.25">
      <c r="A22" s="32"/>
      <c r="B22" s="189" t="s">
        <v>97</v>
      </c>
      <c r="C22" s="234" t="s">
        <v>90</v>
      </c>
      <c r="D22" s="190" t="s">
        <v>91</v>
      </c>
      <c r="E22" s="46">
        <v>1</v>
      </c>
      <c r="F22" s="191">
        <f t="shared" si="3"/>
        <v>50</v>
      </c>
      <c r="G22" s="192">
        <v>1</v>
      </c>
      <c r="H22" s="54">
        <f t="shared" si="4"/>
        <v>50</v>
      </c>
      <c r="I22" s="192">
        <v>0.25</v>
      </c>
      <c r="J22" s="191">
        <f t="shared" si="5"/>
        <v>12.5</v>
      </c>
      <c r="K22" s="210">
        <v>71.81</v>
      </c>
      <c r="L22" s="51">
        <f t="shared" si="6"/>
        <v>897.625</v>
      </c>
    </row>
    <row r="23" spans="1:13" ht="28" customHeight="1" x14ac:dyDescent="0.25">
      <c r="A23" s="32"/>
      <c r="B23" s="189">
        <v>2.1</v>
      </c>
      <c r="C23" s="234" t="s">
        <v>92</v>
      </c>
      <c r="D23" s="194" t="s">
        <v>93</v>
      </c>
      <c r="E23" s="46">
        <v>1</v>
      </c>
      <c r="F23" s="191">
        <f t="shared" si="3"/>
        <v>50</v>
      </c>
      <c r="G23" s="192">
        <v>1</v>
      </c>
      <c r="H23" s="54">
        <f t="shared" si="4"/>
        <v>50</v>
      </c>
      <c r="I23" s="193">
        <v>2</v>
      </c>
      <c r="J23" s="48">
        <f t="shared" si="5"/>
        <v>100</v>
      </c>
      <c r="K23" s="210">
        <v>71.81</v>
      </c>
      <c r="L23" s="51">
        <f t="shared" si="6"/>
        <v>7181</v>
      </c>
    </row>
    <row r="24" spans="1:13" ht="16" customHeight="1" x14ac:dyDescent="0.25">
      <c r="A24" s="32"/>
      <c r="B24" s="189" t="s">
        <v>52</v>
      </c>
      <c r="C24" s="234" t="s">
        <v>94</v>
      </c>
      <c r="D24" s="190" t="s">
        <v>8</v>
      </c>
      <c r="E24" s="46">
        <v>1</v>
      </c>
      <c r="F24" s="191">
        <f t="shared" si="3"/>
        <v>50</v>
      </c>
      <c r="G24" s="192">
        <v>1</v>
      </c>
      <c r="H24" s="54">
        <f t="shared" si="4"/>
        <v>50</v>
      </c>
      <c r="I24" s="192">
        <v>1</v>
      </c>
      <c r="J24" s="48">
        <f t="shared" si="5"/>
        <v>50</v>
      </c>
      <c r="K24" s="228">
        <v>71.81</v>
      </c>
      <c r="L24" s="229">
        <f t="shared" si="6"/>
        <v>3590.5</v>
      </c>
      <c r="M24" s="1"/>
    </row>
    <row r="25" spans="1:13" ht="16" customHeight="1" x14ac:dyDescent="0.25">
      <c r="A25" s="32"/>
      <c r="B25" s="182" t="s">
        <v>95</v>
      </c>
      <c r="C25" s="235" t="s">
        <v>96</v>
      </c>
      <c r="D25" s="130" t="s">
        <v>8</v>
      </c>
      <c r="E25" s="46">
        <v>1</v>
      </c>
      <c r="F25" s="215">
        <f t="shared" si="3"/>
        <v>50</v>
      </c>
      <c r="G25" s="131">
        <v>1</v>
      </c>
      <c r="H25" s="54">
        <f t="shared" si="4"/>
        <v>50</v>
      </c>
      <c r="I25" s="131">
        <v>1</v>
      </c>
      <c r="J25" s="48">
        <f t="shared" si="5"/>
        <v>50</v>
      </c>
      <c r="K25" s="210">
        <v>71.81</v>
      </c>
      <c r="L25" s="51">
        <f t="shared" si="6"/>
        <v>3590.5</v>
      </c>
      <c r="M25" s="1"/>
    </row>
    <row r="26" spans="1:13" ht="16" customHeight="1" x14ac:dyDescent="0.25">
      <c r="A26" s="32"/>
      <c r="B26" s="182" t="s">
        <v>97</v>
      </c>
      <c r="C26" s="235" t="s">
        <v>98</v>
      </c>
      <c r="D26" s="130" t="s">
        <v>99</v>
      </c>
      <c r="E26" s="46">
        <v>1</v>
      </c>
      <c r="F26" s="215">
        <f t="shared" si="3"/>
        <v>50</v>
      </c>
      <c r="G26" s="131">
        <v>1</v>
      </c>
      <c r="H26" s="54">
        <f t="shared" si="4"/>
        <v>50</v>
      </c>
      <c r="I26" s="131">
        <v>0.25</v>
      </c>
      <c r="J26" s="215">
        <f t="shared" si="5"/>
        <v>12.5</v>
      </c>
      <c r="K26" s="210">
        <v>71.81</v>
      </c>
      <c r="L26" s="51">
        <f t="shared" si="6"/>
        <v>897.625</v>
      </c>
      <c r="M26" s="1"/>
    </row>
    <row r="27" spans="1:13" ht="16" customHeight="1" x14ac:dyDescent="0.25">
      <c r="A27" s="32"/>
      <c r="B27" s="182" t="s">
        <v>97</v>
      </c>
      <c r="C27" s="235" t="s">
        <v>100</v>
      </c>
      <c r="D27" s="130" t="s">
        <v>101</v>
      </c>
      <c r="E27" s="46">
        <v>1</v>
      </c>
      <c r="F27" s="215">
        <f t="shared" si="3"/>
        <v>50</v>
      </c>
      <c r="G27" s="131">
        <v>1</v>
      </c>
      <c r="H27" s="54">
        <f t="shared" si="4"/>
        <v>50</v>
      </c>
      <c r="I27" s="131">
        <v>0.5</v>
      </c>
      <c r="J27" s="215">
        <f t="shared" si="5"/>
        <v>25</v>
      </c>
      <c r="K27" s="210">
        <v>71.81</v>
      </c>
      <c r="L27" s="51">
        <f t="shared" si="6"/>
        <v>1795.25</v>
      </c>
      <c r="M27" s="1"/>
    </row>
    <row r="28" spans="1:13" ht="16" customHeight="1" x14ac:dyDescent="0.25">
      <c r="A28" s="32"/>
      <c r="B28" s="182" t="s">
        <v>97</v>
      </c>
      <c r="C28" s="235" t="s">
        <v>102</v>
      </c>
      <c r="D28" s="130" t="s">
        <v>8</v>
      </c>
      <c r="E28" s="78">
        <v>1</v>
      </c>
      <c r="F28" s="215">
        <f t="shared" si="3"/>
        <v>50</v>
      </c>
      <c r="G28" s="216">
        <v>1</v>
      </c>
      <c r="H28" s="54">
        <f t="shared" si="4"/>
        <v>50</v>
      </c>
      <c r="I28" s="131">
        <v>1</v>
      </c>
      <c r="J28" s="215">
        <f t="shared" si="5"/>
        <v>50</v>
      </c>
      <c r="K28" s="210">
        <v>71.81</v>
      </c>
      <c r="L28" s="51">
        <f t="shared" si="6"/>
        <v>3590.5</v>
      </c>
      <c r="M28" s="1"/>
    </row>
    <row r="29" spans="1:13" ht="16" customHeight="1" x14ac:dyDescent="0.25">
      <c r="A29" s="32"/>
      <c r="B29" s="182" t="s">
        <v>97</v>
      </c>
      <c r="C29" s="235" t="s">
        <v>103</v>
      </c>
      <c r="D29" s="130" t="s">
        <v>8</v>
      </c>
      <c r="E29" s="78">
        <v>0.5</v>
      </c>
      <c r="F29" s="215">
        <f t="shared" si="3"/>
        <v>25</v>
      </c>
      <c r="G29" s="216">
        <v>4</v>
      </c>
      <c r="H29" s="54">
        <f t="shared" si="4"/>
        <v>100</v>
      </c>
      <c r="I29" s="131">
        <v>1</v>
      </c>
      <c r="J29" s="215">
        <f t="shared" si="5"/>
        <v>100</v>
      </c>
      <c r="K29" s="210">
        <v>71.81</v>
      </c>
      <c r="L29" s="51">
        <f t="shared" si="6"/>
        <v>7181</v>
      </c>
      <c r="M29" s="1"/>
    </row>
    <row r="30" spans="1:13" ht="16" customHeight="1" x14ac:dyDescent="0.25">
      <c r="A30" s="32"/>
      <c r="B30" s="182" t="s">
        <v>97</v>
      </c>
      <c r="C30" s="235" t="s">
        <v>104</v>
      </c>
      <c r="D30" s="130" t="s">
        <v>8</v>
      </c>
      <c r="E30" s="78">
        <v>0.5</v>
      </c>
      <c r="F30" s="215">
        <f t="shared" si="3"/>
        <v>25</v>
      </c>
      <c r="G30" s="216">
        <v>1</v>
      </c>
      <c r="H30" s="54">
        <f t="shared" si="4"/>
        <v>25</v>
      </c>
      <c r="I30" s="131">
        <v>2</v>
      </c>
      <c r="J30" s="215">
        <f t="shared" si="5"/>
        <v>50</v>
      </c>
      <c r="K30" s="210">
        <v>71.81</v>
      </c>
      <c r="L30" s="51">
        <f t="shared" si="6"/>
        <v>3590.5</v>
      </c>
      <c r="M30" s="1"/>
    </row>
    <row r="31" spans="1:13" ht="16" customHeight="1" x14ac:dyDescent="0.25">
      <c r="A31" s="32"/>
      <c r="B31" s="182" t="s">
        <v>97</v>
      </c>
      <c r="C31" s="235" t="s">
        <v>105</v>
      </c>
      <c r="D31" s="130" t="s">
        <v>8</v>
      </c>
      <c r="E31" s="46">
        <v>0.5</v>
      </c>
      <c r="F31" s="215">
        <f t="shared" si="3"/>
        <v>25</v>
      </c>
      <c r="G31" s="131">
        <v>1</v>
      </c>
      <c r="H31" s="54">
        <f t="shared" si="4"/>
        <v>25</v>
      </c>
      <c r="I31" s="131">
        <v>2</v>
      </c>
      <c r="J31" s="215">
        <f t="shared" si="5"/>
        <v>50</v>
      </c>
      <c r="K31" s="210">
        <v>71.81</v>
      </c>
      <c r="L31" s="51">
        <f t="shared" si="6"/>
        <v>3590.5</v>
      </c>
      <c r="M31" s="1"/>
    </row>
    <row r="32" spans="1:13" ht="16" customHeight="1" x14ac:dyDescent="0.25">
      <c r="A32" s="32"/>
      <c r="B32" s="92"/>
      <c r="C32" s="185" t="s">
        <v>122</v>
      </c>
      <c r="D32" s="56"/>
      <c r="E32" s="57"/>
      <c r="F32" s="58"/>
      <c r="G32" s="59"/>
      <c r="H32" s="60">
        <f>SUM(H21:H31)</f>
        <v>550</v>
      </c>
      <c r="I32" s="61"/>
      <c r="J32" s="187">
        <f>SUM(J21:J31)</f>
        <v>550</v>
      </c>
      <c r="K32" s="61"/>
      <c r="L32" s="184">
        <f t="shared" si="6"/>
        <v>0</v>
      </c>
    </row>
    <row r="33" spans="1:13" ht="16" customHeight="1" x14ac:dyDescent="0.25">
      <c r="A33" s="32"/>
      <c r="B33" s="179"/>
      <c r="C33" s="90" t="s">
        <v>126</v>
      </c>
      <c r="D33" s="65"/>
      <c r="E33" s="66"/>
      <c r="F33" s="180"/>
      <c r="G33" s="68"/>
      <c r="H33" s="69"/>
      <c r="I33" s="68"/>
      <c r="J33" s="180"/>
      <c r="K33" s="70"/>
      <c r="L33" s="181"/>
    </row>
    <row r="34" spans="1:13" ht="16" customHeight="1" x14ac:dyDescent="0.25">
      <c r="A34" s="32"/>
      <c r="B34" s="182">
        <v>2.4</v>
      </c>
      <c r="C34" s="234" t="s">
        <v>106</v>
      </c>
      <c r="D34" s="190" t="s">
        <v>8</v>
      </c>
      <c r="E34" s="46">
        <v>0.05</v>
      </c>
      <c r="F34" s="237">
        <v>3</v>
      </c>
      <c r="G34" s="193">
        <v>1</v>
      </c>
      <c r="H34" s="54">
        <f t="shared" si="4"/>
        <v>3</v>
      </c>
      <c r="I34" s="193">
        <v>0.5</v>
      </c>
      <c r="J34" s="48">
        <f t="shared" si="5"/>
        <v>1.5</v>
      </c>
      <c r="K34" s="210">
        <v>71.81</v>
      </c>
      <c r="L34" s="183"/>
      <c r="M34" s="1"/>
    </row>
    <row r="35" spans="1:13" ht="28" customHeight="1" x14ac:dyDescent="0.25">
      <c r="A35" s="32"/>
      <c r="B35" s="189" t="s">
        <v>53</v>
      </c>
      <c r="C35" s="236" t="s">
        <v>4</v>
      </c>
      <c r="D35" s="190" t="s">
        <v>8</v>
      </c>
      <c r="E35" s="46">
        <v>1</v>
      </c>
      <c r="F35" s="191">
        <f t="shared" si="3"/>
        <v>50</v>
      </c>
      <c r="G35" s="192">
        <v>2</v>
      </c>
      <c r="H35" s="54">
        <f t="shared" si="4"/>
        <v>100</v>
      </c>
      <c r="I35" s="192">
        <v>0.5</v>
      </c>
      <c r="J35" s="48">
        <f t="shared" si="5"/>
        <v>50</v>
      </c>
      <c r="K35" s="210">
        <v>71.81</v>
      </c>
      <c r="L35" s="51">
        <f t="shared" si="6"/>
        <v>3590.5</v>
      </c>
    </row>
    <row r="36" spans="1:13" ht="29" customHeight="1" x14ac:dyDescent="0.25">
      <c r="A36" s="32"/>
      <c r="B36" s="189" t="s">
        <v>53</v>
      </c>
      <c r="C36" s="236" t="s">
        <v>58</v>
      </c>
      <c r="D36" s="190" t="s">
        <v>8</v>
      </c>
      <c r="E36" s="46">
        <v>1</v>
      </c>
      <c r="F36" s="191">
        <f t="shared" si="3"/>
        <v>50</v>
      </c>
      <c r="G36" s="192">
        <v>1</v>
      </c>
      <c r="H36" s="54">
        <f t="shared" si="4"/>
        <v>50</v>
      </c>
      <c r="I36" s="192">
        <v>1</v>
      </c>
      <c r="J36" s="48">
        <f t="shared" si="5"/>
        <v>50</v>
      </c>
      <c r="K36" s="210">
        <v>71.81</v>
      </c>
      <c r="L36" s="51">
        <f t="shared" si="6"/>
        <v>3590.5</v>
      </c>
    </row>
    <row r="37" spans="1:13" ht="32.5" customHeight="1" x14ac:dyDescent="0.25">
      <c r="A37" s="32"/>
      <c r="B37" s="189" t="s">
        <v>53</v>
      </c>
      <c r="C37" s="236" t="s">
        <v>54</v>
      </c>
      <c r="D37" s="190" t="s">
        <v>8</v>
      </c>
      <c r="E37" s="46">
        <v>1</v>
      </c>
      <c r="F37" s="191">
        <f t="shared" si="3"/>
        <v>50</v>
      </c>
      <c r="G37" s="192">
        <v>1</v>
      </c>
      <c r="H37" s="54">
        <f t="shared" si="4"/>
        <v>50</v>
      </c>
      <c r="I37" s="192">
        <v>1</v>
      </c>
      <c r="J37" s="48">
        <f t="shared" si="5"/>
        <v>50</v>
      </c>
      <c r="K37" s="210">
        <v>71.81</v>
      </c>
      <c r="L37" s="51">
        <f t="shared" si="6"/>
        <v>3590.5</v>
      </c>
    </row>
    <row r="38" spans="1:13" ht="16" customHeight="1" x14ac:dyDescent="0.25">
      <c r="A38" s="32"/>
      <c r="B38" s="56"/>
      <c r="C38" s="185" t="s">
        <v>125</v>
      </c>
      <c r="D38" s="56"/>
      <c r="E38" s="57"/>
      <c r="F38" s="58"/>
      <c r="G38" s="59"/>
      <c r="H38" s="60">
        <f>SUM(H34:H37)</f>
        <v>203</v>
      </c>
      <c r="I38" s="91"/>
      <c r="J38" s="187">
        <f>SUM(J34:J37)</f>
        <v>151.5</v>
      </c>
      <c r="K38" s="188"/>
      <c r="L38" s="62">
        <f>SUM(L21:L37)</f>
        <v>50267</v>
      </c>
    </row>
    <row r="39" spans="1:13" ht="16" customHeight="1" x14ac:dyDescent="0.25">
      <c r="A39" s="197"/>
      <c r="B39" s="65"/>
      <c r="C39" s="90" t="s">
        <v>107</v>
      </c>
      <c r="D39" s="65"/>
      <c r="E39" s="66"/>
      <c r="F39" s="180"/>
      <c r="G39" s="68"/>
      <c r="H39" s="198"/>
      <c r="I39" s="199"/>
      <c r="J39" s="200"/>
      <c r="K39" s="201"/>
      <c r="L39" s="202"/>
    </row>
    <row r="40" spans="1:13" ht="16" customHeight="1" x14ac:dyDescent="0.25">
      <c r="A40" s="197"/>
      <c r="B40" s="44" t="s">
        <v>95</v>
      </c>
      <c r="C40" s="235" t="s">
        <v>107</v>
      </c>
      <c r="D40" s="45" t="s">
        <v>8</v>
      </c>
      <c r="E40" s="46">
        <v>1</v>
      </c>
      <c r="F40" s="75">
        <f t="shared" ref="F40" si="7">ROUND(E40*$F$6,0)</f>
        <v>50</v>
      </c>
      <c r="G40" s="53">
        <v>1</v>
      </c>
      <c r="H40" s="54">
        <f t="shared" ref="H40" si="8">(F40)*(G40)</f>
        <v>50</v>
      </c>
      <c r="I40" s="53">
        <v>3</v>
      </c>
      <c r="J40" s="48">
        <f t="shared" ref="J40" si="9">(H40)*(I40)</f>
        <v>150</v>
      </c>
      <c r="K40" s="210">
        <v>71.81</v>
      </c>
      <c r="L40" s="203">
        <f>J40*K40</f>
        <v>10771.5</v>
      </c>
    </row>
    <row r="41" spans="1:13" ht="16" customHeight="1" x14ac:dyDescent="0.25">
      <c r="A41" s="197"/>
      <c r="B41" s="56"/>
      <c r="C41" s="185" t="s">
        <v>10</v>
      </c>
      <c r="D41" s="56"/>
      <c r="E41" s="57"/>
      <c r="F41" s="58"/>
      <c r="G41" s="59"/>
      <c r="H41" s="60">
        <f>H40</f>
        <v>50</v>
      </c>
      <c r="I41" s="91"/>
      <c r="J41" s="187">
        <f>J40</f>
        <v>150</v>
      </c>
      <c r="K41" s="188"/>
      <c r="L41" s="62">
        <f>L40</f>
        <v>10771.5</v>
      </c>
    </row>
    <row r="42" spans="1:13" ht="46.5" customHeight="1" x14ac:dyDescent="0.3">
      <c r="A42" s="27"/>
      <c r="B42" s="93"/>
      <c r="C42" s="94"/>
      <c r="D42" s="95"/>
      <c r="E42" s="96"/>
      <c r="F42" s="240"/>
      <c r="G42" s="98" t="s">
        <v>9</v>
      </c>
      <c r="H42" s="99">
        <f>H19+H32+H38+H41</f>
        <v>2241.4</v>
      </c>
      <c r="I42" s="100"/>
      <c r="J42" s="101"/>
      <c r="K42" s="102"/>
      <c r="L42" s="103"/>
    </row>
    <row r="43" spans="1:13" ht="23.5" customHeight="1" x14ac:dyDescent="0.3">
      <c r="A43" s="27"/>
      <c r="B43" s="93"/>
      <c r="C43" s="94"/>
      <c r="D43" s="95"/>
      <c r="E43" s="96"/>
      <c r="F43" s="240"/>
      <c r="G43" s="104" t="s">
        <v>108</v>
      </c>
      <c r="H43" s="105"/>
      <c r="I43" s="106"/>
      <c r="J43" s="107">
        <f>J19+J32+J38+J41</f>
        <v>26371.5</v>
      </c>
      <c r="K43" s="108"/>
      <c r="L43" s="109"/>
    </row>
    <row r="44" spans="1:13" ht="26" customHeight="1" x14ac:dyDescent="0.3">
      <c r="A44" s="27"/>
      <c r="B44" s="93"/>
      <c r="C44" s="110"/>
      <c r="D44" s="111"/>
      <c r="E44" s="112"/>
      <c r="F44" s="241"/>
      <c r="G44" s="113" t="s">
        <v>12</v>
      </c>
      <c r="H44" s="114"/>
      <c r="I44" s="114"/>
      <c r="J44" s="114"/>
      <c r="K44" s="115"/>
      <c r="L44" s="116">
        <f>L19+L32+L38+L41</f>
        <v>1893629.7</v>
      </c>
    </row>
    <row r="45" spans="1:13" ht="34" customHeight="1" x14ac:dyDescent="0.25">
      <c r="A45" s="27"/>
      <c r="B45" s="93"/>
      <c r="C45" s="94"/>
      <c r="D45" s="117"/>
      <c r="E45" s="118"/>
      <c r="F45" s="240"/>
      <c r="G45" s="119" t="s">
        <v>11</v>
      </c>
      <c r="H45" s="120"/>
      <c r="I45" s="121">
        <f>J43/H42</f>
        <v>11.765637547961095</v>
      </c>
      <c r="J45" s="97"/>
      <c r="K45" s="97"/>
      <c r="L45" s="97"/>
    </row>
  </sheetData>
  <mergeCells count="3">
    <mergeCell ref="B1:L1"/>
    <mergeCell ref="B2:L2"/>
    <mergeCell ref="N3:T3"/>
  </mergeCells>
  <conditionalFormatting sqref="K8:K18 K21:K31">
    <cfRule type="cellIs" dxfId="4" priority="9" operator="equal">
      <formula>0</formula>
    </cfRule>
  </conditionalFormatting>
  <conditionalFormatting sqref="K34:K37">
    <cfRule type="cellIs" dxfId="3" priority="2" operator="equal">
      <formula>0</formula>
    </cfRule>
  </conditionalFormatting>
  <conditionalFormatting sqref="K40">
    <cfRule type="cellIs" dxfId="2" priority="1" operator="equal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32361-8F7F-48FE-974E-6547E12D4DF1}">
  <dimension ref="A1:K15"/>
  <sheetViews>
    <sheetView topLeftCell="A4" workbookViewId="0">
      <selection activeCell="E12" sqref="E12"/>
    </sheetView>
  </sheetViews>
  <sheetFormatPr defaultRowHeight="12.5" x14ac:dyDescent="0.25"/>
  <cols>
    <col min="2" max="2" width="26.1796875" customWidth="1"/>
    <col min="3" max="3" width="10.36328125" customWidth="1"/>
  </cols>
  <sheetData>
    <row r="1" spans="1:11" ht="78.5" thickBot="1" x14ac:dyDescent="0.35">
      <c r="A1" s="132" t="s">
        <v>65</v>
      </c>
      <c r="B1" s="133" t="s">
        <v>59</v>
      </c>
      <c r="C1" s="133" t="s">
        <v>66</v>
      </c>
      <c r="D1" s="134" t="s">
        <v>67</v>
      </c>
      <c r="E1" s="135" t="s">
        <v>68</v>
      </c>
      <c r="F1" s="133" t="s">
        <v>69</v>
      </c>
      <c r="G1" s="133" t="s">
        <v>70</v>
      </c>
      <c r="H1" s="136" t="s">
        <v>71</v>
      </c>
      <c r="I1" s="137" t="s">
        <v>72</v>
      </c>
      <c r="J1" s="133" t="s">
        <v>73</v>
      </c>
      <c r="K1" s="138" t="s">
        <v>74</v>
      </c>
    </row>
    <row r="2" spans="1:11" ht="13.5" thickBot="1" x14ac:dyDescent="0.35">
      <c r="A2" s="139" t="s">
        <v>75</v>
      </c>
      <c r="B2" s="140" t="s">
        <v>76</v>
      </c>
      <c r="C2" s="140" t="s">
        <v>77</v>
      </c>
      <c r="D2" s="141"/>
      <c r="E2" s="142" t="s">
        <v>78</v>
      </c>
      <c r="F2" s="142" t="s">
        <v>79</v>
      </c>
      <c r="G2" s="142" t="s">
        <v>80</v>
      </c>
      <c r="H2" s="142" t="s">
        <v>81</v>
      </c>
      <c r="I2" s="143" t="s">
        <v>82</v>
      </c>
      <c r="J2" s="142" t="s">
        <v>83</v>
      </c>
      <c r="K2" s="143" t="s">
        <v>84</v>
      </c>
    </row>
    <row r="3" spans="1:11" ht="26" x14ac:dyDescent="0.25">
      <c r="A3" s="144"/>
      <c r="B3" s="145" t="s">
        <v>85</v>
      </c>
      <c r="C3" s="146"/>
      <c r="D3" s="147"/>
      <c r="E3" s="148">
        <v>189</v>
      </c>
      <c r="F3" s="149"/>
      <c r="G3" s="150"/>
      <c r="H3" s="151"/>
      <c r="I3" s="150"/>
      <c r="J3" s="152"/>
      <c r="K3" s="153"/>
    </row>
    <row r="4" spans="1:11" ht="13" x14ac:dyDescent="0.25">
      <c r="A4" s="154"/>
      <c r="B4" s="155" t="s">
        <v>86</v>
      </c>
      <c r="C4" s="156"/>
      <c r="D4" s="157"/>
      <c r="E4" s="158">
        <v>50</v>
      </c>
      <c r="F4" s="159"/>
      <c r="G4" s="160"/>
      <c r="H4" s="161"/>
      <c r="I4" s="160"/>
      <c r="J4" s="162"/>
      <c r="K4" s="163"/>
    </row>
    <row r="5" spans="1:11" ht="13" x14ac:dyDescent="0.25">
      <c r="A5" s="164"/>
      <c r="B5" s="165" t="s">
        <v>112</v>
      </c>
      <c r="C5" s="166"/>
      <c r="D5" s="167"/>
      <c r="E5" s="168"/>
      <c r="F5" s="169"/>
      <c r="G5" s="170"/>
      <c r="H5" s="171"/>
      <c r="I5" s="172"/>
      <c r="J5" s="173"/>
      <c r="K5" s="174"/>
    </row>
    <row r="6" spans="1:11" ht="25" x14ac:dyDescent="0.25">
      <c r="A6" s="175">
        <v>3.2</v>
      </c>
      <c r="B6" s="52" t="s">
        <v>113</v>
      </c>
      <c r="C6" s="204" t="s">
        <v>114</v>
      </c>
      <c r="D6" s="46">
        <v>1</v>
      </c>
      <c r="E6" s="48">
        <v>189</v>
      </c>
      <c r="F6" s="53">
        <v>1</v>
      </c>
      <c r="G6" s="176">
        <f t="shared" ref="G6:G12" si="0">(E6)*(F6)</f>
        <v>189</v>
      </c>
      <c r="H6" s="53">
        <v>1</v>
      </c>
      <c r="I6" s="75">
        <f t="shared" ref="I6:I12" si="1">(G6)*(H6)</f>
        <v>189</v>
      </c>
      <c r="J6" s="55">
        <v>71.81</v>
      </c>
      <c r="K6" s="51">
        <f t="shared" ref="K6:K14" si="2">(I6)*(J6)</f>
        <v>13572.09</v>
      </c>
    </row>
    <row r="7" spans="1:11" ht="25" x14ac:dyDescent="0.25">
      <c r="A7" s="175">
        <v>3.2</v>
      </c>
      <c r="B7" s="52" t="s">
        <v>115</v>
      </c>
      <c r="C7" s="204" t="s">
        <v>116</v>
      </c>
      <c r="D7" s="46">
        <v>1</v>
      </c>
      <c r="E7" s="48">
        <v>189</v>
      </c>
      <c r="F7" s="53">
        <v>1</v>
      </c>
      <c r="G7" s="176">
        <f t="shared" si="0"/>
        <v>189</v>
      </c>
      <c r="H7" s="53">
        <v>2</v>
      </c>
      <c r="I7" s="75">
        <f t="shared" si="1"/>
        <v>378</v>
      </c>
      <c r="J7" s="55">
        <v>71.81</v>
      </c>
      <c r="K7" s="51">
        <f t="shared" si="2"/>
        <v>27144.18</v>
      </c>
    </row>
    <row r="8" spans="1:11" ht="25" x14ac:dyDescent="0.25">
      <c r="A8" s="175">
        <v>3.2</v>
      </c>
      <c r="B8" s="52" t="s">
        <v>117</v>
      </c>
      <c r="C8" s="204" t="s">
        <v>118</v>
      </c>
      <c r="D8" s="46">
        <v>1</v>
      </c>
      <c r="E8" s="48">
        <v>189</v>
      </c>
      <c r="F8" s="53">
        <v>1</v>
      </c>
      <c r="G8" s="176">
        <f t="shared" si="0"/>
        <v>189</v>
      </c>
      <c r="H8" s="53">
        <v>0.5</v>
      </c>
      <c r="I8" s="75">
        <f t="shared" si="1"/>
        <v>94.5</v>
      </c>
      <c r="J8" s="55">
        <v>71.81</v>
      </c>
      <c r="K8" s="51">
        <f t="shared" si="2"/>
        <v>6786.0450000000001</v>
      </c>
    </row>
    <row r="9" spans="1:11" ht="25" x14ac:dyDescent="0.25">
      <c r="A9" s="175">
        <v>3.2</v>
      </c>
      <c r="B9" s="52" t="s">
        <v>5</v>
      </c>
      <c r="C9" s="204" t="s">
        <v>130</v>
      </c>
      <c r="D9" s="46">
        <v>1</v>
      </c>
      <c r="E9" s="75">
        <v>189</v>
      </c>
      <c r="F9" s="53">
        <v>1</v>
      </c>
      <c r="G9" s="178">
        <f t="shared" si="0"/>
        <v>189</v>
      </c>
      <c r="H9" s="53">
        <v>0.16700000000000001</v>
      </c>
      <c r="I9" s="75">
        <f t="shared" si="1"/>
        <v>31.563000000000002</v>
      </c>
      <c r="J9" s="55">
        <v>71.81</v>
      </c>
      <c r="K9" s="51">
        <f t="shared" si="2"/>
        <v>2266.5390300000004</v>
      </c>
    </row>
    <row r="10" spans="1:11" ht="23" x14ac:dyDescent="0.25">
      <c r="A10" s="175">
        <v>5.4</v>
      </c>
      <c r="B10" s="52" t="s">
        <v>119</v>
      </c>
      <c r="C10" s="204" t="s">
        <v>124</v>
      </c>
      <c r="D10" s="46">
        <v>1</v>
      </c>
      <c r="E10" s="75">
        <v>50</v>
      </c>
      <c r="F10" s="53">
        <v>2</v>
      </c>
      <c r="G10" s="178">
        <f t="shared" si="0"/>
        <v>100</v>
      </c>
      <c r="H10" s="53">
        <v>1</v>
      </c>
      <c r="I10" s="75">
        <f t="shared" si="1"/>
        <v>100</v>
      </c>
      <c r="J10" s="55">
        <v>71.81</v>
      </c>
      <c r="K10" s="51">
        <f t="shared" si="2"/>
        <v>7181</v>
      </c>
    </row>
    <row r="11" spans="1:11" ht="37.5" x14ac:dyDescent="0.25">
      <c r="A11" s="175" t="s">
        <v>127</v>
      </c>
      <c r="B11" s="52" t="s">
        <v>120</v>
      </c>
      <c r="C11" s="204" t="s">
        <v>131</v>
      </c>
      <c r="D11" s="46">
        <v>1</v>
      </c>
      <c r="E11" s="75">
        <v>50</v>
      </c>
      <c r="F11" s="53">
        <v>12</v>
      </c>
      <c r="G11" s="178">
        <f t="shared" si="0"/>
        <v>600</v>
      </c>
      <c r="H11" s="53">
        <v>1</v>
      </c>
      <c r="I11" s="75">
        <f t="shared" si="1"/>
        <v>600</v>
      </c>
      <c r="J11" s="55">
        <v>71.81</v>
      </c>
      <c r="K11" s="51">
        <f t="shared" si="2"/>
        <v>43086</v>
      </c>
    </row>
    <row r="12" spans="1:11" ht="50" x14ac:dyDescent="0.25">
      <c r="A12" s="175">
        <v>3.2</v>
      </c>
      <c r="B12" s="52" t="s">
        <v>121</v>
      </c>
      <c r="C12" s="204" t="s">
        <v>132</v>
      </c>
      <c r="D12" s="46">
        <v>0.2</v>
      </c>
      <c r="E12" s="48">
        <v>10</v>
      </c>
      <c r="F12" s="53">
        <v>1</v>
      </c>
      <c r="G12" s="178">
        <f t="shared" si="0"/>
        <v>10</v>
      </c>
      <c r="H12" s="53">
        <v>3.3399999999999999E-2</v>
      </c>
      <c r="I12" s="177">
        <f t="shared" si="1"/>
        <v>0.33399999999999996</v>
      </c>
      <c r="J12" s="55">
        <v>71.81</v>
      </c>
      <c r="K12" s="51">
        <f t="shared" si="2"/>
        <v>23.984539999999999</v>
      </c>
    </row>
    <row r="13" spans="1:11" ht="24.5" customHeight="1" x14ac:dyDescent="0.25">
      <c r="A13" s="217" t="s">
        <v>97</v>
      </c>
      <c r="B13" s="23" t="s">
        <v>6</v>
      </c>
      <c r="C13" s="218" t="s">
        <v>133</v>
      </c>
      <c r="D13" s="46">
        <v>1</v>
      </c>
      <c r="E13" s="24">
        <v>50</v>
      </c>
      <c r="F13" s="21">
        <v>1</v>
      </c>
      <c r="G13" s="25">
        <f>SUM(E13*F13)</f>
        <v>50</v>
      </c>
      <c r="H13" s="22">
        <v>0.16</v>
      </c>
      <c r="I13" s="219">
        <f>G13*H13</f>
        <v>8</v>
      </c>
      <c r="J13" s="220">
        <v>71.81</v>
      </c>
      <c r="K13" s="183">
        <f t="shared" si="2"/>
        <v>574.48</v>
      </c>
    </row>
    <row r="14" spans="1:11" ht="32.5" customHeight="1" x14ac:dyDescent="0.25">
      <c r="A14" s="217" t="s">
        <v>97</v>
      </c>
      <c r="B14" s="23" t="s">
        <v>7</v>
      </c>
      <c r="C14" s="218" t="s">
        <v>134</v>
      </c>
      <c r="D14" s="46">
        <v>1</v>
      </c>
      <c r="E14" s="24">
        <v>50</v>
      </c>
      <c r="F14" s="21">
        <v>1</v>
      </c>
      <c r="G14" s="25">
        <f>SUM(E14*F14)</f>
        <v>50</v>
      </c>
      <c r="H14" s="22">
        <v>0.25</v>
      </c>
      <c r="I14" s="219">
        <f>G14*H14</f>
        <v>12.5</v>
      </c>
      <c r="J14" s="220">
        <v>71.81</v>
      </c>
      <c r="K14" s="183">
        <f t="shared" si="2"/>
        <v>897.625</v>
      </c>
    </row>
    <row r="15" spans="1:11" x14ac:dyDescent="0.25">
      <c r="K15" s="238">
        <f>SUM(K6:K14)</f>
        <v>101531.94357</v>
      </c>
    </row>
  </sheetData>
  <conditionalFormatting sqref="J6">
    <cfRule type="cellIs" dxfId="1" priority="2" operator="equal">
      <formula>0</formula>
    </cfRule>
  </conditionalFormatting>
  <conditionalFormatting sqref="J7:J14">
    <cfRule type="cellIs" dxfId="0" priority="1" operator="equal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908FF-546A-432D-8CFA-7DF7694C3D15}">
  <dimension ref="A1:T38"/>
  <sheetViews>
    <sheetView zoomScale="106" zoomScaleNormal="106" workbookViewId="0">
      <selection activeCell="I12" sqref="I12:I21"/>
    </sheetView>
  </sheetViews>
  <sheetFormatPr defaultColWidth="9.1796875" defaultRowHeight="14.5" x14ac:dyDescent="0.35"/>
  <cols>
    <col min="1" max="1" width="9.1796875" style="3"/>
    <col min="2" max="2" width="30" style="3" customWidth="1"/>
    <col min="3" max="3" width="12.1796875" style="3" customWidth="1"/>
    <col min="4" max="4" width="13.453125" style="3" customWidth="1"/>
    <col min="5" max="5" width="10.54296875" style="3" customWidth="1"/>
    <col min="6" max="6" width="7.54296875" style="3" customWidth="1"/>
    <col min="7" max="8" width="9.1796875" style="3"/>
    <col min="9" max="9" width="20.1796875" style="3" customWidth="1"/>
    <col min="10" max="10" width="9.1796875" style="3"/>
    <col min="11" max="11" width="14" style="3" customWidth="1"/>
    <col min="12" max="12" width="9.1796875" style="3"/>
    <col min="13" max="16" width="12.1796875" style="3" customWidth="1"/>
    <col min="17" max="16384" width="9.1796875" style="3"/>
  </cols>
  <sheetData>
    <row r="1" spans="1:20" ht="15" thickBot="1" x14ac:dyDescent="0.4">
      <c r="A1" s="2" t="s">
        <v>14</v>
      </c>
    </row>
    <row r="2" spans="1:20" ht="29.5" thickBot="1" x14ac:dyDescent="0.4">
      <c r="A2" s="4"/>
      <c r="M2" s="5" t="s">
        <v>15</v>
      </c>
      <c r="N2" s="6" t="s">
        <v>16</v>
      </c>
      <c r="O2" s="6" t="s">
        <v>13</v>
      </c>
      <c r="P2" s="6" t="s">
        <v>0</v>
      </c>
    </row>
    <row r="3" spans="1:20" ht="29.5" thickBot="1" x14ac:dyDescent="0.4">
      <c r="A3" s="4"/>
      <c r="M3" s="20" t="s">
        <v>17</v>
      </c>
      <c r="N3" s="7">
        <v>58.01</v>
      </c>
      <c r="O3" s="7">
        <f>N3*0.3625</f>
        <v>21.028624999999998</v>
      </c>
      <c r="P3" s="7">
        <f>N3+O3</f>
        <v>79.038624999999996</v>
      </c>
    </row>
    <row r="4" spans="1:20" ht="37.5" customHeight="1" x14ac:dyDescent="0.35">
      <c r="B4" s="258" t="s">
        <v>18</v>
      </c>
      <c r="C4" s="258" t="s">
        <v>19</v>
      </c>
      <c r="D4" s="258" t="s">
        <v>20</v>
      </c>
      <c r="E4" s="258" t="s">
        <v>21</v>
      </c>
      <c r="F4" s="258" t="s">
        <v>22</v>
      </c>
      <c r="G4" s="258" t="s">
        <v>13</v>
      </c>
      <c r="H4" s="212" t="s">
        <v>138</v>
      </c>
      <c r="I4" s="258" t="s">
        <v>23</v>
      </c>
    </row>
    <row r="5" spans="1:20" ht="15" thickBot="1" x14ac:dyDescent="0.4">
      <c r="B5" s="259"/>
      <c r="C5" s="259"/>
      <c r="D5" s="259"/>
      <c r="E5" s="259"/>
      <c r="F5" s="259"/>
      <c r="G5" s="259"/>
      <c r="H5" s="213"/>
      <c r="I5" s="259"/>
    </row>
    <row r="6" spans="1:20" x14ac:dyDescent="0.35">
      <c r="B6" s="8" t="s">
        <v>24</v>
      </c>
      <c r="C6" s="260">
        <v>189</v>
      </c>
      <c r="D6" s="260">
        <v>4</v>
      </c>
      <c r="E6" s="260">
        <f>C6*D6</f>
        <v>756</v>
      </c>
      <c r="F6" s="262">
        <v>58.01</v>
      </c>
      <c r="G6" s="264">
        <v>0.36249999999999999</v>
      </c>
      <c r="H6" s="266">
        <f>(F6*G6)+F6</f>
        <v>79.038624999999996</v>
      </c>
      <c r="I6" s="268">
        <f>79.04*756</f>
        <v>59754.240000000005</v>
      </c>
    </row>
    <row r="7" spans="1:20" ht="29.5" thickBot="1" x14ac:dyDescent="0.4">
      <c r="B7" s="8" t="s">
        <v>25</v>
      </c>
      <c r="C7" s="260"/>
      <c r="D7" s="260"/>
      <c r="E7" s="260"/>
      <c r="F7" s="262"/>
      <c r="G7" s="264"/>
      <c r="H7" s="266"/>
      <c r="I7" s="268"/>
    </row>
    <row r="8" spans="1:20" x14ac:dyDescent="0.35">
      <c r="B8" s="10" t="s">
        <v>26</v>
      </c>
      <c r="C8" s="260"/>
      <c r="D8" s="260"/>
      <c r="E8" s="260"/>
      <c r="F8" s="262"/>
      <c r="G8" s="264"/>
      <c r="H8" s="266"/>
      <c r="I8" s="268"/>
      <c r="K8" s="224"/>
      <c r="N8" s="270" t="s">
        <v>137</v>
      </c>
      <c r="O8" s="271"/>
      <c r="P8" s="271"/>
      <c r="Q8" s="271"/>
      <c r="R8" s="271"/>
      <c r="S8" s="271"/>
      <c r="T8" s="272"/>
    </row>
    <row r="9" spans="1:20" x14ac:dyDescent="0.35">
      <c r="B9" s="10" t="s">
        <v>27</v>
      </c>
      <c r="C9" s="260"/>
      <c r="D9" s="260"/>
      <c r="E9" s="260"/>
      <c r="F9" s="262"/>
      <c r="G9" s="264"/>
      <c r="H9" s="266"/>
      <c r="I9" s="268"/>
      <c r="K9" s="224"/>
      <c r="N9" s="273"/>
      <c r="O9" s="274"/>
      <c r="P9" s="274"/>
      <c r="Q9" s="274"/>
      <c r="R9" s="274"/>
      <c r="S9" s="274"/>
      <c r="T9" s="275"/>
    </row>
    <row r="10" spans="1:20" x14ac:dyDescent="0.35">
      <c r="B10" s="10" t="s">
        <v>28</v>
      </c>
      <c r="C10" s="260"/>
      <c r="D10" s="260"/>
      <c r="E10" s="260"/>
      <c r="F10" s="262"/>
      <c r="G10" s="264"/>
      <c r="H10" s="266"/>
      <c r="I10" s="268"/>
      <c r="K10" s="225"/>
      <c r="N10" s="273"/>
      <c r="O10" s="274"/>
      <c r="P10" s="274"/>
      <c r="Q10" s="274"/>
      <c r="R10" s="274"/>
      <c r="S10" s="274"/>
      <c r="T10" s="275"/>
    </row>
    <row r="11" spans="1:20" ht="15" thickBot="1" x14ac:dyDescent="0.4">
      <c r="B11" s="12" t="s">
        <v>29</v>
      </c>
      <c r="C11" s="261"/>
      <c r="D11" s="261"/>
      <c r="E11" s="261"/>
      <c r="F11" s="263"/>
      <c r="G11" s="265"/>
      <c r="H11" s="267"/>
      <c r="I11" s="269"/>
      <c r="K11" s="226"/>
      <c r="N11" s="273"/>
      <c r="O11" s="274"/>
      <c r="P11" s="274"/>
      <c r="Q11" s="274"/>
      <c r="R11" s="274"/>
      <c r="S11" s="274"/>
      <c r="T11" s="275"/>
    </row>
    <row r="12" spans="1:20" x14ac:dyDescent="0.35">
      <c r="B12" s="8" t="s">
        <v>30</v>
      </c>
      <c r="C12" s="279">
        <v>189</v>
      </c>
      <c r="D12" s="279">
        <v>4</v>
      </c>
      <c r="E12" s="279">
        <f>C12*D12</f>
        <v>756</v>
      </c>
      <c r="F12" s="280">
        <v>58.01</v>
      </c>
      <c r="G12" s="281">
        <v>0.36249999999999999</v>
      </c>
      <c r="H12" s="280">
        <f>(58.01*0.3625)+58.01</f>
        <v>79.038624999999996</v>
      </c>
      <c r="I12" s="282">
        <f>756*79.04</f>
        <v>59754.240000000005</v>
      </c>
      <c r="K12" s="226"/>
      <c r="N12" s="273"/>
      <c r="O12" s="274"/>
      <c r="P12" s="274"/>
      <c r="Q12" s="274"/>
      <c r="R12" s="274"/>
      <c r="S12" s="274"/>
      <c r="T12" s="275"/>
    </row>
    <row r="13" spans="1:20" x14ac:dyDescent="0.35">
      <c r="B13" s="8" t="s">
        <v>31</v>
      </c>
      <c r="C13" s="260"/>
      <c r="D13" s="260"/>
      <c r="E13" s="260"/>
      <c r="F13" s="262"/>
      <c r="G13" s="264"/>
      <c r="H13" s="262"/>
      <c r="I13" s="268"/>
      <c r="K13" s="226"/>
      <c r="N13" s="273"/>
      <c r="O13" s="274"/>
      <c r="P13" s="274"/>
      <c r="Q13" s="274"/>
      <c r="R13" s="274"/>
      <c r="S13" s="274"/>
      <c r="T13" s="275"/>
    </row>
    <row r="14" spans="1:20" x14ac:dyDescent="0.35">
      <c r="B14" s="10" t="s">
        <v>32</v>
      </c>
      <c r="C14" s="260"/>
      <c r="D14" s="260"/>
      <c r="E14" s="260"/>
      <c r="F14" s="262"/>
      <c r="G14" s="264"/>
      <c r="H14" s="262"/>
      <c r="I14" s="268"/>
      <c r="K14" s="226"/>
      <c r="N14" s="273"/>
      <c r="O14" s="274"/>
      <c r="P14" s="274"/>
      <c r="Q14" s="274"/>
      <c r="R14" s="274"/>
      <c r="S14" s="274"/>
      <c r="T14" s="275"/>
    </row>
    <row r="15" spans="1:20" ht="15" thickBot="1" x14ac:dyDescent="0.4">
      <c r="B15" s="10" t="s">
        <v>33</v>
      </c>
      <c r="C15" s="260"/>
      <c r="D15" s="260"/>
      <c r="E15" s="260"/>
      <c r="F15" s="262"/>
      <c r="G15" s="264"/>
      <c r="H15" s="262"/>
      <c r="I15" s="268"/>
      <c r="K15" s="224"/>
      <c r="N15" s="276"/>
      <c r="O15" s="277"/>
      <c r="P15" s="277"/>
      <c r="Q15" s="277"/>
      <c r="R15" s="277"/>
      <c r="S15" s="277"/>
      <c r="T15" s="278"/>
    </row>
    <row r="16" spans="1:20" x14ac:dyDescent="0.35">
      <c r="B16" s="10" t="s">
        <v>34</v>
      </c>
      <c r="C16" s="260"/>
      <c r="D16" s="260"/>
      <c r="E16" s="260"/>
      <c r="F16" s="262"/>
      <c r="G16" s="264"/>
      <c r="H16" s="262"/>
      <c r="I16" s="268"/>
      <c r="K16" s="224"/>
    </row>
    <row r="17" spans="2:18" x14ac:dyDescent="0.35">
      <c r="B17" s="10" t="s">
        <v>35</v>
      </c>
      <c r="C17" s="260"/>
      <c r="D17" s="260"/>
      <c r="E17" s="260"/>
      <c r="F17" s="262"/>
      <c r="G17" s="264"/>
      <c r="H17" s="262"/>
      <c r="I17" s="268"/>
      <c r="K17" s="225"/>
    </row>
    <row r="18" spans="2:18" x14ac:dyDescent="0.35">
      <c r="B18" s="10" t="s">
        <v>36</v>
      </c>
      <c r="C18" s="260"/>
      <c r="D18" s="260"/>
      <c r="E18" s="260"/>
      <c r="F18" s="262"/>
      <c r="G18" s="264"/>
      <c r="H18" s="262"/>
      <c r="I18" s="268"/>
      <c r="K18" s="226"/>
    </row>
    <row r="19" spans="2:18" x14ac:dyDescent="0.35">
      <c r="B19" s="10" t="s">
        <v>37</v>
      </c>
      <c r="C19" s="260"/>
      <c r="D19" s="260"/>
      <c r="E19" s="260"/>
      <c r="F19" s="262"/>
      <c r="G19" s="264"/>
      <c r="H19" s="262"/>
      <c r="I19" s="268"/>
      <c r="K19" s="226"/>
      <c r="N19" s="221" t="s">
        <v>136</v>
      </c>
    </row>
    <row r="20" spans="2:18" x14ac:dyDescent="0.35">
      <c r="B20" s="10" t="s">
        <v>38</v>
      </c>
      <c r="C20" s="260"/>
      <c r="D20" s="260"/>
      <c r="E20" s="260"/>
      <c r="F20" s="262"/>
      <c r="G20" s="264"/>
      <c r="H20" s="262"/>
      <c r="I20" s="268"/>
      <c r="K20" s="226"/>
    </row>
    <row r="21" spans="2:18" ht="15" thickBot="1" x14ac:dyDescent="0.4">
      <c r="B21" s="12"/>
      <c r="C21" s="261"/>
      <c r="D21" s="261"/>
      <c r="E21" s="261"/>
      <c r="F21" s="263"/>
      <c r="G21" s="265"/>
      <c r="H21" s="263"/>
      <c r="I21" s="269"/>
      <c r="K21" s="226"/>
    </row>
    <row r="22" spans="2:18" x14ac:dyDescent="0.35">
      <c r="B22" s="14" t="s">
        <v>39</v>
      </c>
      <c r="C22" s="279">
        <v>50</v>
      </c>
      <c r="D22" s="279">
        <v>10</v>
      </c>
      <c r="E22" s="279">
        <f>C22*D22</f>
        <v>500</v>
      </c>
      <c r="F22" s="280">
        <v>58.01</v>
      </c>
      <c r="G22" s="281">
        <v>0.36249999999999999</v>
      </c>
      <c r="H22" s="283">
        <f>(58.01*0.3625)+58.01</f>
        <v>79.038624999999996</v>
      </c>
      <c r="I22" s="282">
        <f>500*79.04</f>
        <v>39520</v>
      </c>
      <c r="K22" s="226"/>
    </row>
    <row r="23" spans="2:18" ht="29" x14ac:dyDescent="0.35">
      <c r="B23" s="8" t="s">
        <v>40</v>
      </c>
      <c r="C23" s="260"/>
      <c r="D23" s="260"/>
      <c r="E23" s="260"/>
      <c r="F23" s="262"/>
      <c r="G23" s="264"/>
      <c r="H23" s="266"/>
      <c r="I23" s="268"/>
      <c r="K23" s="226"/>
    </row>
    <row r="24" spans="2:18" x14ac:dyDescent="0.35">
      <c r="B24" s="10" t="s">
        <v>41</v>
      </c>
      <c r="C24" s="260"/>
      <c r="D24" s="260"/>
      <c r="E24" s="260"/>
      <c r="F24" s="262"/>
      <c r="G24" s="264"/>
      <c r="H24" s="266"/>
      <c r="I24" s="268"/>
      <c r="K24" s="226"/>
    </row>
    <row r="25" spans="2:18" x14ac:dyDescent="0.35">
      <c r="B25" s="10" t="s">
        <v>42</v>
      </c>
      <c r="C25" s="260"/>
      <c r="D25" s="260"/>
      <c r="E25" s="260"/>
      <c r="F25" s="262"/>
      <c r="G25" s="264"/>
      <c r="H25" s="266"/>
      <c r="I25" s="268"/>
      <c r="K25" s="224"/>
    </row>
    <row r="26" spans="2:18" x14ac:dyDescent="0.35">
      <c r="B26" s="10" t="s">
        <v>43</v>
      </c>
      <c r="C26" s="260"/>
      <c r="D26" s="260"/>
      <c r="E26" s="260"/>
      <c r="F26" s="262"/>
      <c r="G26" s="264"/>
      <c r="H26" s="266"/>
      <c r="I26" s="268"/>
      <c r="K26" s="224"/>
    </row>
    <row r="27" spans="2:18" x14ac:dyDescent="0.35">
      <c r="B27" s="10" t="s">
        <v>44</v>
      </c>
      <c r="C27" s="260"/>
      <c r="D27" s="260"/>
      <c r="E27" s="260"/>
      <c r="F27" s="262"/>
      <c r="G27" s="264"/>
      <c r="H27" s="266"/>
      <c r="I27" s="268"/>
      <c r="K27" s="225"/>
    </row>
    <row r="28" spans="2:18" x14ac:dyDescent="0.35">
      <c r="B28" s="10" t="s">
        <v>45</v>
      </c>
      <c r="C28" s="260"/>
      <c r="D28" s="260"/>
      <c r="E28" s="260"/>
      <c r="F28" s="262"/>
      <c r="G28" s="264"/>
      <c r="H28" s="266"/>
      <c r="I28" s="268"/>
      <c r="K28" s="226"/>
      <c r="R28" s="15"/>
    </row>
    <row r="29" spans="2:18" ht="15" thickBot="1" x14ac:dyDescent="0.4">
      <c r="B29" s="10" t="s">
        <v>46</v>
      </c>
      <c r="C29" s="261"/>
      <c r="D29" s="261"/>
      <c r="E29" s="261"/>
      <c r="F29" s="263"/>
      <c r="G29" s="265"/>
      <c r="H29" s="267"/>
      <c r="I29" s="269"/>
      <c r="K29" s="226"/>
    </row>
    <row r="30" spans="2:18" x14ac:dyDescent="0.35">
      <c r="B30" s="8" t="s">
        <v>47</v>
      </c>
      <c r="C30" s="260">
        <v>50</v>
      </c>
      <c r="D30" s="9">
        <v>2</v>
      </c>
      <c r="E30" s="260">
        <f>C30*D30</f>
        <v>100</v>
      </c>
      <c r="F30" s="262">
        <v>58.01</v>
      </c>
      <c r="G30" s="264">
        <v>0.36249999999999999</v>
      </c>
      <c r="H30" s="222"/>
      <c r="I30" s="282">
        <f>100*79.04</f>
        <v>7904.0000000000009</v>
      </c>
      <c r="K30" s="226"/>
    </row>
    <row r="31" spans="2:18" ht="29" x14ac:dyDescent="0.35">
      <c r="B31" s="10" t="s">
        <v>48</v>
      </c>
      <c r="C31" s="260"/>
      <c r="D31" s="13" t="s">
        <v>49</v>
      </c>
      <c r="E31" s="260"/>
      <c r="F31" s="262"/>
      <c r="G31" s="264"/>
      <c r="H31" s="223">
        <f>(58.01*0.3625)+58.01</f>
        <v>79.038624999999996</v>
      </c>
      <c r="I31" s="268"/>
      <c r="K31" s="224"/>
    </row>
    <row r="32" spans="2:18" x14ac:dyDescent="0.35">
      <c r="B32" s="16"/>
      <c r="C32" s="260"/>
      <c r="D32" s="11"/>
      <c r="E32" s="260"/>
      <c r="F32" s="262"/>
      <c r="G32" s="264"/>
      <c r="H32" s="222"/>
      <c r="I32" s="268"/>
      <c r="K32" s="224"/>
    </row>
    <row r="33" spans="2:11" ht="15" thickBot="1" x14ac:dyDescent="0.4">
      <c r="B33" s="16"/>
      <c r="C33" s="260"/>
      <c r="D33" s="11"/>
      <c r="E33" s="260"/>
      <c r="F33" s="262"/>
      <c r="G33" s="264"/>
      <c r="H33" s="214"/>
      <c r="I33" s="269"/>
      <c r="K33" s="225"/>
    </row>
    <row r="34" spans="2:11" ht="29.5" thickBot="1" x14ac:dyDescent="0.4">
      <c r="B34" s="17" t="s">
        <v>50</v>
      </c>
      <c r="C34" s="18"/>
      <c r="D34" s="18"/>
      <c r="E34" s="18"/>
      <c r="F34" s="18"/>
      <c r="G34" s="18"/>
      <c r="H34" s="18"/>
      <c r="I34" s="19">
        <f>I6+I12+I22+I30</f>
        <v>166932.48000000001</v>
      </c>
      <c r="K34" s="225"/>
    </row>
    <row r="35" spans="2:11" x14ac:dyDescent="0.35">
      <c r="K35" s="226"/>
    </row>
    <row r="36" spans="2:11" x14ac:dyDescent="0.35">
      <c r="K36" s="227"/>
    </row>
    <row r="37" spans="2:11" x14ac:dyDescent="0.35">
      <c r="K37" s="226"/>
    </row>
    <row r="38" spans="2:11" x14ac:dyDescent="0.35">
      <c r="K38" s="226"/>
    </row>
  </sheetData>
  <mergeCells count="34">
    <mergeCell ref="H22:H29"/>
    <mergeCell ref="I22:I29"/>
    <mergeCell ref="I30:I33"/>
    <mergeCell ref="C30:C33"/>
    <mergeCell ref="E30:E33"/>
    <mergeCell ref="F30:F33"/>
    <mergeCell ref="G30:G33"/>
    <mergeCell ref="C22:C29"/>
    <mergeCell ref="D22:D29"/>
    <mergeCell ref="E22:E29"/>
    <mergeCell ref="F22:F29"/>
    <mergeCell ref="G22:G29"/>
    <mergeCell ref="N8:T15"/>
    <mergeCell ref="C12:C21"/>
    <mergeCell ref="D12:D21"/>
    <mergeCell ref="E12:E21"/>
    <mergeCell ref="F12:F21"/>
    <mergeCell ref="G12:G21"/>
    <mergeCell ref="I12:I21"/>
    <mergeCell ref="H12:H21"/>
    <mergeCell ref="I4:I5"/>
    <mergeCell ref="C6:C11"/>
    <mergeCell ref="D6:D11"/>
    <mergeCell ref="E6:E11"/>
    <mergeCell ref="F6:F11"/>
    <mergeCell ref="G6:G11"/>
    <mergeCell ref="G4:G5"/>
    <mergeCell ref="H6:H11"/>
    <mergeCell ref="I6:I11"/>
    <mergeCell ref="B4:B5"/>
    <mergeCell ref="C4:C5"/>
    <mergeCell ref="D4:D5"/>
    <mergeCell ref="E4:E5"/>
    <mergeCell ref="F4:F5"/>
  </mergeCells>
  <hyperlinks>
    <hyperlink ref="N19" r:id="rId1" display="https://www.opm.gov/policy-data-oversight/pay-leave/salaries-wages/salary-tables/pdf/2022/DCB_h.pdf" xr:uid="{C28301B4-BA11-4E7F-9E18-BE157810C129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89E5FF7ABF7E4F83248FC5CBB38BB6" ma:contentTypeVersion="4" ma:contentTypeDescription="Create a new document." ma:contentTypeScope="" ma:versionID="bdc78c31cf5067c6ad7564982c755d0c">
  <xsd:schema xmlns:xsd="http://www.w3.org/2001/XMLSchema" xmlns:xs="http://www.w3.org/2001/XMLSchema" xmlns:p="http://schemas.microsoft.com/office/2006/metadata/properties" xmlns:ns2="631bc581-89dc-49f2-ab11-ff101d9577bb" xmlns:ns3="b7654217-4d64-4c9a-95d8-5293a4a08f94" targetNamespace="http://schemas.microsoft.com/office/2006/metadata/properties" ma:root="true" ma:fieldsID="86f091bd391a42a2796672360edbc47f" ns2:_="" ns3:_="">
    <xsd:import namespace="631bc581-89dc-49f2-ab11-ff101d9577bb"/>
    <xsd:import namespace="b7654217-4d64-4c9a-95d8-5293a4a08f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1bc581-89dc-49f2-ab11-ff101d9577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54217-4d64-4c9a-95d8-5293a4a08f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B9ADDC-EF27-444A-95A9-251AF159D0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C5F2A6-FEF7-4579-A8BA-A8AB5B6DB28A}">
  <ds:schemaRefs>
    <ds:schemaRef ds:uri="http://purl.org/dc/dcmitype/"/>
    <ds:schemaRef ds:uri="http://schemas.microsoft.com/office/infopath/2007/PartnerControls"/>
    <ds:schemaRef ds:uri="631bc581-89dc-49f2-ab11-ff101d9577bb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7654217-4d64-4c9a-95d8-5293a4a08f9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8671656-B951-47EC-B885-D67E45355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1bc581-89dc-49f2-ab11-ff101d9577bb"/>
    <ds:schemaRef ds:uri="b7654217-4d64-4c9a-95d8-5293a4a08f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FPEP Burden Hours</vt:lpstr>
      <vt:lpstr>Not Inc in Burden Hours</vt:lpstr>
      <vt:lpstr>Annualized Cost to Fed Gov Est.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Dawn Wolfgang</dc:creator>
  <cp:keywords/>
  <dc:description/>
  <cp:lastModifiedBy>Bennett, Pamela - RD, Washington, DC</cp:lastModifiedBy>
  <cp:revision/>
  <dcterms:created xsi:type="dcterms:W3CDTF">1999-05-21T13:07:41Z</dcterms:created>
  <dcterms:modified xsi:type="dcterms:W3CDTF">2022-12-15T17:12:28Z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0x0101009289E5FF7ABF7E4F83248FC5CBB38BB6</vt:lpwstr>
  </property>
</Properties>
</file>