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1A1A7A5-2D3C-4F02-956D-012D09E86AD6}" xr6:coauthVersionLast="47" xr6:coauthVersionMax="47" xr10:uidLastSave="{00000000-0000-0000-0000-000000000000}"/>
  <bookViews>
    <workbookView xWindow="-110" yWindow="-110" windowWidth="19420" windowHeight="10420" tabRatio="719" xr2:uid="{00000000-000D-0000-FFFF-FFFF00000000}"/>
  </bookViews>
  <sheets>
    <sheet name="Summary" sheetId="9" r:id="rId1"/>
    <sheet name="Table 1" sheetId="4" r:id="rId2"/>
    <sheet name="Table 2" sheetId="5" r:id="rId3"/>
    <sheet name="Capital O&amp;M" sheetId="8" r:id="rId4"/>
    <sheet name="Responses" sheetId="6" r:id="rId5"/>
    <sheet name="Respondents"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3" i="4" l="1"/>
  <c r="G43" i="4" s="1"/>
  <c r="I43" i="4" l="1"/>
  <c r="J43" i="4" s="1"/>
  <c r="H43" i="4"/>
  <c r="G8" i="8" l="1"/>
  <c r="B3" i="9"/>
  <c r="G5" i="8"/>
  <c r="D5" i="8"/>
  <c r="D6" i="8"/>
  <c r="G6" i="8"/>
  <c r="D7" i="8"/>
  <c r="G7" i="8"/>
  <c r="D8" i="8"/>
  <c r="F5" i="7"/>
  <c r="F6" i="7"/>
  <c r="F7" i="7"/>
  <c r="B8" i="7"/>
  <c r="C8" i="7"/>
  <c r="F8" i="7"/>
  <c r="E7" i="6"/>
  <c r="E6" i="6"/>
  <c r="E5" i="6"/>
  <c r="G9" i="8" l="1"/>
  <c r="D9" i="8"/>
  <c r="E4" i="6"/>
  <c r="C8" i="6"/>
  <c r="E8" i="6" s="1"/>
  <c r="I9" i="8" l="1"/>
  <c r="E9" i="6"/>
  <c r="B6" i="9" l="1"/>
  <c r="J53" i="4"/>
  <c r="B7" i="9"/>
  <c r="E12" i="5"/>
  <c r="E9" i="5"/>
  <c r="G9" i="5" s="1"/>
  <c r="E8" i="5"/>
  <c r="G8" i="5" s="1"/>
  <c r="E7" i="5"/>
  <c r="G7" i="5" s="1"/>
  <c r="I7" i="5" s="1"/>
  <c r="E6" i="5"/>
  <c r="G6" i="5" s="1"/>
  <c r="E48" i="4"/>
  <c r="E47" i="4"/>
  <c r="E46" i="4"/>
  <c r="E45" i="4"/>
  <c r="E44" i="4"/>
  <c r="E40" i="4"/>
  <c r="E38" i="4"/>
  <c r="E36" i="4"/>
  <c r="E34" i="4"/>
  <c r="E33" i="4"/>
  <c r="E31" i="4"/>
  <c r="E30" i="4"/>
  <c r="E29" i="4"/>
  <c r="E27" i="4"/>
  <c r="E26" i="4"/>
  <c r="E24" i="4"/>
  <c r="E23" i="4"/>
  <c r="E15" i="4"/>
  <c r="G15" i="4" s="1"/>
  <c r="I15" i="4" s="1"/>
  <c r="E14" i="4"/>
  <c r="G14" i="4" s="1"/>
  <c r="E13" i="4"/>
  <c r="G13" i="4" s="1"/>
  <c r="I13" i="4" s="1"/>
  <c r="E12" i="4"/>
  <c r="G12" i="4" s="1"/>
  <c r="E7" i="4"/>
  <c r="G7" i="4" s="1"/>
  <c r="E16" i="4"/>
  <c r="I6" i="5" l="1"/>
  <c r="H6" i="5"/>
  <c r="J6" i="5" s="1"/>
  <c r="H9" i="5"/>
  <c r="I9" i="5"/>
  <c r="H8" i="5"/>
  <c r="I8" i="5"/>
  <c r="H7" i="5"/>
  <c r="J7" i="5" s="1"/>
  <c r="H14" i="4"/>
  <c r="I12" i="4"/>
  <c r="I14" i="4"/>
  <c r="H12" i="4"/>
  <c r="H13" i="4"/>
  <c r="J13" i="4" s="1"/>
  <c r="H15" i="4"/>
  <c r="J15" i="4" s="1"/>
  <c r="J8" i="5" l="1"/>
  <c r="J9" i="5"/>
  <c r="G12" i="5"/>
  <c r="G45" i="4"/>
  <c r="H45" i="4" s="1"/>
  <c r="G40" i="4"/>
  <c r="G34" i="4"/>
  <c r="H34" i="4" s="1"/>
  <c r="G16" i="4"/>
  <c r="G38" i="4"/>
  <c r="G31" i="4"/>
  <c r="G27" i="4"/>
  <c r="G33" i="4"/>
  <c r="G48" i="4"/>
  <c r="G36" i="4"/>
  <c r="I36" i="4" s="1"/>
  <c r="G30" i="4"/>
  <c r="G26" i="4"/>
  <c r="G47" i="4"/>
  <c r="H47" i="4" s="1"/>
  <c r="G29" i="4"/>
  <c r="G24" i="4"/>
  <c r="G46" i="4"/>
  <c r="H46" i="4" s="1"/>
  <c r="G23" i="4"/>
  <c r="G44" i="4"/>
  <c r="I44" i="4" s="1"/>
  <c r="J12" i="4"/>
  <c r="J14" i="4"/>
  <c r="H29" i="4" l="1"/>
  <c r="I29" i="4"/>
  <c r="I31" i="4"/>
  <c r="H31" i="4"/>
  <c r="I30" i="4"/>
  <c r="H30" i="4"/>
  <c r="J30" i="4" s="1"/>
  <c r="H7" i="4"/>
  <c r="I46" i="4"/>
  <c r="J46" i="4" s="1"/>
  <c r="I47" i="4"/>
  <c r="J47" i="4" s="1"/>
  <c r="H48" i="4"/>
  <c r="I48" i="4"/>
  <c r="I34" i="4"/>
  <c r="J34" i="4" s="1"/>
  <c r="H40" i="4"/>
  <c r="I40" i="4"/>
  <c r="H24" i="4"/>
  <c r="I24" i="4"/>
  <c r="I33" i="4"/>
  <c r="H33" i="4"/>
  <c r="I27" i="4"/>
  <c r="H27" i="4"/>
  <c r="I12" i="5"/>
  <c r="H12" i="5"/>
  <c r="G13" i="5" s="1"/>
  <c r="I23" i="4"/>
  <c r="H23" i="4"/>
  <c r="H44" i="4"/>
  <c r="J44" i="4" s="1"/>
  <c r="H36" i="4"/>
  <c r="J36" i="4" s="1"/>
  <c r="I26" i="4"/>
  <c r="H26" i="4"/>
  <c r="I38" i="4"/>
  <c r="H38" i="4"/>
  <c r="I45" i="4"/>
  <c r="J45" i="4" s="1"/>
  <c r="I7" i="4"/>
  <c r="H16" i="4"/>
  <c r="I16" i="4"/>
  <c r="J7" i="4" l="1"/>
  <c r="J23" i="4"/>
  <c r="J29" i="4"/>
  <c r="G17" i="4"/>
  <c r="J31" i="4"/>
  <c r="J48" i="4"/>
  <c r="J26" i="4"/>
  <c r="G51" i="4"/>
  <c r="J33" i="4"/>
  <c r="J40" i="4"/>
  <c r="J38" i="4"/>
  <c r="J24" i="4"/>
  <c r="J27" i="4"/>
  <c r="J16" i="4"/>
  <c r="J17" i="4" s="1"/>
  <c r="J12" i="5"/>
  <c r="J13" i="5" s="1"/>
  <c r="G52" i="4" l="1"/>
  <c r="L52" i="4" s="1"/>
  <c r="J51" i="4"/>
  <c r="J52" i="4" s="1"/>
  <c r="J54" i="4" s="1"/>
  <c r="B5" i="9" s="1"/>
  <c r="B4" i="9" l="1"/>
  <c r="B2" i="9"/>
</calcChain>
</file>

<file path=xl/sharedStrings.xml><?xml version="1.0" encoding="utf-8"?>
<sst xmlns="http://schemas.openxmlformats.org/spreadsheetml/2006/main" count="176" uniqueCount="152">
  <si>
    <t>(A)</t>
  </si>
  <si>
    <t>(B)</t>
  </si>
  <si>
    <t>(C)</t>
  </si>
  <si>
    <t>(D)</t>
  </si>
  <si>
    <t>Total</t>
  </si>
  <si>
    <t>(E)</t>
  </si>
  <si>
    <t>(F)</t>
  </si>
  <si>
    <t>(G)</t>
  </si>
  <si>
    <t>Continuous Monitoring Device</t>
  </si>
  <si>
    <t>Capital/Startup Cost for One Respondent</t>
  </si>
  <si>
    <t>Annual O&amp;M Costs for One Respondent</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</si>
  <si>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</si>
  <si>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</si>
  <si>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</si>
  <si>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</si>
  <si>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</si>
  <si>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</si>
  <si>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</si>
  <si>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</si>
  <si>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LDAR</t>
  </si>
  <si>
    <t>Total Annual Responses</t>
  </si>
  <si>
    <t>Information Collection Activity</t>
  </si>
  <si>
    <t>Number of Responses</t>
  </si>
  <si>
    <t>Number of Existing Respondents That Keep Records But Do Not Submit Reports</t>
  </si>
  <si>
    <t>Initial notification (PRD)</t>
  </si>
  <si>
    <t>Burden Items</t>
  </si>
  <si>
    <t>1. Applications</t>
  </si>
  <si>
    <t>N/A</t>
  </si>
  <si>
    <t>2. Survey and Studies</t>
  </si>
  <si>
    <t>3. Reporting Requirements</t>
  </si>
  <si>
    <t>B.   Required Activities</t>
  </si>
  <si>
    <t>C.   Create Information</t>
  </si>
  <si>
    <t>E.   Write Reports</t>
  </si>
  <si>
    <t>Subtotal for Reporting Requirements</t>
  </si>
  <si>
    <t>4. Recordkeeping Requirements</t>
  </si>
  <si>
    <t>C.   Implementation of Activities</t>
  </si>
  <si>
    <t xml:space="preserve">      b.  Vapor Pressure Determination</t>
  </si>
  <si>
    <t xml:space="preserve">          Large Cover</t>
  </si>
  <si>
    <t xml:space="preserve">         Small Cover</t>
  </si>
  <si>
    <t xml:space="preserve">         Closed Vent System</t>
  </si>
  <si>
    <t xml:space="preserve">      d.  Control Equipment Leak Monitoring</t>
  </si>
  <si>
    <t xml:space="preserve">          Cover Vented to Control Device</t>
  </si>
  <si>
    <t xml:space="preserve">          Closed Vent System</t>
  </si>
  <si>
    <t xml:space="preserve">      e.  Control Devices</t>
  </si>
  <si>
    <t xml:space="preserve">          Continuous Monitoring System</t>
  </si>
  <si>
    <t xml:space="preserve">      f.  LDAR Program</t>
  </si>
  <si>
    <t>E.   Time to Enter Information</t>
  </si>
  <si>
    <t xml:space="preserve">       Control Equipment Monitoring</t>
  </si>
  <si>
    <t xml:space="preserve">       Control Device CMS</t>
  </si>
  <si>
    <t xml:space="preserve">        Off-site Material Determinations</t>
  </si>
  <si>
    <t>G.   Time for Audits</t>
  </si>
  <si>
    <t>Subtotal for Recordkeeping Requirements</t>
  </si>
  <si>
    <t>Assumptions:</t>
  </si>
  <si>
    <t>See 4C</t>
  </si>
  <si>
    <t>See 3A</t>
  </si>
  <si>
    <t xml:space="preserve">      a.  VOHAP concentration determination</t>
  </si>
  <si>
    <t xml:space="preserve">      c.  Control Equipment Visual Inspection</t>
  </si>
  <si>
    <t xml:space="preserve">      g.  PRD monitoring</t>
  </si>
  <si>
    <t xml:space="preserve">          Perform Monitoring/Repair </t>
  </si>
  <si>
    <t xml:space="preserve">        PRD Program</t>
  </si>
  <si>
    <t xml:space="preserve">        LDAR Program </t>
  </si>
  <si>
    <t>(A) Person Hours per Occurrence</t>
  </si>
  <si>
    <t>(B) No of occurrences per respondent per year</t>
  </si>
  <si>
    <t>(C) Person hours per respondent per year (C=AxB)</t>
  </si>
  <si>
    <t>(F) Managerial person hours per year (Ex0.05)</t>
  </si>
  <si>
    <t>(G) Clerical person  hours per year (Ex0.1)</t>
  </si>
  <si>
    <t>(E) Technical person hours per year (CxD)</t>
  </si>
  <si>
    <t>hr per resp</t>
  </si>
  <si>
    <t>Activity</t>
  </si>
  <si>
    <t>(B) Occurrences/ Plant/ Year</t>
  </si>
  <si>
    <t>Report Review</t>
  </si>
  <si>
    <r>
      <t xml:space="preserve">New Plants  </t>
    </r>
    <r>
      <rPr>
        <vertAlign val="superscript"/>
        <sz val="10"/>
        <color rgb="FF000000"/>
        <rFont val="Times New Roman"/>
        <family val="1"/>
      </rPr>
      <t>c, d</t>
    </r>
    <r>
      <rPr>
        <sz val="10"/>
        <color rgb="FF000000"/>
        <rFont val="Times New Roman"/>
        <family val="1"/>
      </rPr>
      <t xml:space="preserve"> </t>
    </r>
  </si>
  <si>
    <t>Performance test notification</t>
  </si>
  <si>
    <t>Compliance status notification</t>
  </si>
  <si>
    <r>
      <t xml:space="preserve">Performance test report </t>
    </r>
    <r>
      <rPr>
        <vertAlign val="superscript"/>
        <sz val="10"/>
        <color rgb="FF000000"/>
        <rFont val="Times New Roman"/>
        <family val="1"/>
      </rPr>
      <t>e</t>
    </r>
  </si>
  <si>
    <t>Existing Plants</t>
  </si>
  <si>
    <t>(A) EPA Hours/ Occurrence</t>
  </si>
  <si>
    <t>(C) EPA Hours/ Year (AxB)</t>
  </si>
  <si>
    <t>(E) Technical Hours/ Year (CxD)</t>
  </si>
  <si>
    <t>(F) Managerial Hours/ Year (Ex0.05)</t>
  </si>
  <si>
    <t>(G) Clerical Hours/ Year (Ex0.1)</t>
  </si>
  <si>
    <r>
      <t xml:space="preserve">c </t>
    </r>
    <r>
      <rPr>
        <sz val="10"/>
        <color rgb="FF000000"/>
        <rFont val="Times New Roman"/>
        <family val="1"/>
      </rPr>
      <t xml:space="preserve">  There will be no travel expenses associated with this ICR since we have assumed that no new sources will become subject to this rule over the three year period of this ICR.</t>
    </r>
  </si>
  <si>
    <r>
      <t>d</t>
    </r>
    <r>
      <rPr>
        <sz val="10"/>
        <color rgb="FF000000"/>
        <rFont val="Times New Roman"/>
        <family val="1"/>
      </rPr>
      <t xml:space="preserve">  It is assumed that there will be no new sources over the three year period of this ICR.</t>
    </r>
  </si>
  <si>
    <r>
      <t xml:space="preserve">e </t>
    </r>
    <r>
      <rPr>
        <sz val="10"/>
        <color rgb="FF000000"/>
        <rFont val="Times New Roman"/>
        <family val="1"/>
      </rPr>
      <t xml:space="preserve"> It is assumed that it will take 16 hours to review each performance test report.</t>
    </r>
  </si>
  <si>
    <t xml:space="preserve">Startup/shutdown report </t>
  </si>
  <si>
    <r>
      <t>f</t>
    </r>
    <r>
      <rPr>
        <sz val="10"/>
        <color rgb="FF000000"/>
        <rFont val="Times New Roman"/>
        <family val="1"/>
      </rPr>
      <t xml:space="preserve">  It is assumed that each facility will take 4 hours twice a year to submit report.</t>
    </r>
  </si>
  <si>
    <r>
      <t xml:space="preserve">Semiannual summary report </t>
    </r>
    <r>
      <rPr>
        <vertAlign val="superscript"/>
        <sz val="10"/>
        <color rgb="FF000000"/>
        <rFont val="Times New Roman"/>
        <family val="1"/>
      </rPr>
      <t>f</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</si>
  <si>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</si>
  <si>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TOTAL ANNUAL BURDEN AND COST (rounded) </t>
    </r>
    <r>
      <rPr>
        <b/>
        <vertAlign val="superscript"/>
        <sz val="9"/>
        <color rgb="FF000000"/>
        <rFont val="Times New Roman"/>
        <family val="1"/>
      </rPr>
      <t>g</t>
    </r>
  </si>
  <si>
    <r>
      <t>a</t>
    </r>
    <r>
      <rPr>
        <sz val="10"/>
        <color rgb="FF000000"/>
        <rFont val="Times New Roman"/>
        <family val="1"/>
      </rPr>
      <t xml:space="preserve">  We have assumed that there are approximately 50 respondents, with no additional new or reconstructed sources becoming subject to the rule over the next three years.</t>
    </r>
  </si>
  <si>
    <r>
      <t xml:space="preserve">(D) Respondents per year </t>
    </r>
    <r>
      <rPr>
        <b/>
        <vertAlign val="superscript"/>
        <sz val="9"/>
        <color rgb="FF000000"/>
        <rFont val="Times New Roman"/>
        <family val="1"/>
      </rPr>
      <t>a</t>
    </r>
  </si>
  <si>
    <r>
      <t xml:space="preserve">(H) Total costs per year $ </t>
    </r>
    <r>
      <rPr>
        <b/>
        <vertAlign val="superscript"/>
        <sz val="9"/>
        <color rgb="FF000000"/>
        <rFont val="Times New Roman"/>
        <family val="1"/>
      </rPr>
      <t>b</t>
    </r>
  </si>
  <si>
    <r>
      <t xml:space="preserve">(D) Plants/ Year </t>
    </r>
    <r>
      <rPr>
        <b/>
        <vertAlign val="superscript"/>
        <sz val="10"/>
        <color rgb="FF000000"/>
        <rFont val="Times New Roman"/>
        <family val="1"/>
      </rPr>
      <t>a</t>
    </r>
  </si>
  <si>
    <r>
      <t xml:space="preserve">(H) Costs, $ </t>
    </r>
    <r>
      <rPr>
        <b/>
        <vertAlign val="superscript"/>
        <sz val="10"/>
        <color rgb="FF000000"/>
        <rFont val="Times New Roman"/>
        <family val="1"/>
      </rPr>
      <t>b</t>
    </r>
  </si>
  <si>
    <t xml:space="preserve"> </t>
  </si>
  <si>
    <r>
      <rPr>
        <vertAlign val="superscript"/>
        <sz val="10"/>
        <color rgb="FF000000"/>
        <rFont val="Times New Roman"/>
        <family val="1"/>
      </rPr>
      <t>a</t>
    </r>
    <r>
      <rPr>
        <sz val="10"/>
        <color rgb="FF000000"/>
        <rFont val="Times New Roman"/>
        <family val="1"/>
      </rPr>
      <t xml:space="preserve">  We have assumed that there are approximately 50 respondents, with no additional new or reconstructed sources becoming subject to the rule over the next three years.</t>
    </r>
  </si>
  <si>
    <r>
      <t xml:space="preserve">b  </t>
    </r>
    <r>
      <rPr>
        <sz val="10"/>
        <color rgb="FF000000"/>
        <rFont val="Times New Roman"/>
        <family val="1"/>
      </rPr>
      <t>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</si>
  <si>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rgb="FF000000"/>
        <rFont val="Times New Roman"/>
        <family val="1"/>
      </rPr>
      <t>b</t>
    </r>
    <r>
      <rPr>
        <sz val="10"/>
        <color rgb="FF000000"/>
        <rFont val="Times New Roman"/>
        <family val="1"/>
      </rPr>
      <t xml:space="preserve"> This ICR uses the following labor rates: Managerial $70.56 (GS-13, Step 5, $44.10 + 60%); Technical $52.37 (GS-12, Step 1, $32.73 + 60%); and Clerical $28.34 (GS-6, Step 3, $17.71 + 60%). These rates are from the Office of Personnel Management (OPM), 2022 General Schedule, which excludes locality rates of pay. The rates have been increased by 60 percent to account for the benefit packages available to government employees.</t>
    </r>
  </si>
  <si>
    <r>
      <t xml:space="preserve">Table 1: </t>
    </r>
    <r>
      <rPr>
        <b/>
        <sz val="12"/>
        <color theme="1"/>
        <rFont val="Times New Roman"/>
        <family val="1"/>
      </rPr>
      <t>Annual Respondent Burden and Cost – NESHAP for Off-Site Waste and Recovery Operations (40 CFR Part 63, Subpart DD) (Renewal).</t>
    </r>
  </si>
  <si>
    <r>
      <t xml:space="preserve">Table 2: </t>
    </r>
    <r>
      <rPr>
        <b/>
        <sz val="12"/>
        <color theme="1"/>
        <rFont val="Times New Roman"/>
        <family val="1"/>
      </rPr>
      <t>Average Annual EPA Burden and Cost – NESHAP for Off-Site Waste and Recovery Operations (40 CFR Part 63, Subpart DD) (Renewal).</t>
    </r>
  </si>
  <si>
    <t>Semiannual report</t>
  </si>
  <si>
    <t>Total Annual Responses E=(BxC)+D</t>
  </si>
  <si>
    <r>
      <t xml:space="preserve">Number of Respondents </t>
    </r>
    <r>
      <rPr>
        <vertAlign val="superscript"/>
        <sz val="10"/>
        <color rgb="FF000000"/>
        <rFont val="Times New Roman"/>
        <family val="1"/>
      </rPr>
      <t>a</t>
    </r>
  </si>
  <si>
    <t>Initial Notification (PRD)</t>
  </si>
  <si>
    <t>Compliance Status Notification</t>
  </si>
  <si>
    <t>Performance Test Notification</t>
  </si>
  <si>
    <t>Performance Test Report</t>
  </si>
  <si>
    <r>
      <rPr>
        <vertAlign val="superscript"/>
        <sz val="10"/>
        <color rgb="FF000000"/>
        <rFont val="Times New Roman"/>
        <family val="1"/>
      </rPr>
      <t>a</t>
    </r>
    <r>
      <rPr>
        <sz val="10"/>
        <color rgb="FF000000"/>
        <rFont val="Times New Roman"/>
        <family val="1"/>
      </rPr>
      <t xml:space="preserve"> We have assumed that there are approximately 50 respondents, with no additional new or reconstructed sources becoming subject to the rule over the next three years.</t>
    </r>
  </si>
  <si>
    <r>
      <t xml:space="preserve">a </t>
    </r>
    <r>
      <rPr>
        <sz val="10"/>
        <color rgb="FF000000"/>
        <rFont val="Times New Roman"/>
        <family val="1"/>
      </rPr>
      <t xml:space="preserve">  New respondents include sources with constructed and reconstructed affected facilities.</t>
    </r>
  </si>
  <si>
    <t>Number of Respondents (E=A+B+C-D)</t>
  </si>
  <si>
    <r>
      <t xml:space="preserve">Number of New Respondents </t>
    </r>
    <r>
      <rPr>
        <b/>
        <vertAlign val="superscript"/>
        <sz val="10"/>
        <color rgb="FF000000"/>
        <rFont val="Times New Roman"/>
        <family val="1"/>
      </rPr>
      <t>a</t>
    </r>
  </si>
  <si>
    <t>Total O&amp;M, 
(E X F)</t>
  </si>
  <si>
    <t>Total Capital/Startup Cost,  (B X C)</t>
  </si>
  <si>
    <r>
      <t>Capital/Startup vs. Operation and Maintenance (O&amp;M) Costs</t>
    </r>
    <r>
      <rPr>
        <sz val="10"/>
        <color theme="1"/>
        <rFont val="Times New Roman"/>
        <family val="1"/>
      </rPr>
      <t> </t>
    </r>
  </si>
  <si>
    <t>Annualized Capital O&amp;M</t>
  </si>
  <si>
    <t>Total Estimated Costs</t>
  </si>
  <si>
    <t>Total Estimated Burden Hours</t>
  </si>
  <si>
    <t>Hours per Response</t>
  </si>
  <si>
    <t>ICR Summary Information</t>
  </si>
  <si>
    <t>D.   Gather Existing Information</t>
  </si>
  <si>
    <t>A.   Familiarize with rule requirements</t>
  </si>
  <si>
    <t>B.   Planned Activities</t>
  </si>
  <si>
    <t>D.   Develop Record System</t>
  </si>
  <si>
    <t>F.   Time to Train Personnel</t>
  </si>
  <si>
    <r>
      <t>c</t>
    </r>
    <r>
      <rPr>
        <sz val="10"/>
        <color rgb="FF000000"/>
        <rFont val="Times New Roman"/>
        <family val="1"/>
      </rPr>
      <t xml:space="preserve">  It is assumed that it will take 4 hours to read instructions.</t>
    </r>
  </si>
  <si>
    <r>
      <t xml:space="preserve">A.   Familiarize with rule requirement </t>
    </r>
    <r>
      <rPr>
        <vertAlign val="superscript"/>
        <sz val="9"/>
        <color rgb="FF000000"/>
        <rFont val="Times New Roman"/>
        <family val="1"/>
      </rPr>
      <t>c</t>
    </r>
  </si>
  <si>
    <r>
      <t xml:space="preserve">d  </t>
    </r>
    <r>
      <rPr>
        <sz val="10"/>
        <color rgb="FF000000"/>
        <rFont val="Times New Roman"/>
        <family val="1"/>
      </rPr>
      <t>It is assumed that there will be no new sources.</t>
    </r>
  </si>
  <si>
    <r>
      <t xml:space="preserve">Initial Notification Report </t>
    </r>
    <r>
      <rPr>
        <vertAlign val="superscript"/>
        <sz val="9"/>
        <color rgb="FF000000"/>
        <rFont val="Times New Roman"/>
        <family val="1"/>
      </rPr>
      <t>d</t>
    </r>
  </si>
  <si>
    <r>
      <t xml:space="preserve">Performance Test Notification Report  </t>
    </r>
    <r>
      <rPr>
        <vertAlign val="superscript"/>
        <sz val="9"/>
        <color rgb="FF000000"/>
        <rFont val="Times New Roman"/>
        <family val="1"/>
      </rPr>
      <t>d</t>
    </r>
  </si>
  <si>
    <r>
      <t xml:space="preserve">Compliance Status Notification </t>
    </r>
    <r>
      <rPr>
        <vertAlign val="superscript"/>
        <sz val="9"/>
        <color rgb="FF000000"/>
        <rFont val="Times New Roman"/>
        <family val="1"/>
      </rPr>
      <t xml:space="preserve"> d</t>
    </r>
  </si>
  <si>
    <r>
      <t>Performance Test Reports</t>
    </r>
    <r>
      <rPr>
        <vertAlign val="superscript"/>
        <sz val="9"/>
        <color rgb="FF000000"/>
        <rFont val="Times New Roman"/>
        <family val="1"/>
      </rPr>
      <t xml:space="preserve"> d</t>
    </r>
  </si>
  <si>
    <r>
      <t>e</t>
    </r>
    <r>
      <rPr>
        <sz val="10"/>
        <color rgb="FF000000"/>
        <rFont val="Times New Roman"/>
        <family val="1"/>
      </rPr>
      <t xml:space="preserve">  The burden of one annual summary report was included in the burden estimate for the semiannual report.</t>
    </r>
  </si>
  <si>
    <r>
      <t xml:space="preserve">Semiannual Summary Report </t>
    </r>
    <r>
      <rPr>
        <vertAlign val="superscript"/>
        <sz val="9"/>
        <color rgb="FF000000"/>
        <rFont val="Times New Roman"/>
        <family val="1"/>
      </rPr>
      <t>e</t>
    </r>
  </si>
  <si>
    <r>
      <t>f</t>
    </r>
    <r>
      <rPr>
        <sz val="10"/>
        <color rgb="FF000000"/>
        <rFont val="Times New Roman"/>
        <family val="1"/>
      </rPr>
      <t xml:space="preserve">  It is assumed that 50 percent of the facilities, the owner or operator manages, for a fee, off-site materials received from other generators.</t>
    </r>
  </si>
  <si>
    <r>
      <t xml:space="preserve">          Commercial Facilities </t>
    </r>
    <r>
      <rPr>
        <vertAlign val="superscript"/>
        <sz val="9"/>
        <color rgb="FF000000"/>
        <rFont val="Times New Roman"/>
        <family val="1"/>
      </rPr>
      <t>f</t>
    </r>
  </si>
  <si>
    <r>
      <t xml:space="preserve">g </t>
    </r>
    <r>
      <rPr>
        <sz val="10"/>
        <color rgb="FF000000"/>
        <rFont val="Times New Roman"/>
        <family val="1"/>
      </rPr>
      <t xml:space="preserve"> It is assumed that 50 percent of the owners or operators accept the off-site material at another location and ship it to the facility for storage, treatment, or disposal.</t>
    </r>
  </si>
  <si>
    <r>
      <t xml:space="preserve">          Other Facilities </t>
    </r>
    <r>
      <rPr>
        <vertAlign val="superscript"/>
        <sz val="9"/>
        <color rgb="FF000000"/>
        <rFont val="Times New Roman"/>
        <family val="1"/>
      </rPr>
      <t>g</t>
    </r>
  </si>
  <si>
    <r>
      <t xml:space="preserve">h </t>
    </r>
    <r>
      <rPr>
        <sz val="10"/>
        <color rgb="FF000000"/>
        <rFont val="Times New Roman"/>
        <family val="1"/>
      </rPr>
      <t>Totals have been rounded to 3 significant figures. Figures may not add exactly due to rounding.</t>
    </r>
  </si>
  <si>
    <r>
      <t xml:space="preserve">TOTAL ANNUAL BURDEN AND COSTS (rounded): </t>
    </r>
    <r>
      <rPr>
        <b/>
        <vertAlign val="superscript"/>
        <sz val="8"/>
        <rFont val="Times New Roman"/>
        <family val="1"/>
      </rPr>
      <t>h</t>
    </r>
  </si>
  <si>
    <r>
      <t>Number of Respondents with O&amp;M</t>
    </r>
    <r>
      <rPr>
        <b/>
        <vertAlign val="superscript"/>
        <sz val="10"/>
        <color theme="1"/>
        <rFont val="Times New Roman"/>
        <family val="1"/>
      </rPr>
      <t xml:space="preserve"> </t>
    </r>
  </si>
  <si>
    <t xml:space="preserve">Number of New  Respondents </t>
  </si>
  <si>
    <r>
      <t xml:space="preserve">O&amp;M </t>
    </r>
    <r>
      <rPr>
        <vertAlign val="superscript"/>
        <sz val="10"/>
        <rFont val="Times New Roman"/>
        <family val="1"/>
      </rPr>
      <t>a</t>
    </r>
  </si>
  <si>
    <r>
      <t xml:space="preserve">PRD Monitoring Equipment </t>
    </r>
    <r>
      <rPr>
        <vertAlign val="superscript"/>
        <sz val="10"/>
        <color theme="1"/>
        <rFont val="Times New Roman"/>
        <family val="1"/>
      </rPr>
      <t>b</t>
    </r>
  </si>
  <si>
    <r>
      <t xml:space="preserve">Storage Tanks Duct Work </t>
    </r>
    <r>
      <rPr>
        <vertAlign val="superscript"/>
        <sz val="10"/>
        <rFont val="Times New Roman"/>
        <family val="1"/>
      </rPr>
      <t>c</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</si>
  <si>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d</t>
    </r>
  </si>
  <si>
    <r>
      <rPr>
        <vertAlign val="superscript"/>
        <sz val="10"/>
        <color theme="1"/>
        <rFont val="Times New Roman"/>
        <family val="1"/>
      </rPr>
      <t xml:space="preserve">b  </t>
    </r>
    <r>
      <rPr>
        <sz val="10"/>
        <color theme="1"/>
        <rFont val="Times New Roman"/>
        <family val="1"/>
      </rPr>
      <t>Reflects updated costs for PRD monitoring for stationary sources from the January 29, 2018 final rule (83 FR 3986). The annualized costs per facility (assuming a 15-year equipment life and a seven percent interest rate) are estimated to be approximately $4,000. See memorandum from Carey, A., EPA, “Pressure Relief Device Control Options and Impacts for Off-Site Waste and Recovery Operations (OSWRO) June 26, 2017”, Docket Id. No. EPA-HQ-OAR-2012-0360-0133.</t>
    </r>
  </si>
  <si>
    <r>
      <rPr>
        <vertAlign val="superscript"/>
        <sz val="10"/>
        <color theme="1"/>
        <rFont val="Times New Roman"/>
        <family val="1"/>
      </rPr>
      <t xml:space="preserve">c  </t>
    </r>
    <r>
      <rPr>
        <sz val="10"/>
        <color theme="1"/>
        <rFont val="Times New Roman"/>
        <family val="1"/>
      </rPr>
      <t xml:space="preserve">Costs shown are the total costs for the estimated 21 additional tanks captured under the new 2015 threshold from the March 2015 final rule. </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</si>
  <si>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</si>
  <si>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t xml:space="preserve">       Control Equipment Inspections</t>
  </si>
  <si>
    <r>
      <t>TOTAL</t>
    </r>
    <r>
      <rPr>
        <b/>
        <sz val="8"/>
        <color rgb="FFFF0000"/>
        <rFont val="Times New Roman"/>
        <family val="1"/>
      </rPr>
      <t xml:space="preserve"> </t>
    </r>
    <r>
      <rPr>
        <b/>
        <sz val="8"/>
        <rFont val="Times New Roman"/>
        <family val="1"/>
      </rPr>
      <t xml:space="preserve">CAPITAL AND O&amp;M COST: </t>
    </r>
    <r>
      <rPr>
        <b/>
        <vertAlign val="superscript"/>
        <sz val="8"/>
        <rFont val="Times New Roman"/>
        <family val="1"/>
      </rPr>
      <t>h</t>
    </r>
  </si>
  <si>
    <r>
      <t xml:space="preserve">GRAND TOTAL: </t>
    </r>
    <r>
      <rPr>
        <b/>
        <vertAlign val="superscript"/>
        <sz val="8"/>
        <rFont val="Times New Roman"/>
        <family val="1"/>
      </rPr>
      <t>h</t>
    </r>
  </si>
  <si>
    <r>
      <rPr>
        <vertAlign val="superscript"/>
        <sz val="10"/>
        <color theme="1"/>
        <rFont val="Times New Roman"/>
        <family val="1"/>
      </rPr>
      <t xml:space="preserve">a </t>
    </r>
    <r>
      <rPr>
        <sz val="10"/>
        <color theme="1"/>
        <rFont val="Times New Roman"/>
        <family val="1"/>
      </rPr>
      <t xml:space="preserve">The 2014 proposal ICR (1717.10) states "Based on a previous ICR for the Pesticide Active Ingredient source category, which estimated the annual O&amp;M costs to be $1,450 per source in 2011 dollars, inflating this number from 2011 dollars to 2013 dollars gives $1,505 per source." These are the ongoing costs to maintain the monitor and other costs such as photocopying and postage. </t>
    </r>
    <r>
      <rPr>
        <sz val="10"/>
        <rFont val="Times New Roman"/>
        <family val="1"/>
      </rPr>
      <t>These costs have been adjusted from 2013 dollars to 2021 dollars.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</si>
</sst>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164" formatCode="General_)"/>
    <numFmt numFmtId="165" formatCode="&quot;$&quot;#,##0.00"/>
    <numFmt numFmtId="166" formatCode="&quot;$&quot;#,##0"/>
  </numFmts>
  <fonts count="27" x14ac:knownFonts="1">
    <font>
      <sz val="11"/>
      <color theme="1"/>
      <name val="Calibri"/>
      <family val="2"/>
      <scheme val="minor"/>
    </font>
    <font>
      <sz val="10"/>
      <color theme="1"/>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vertAlign val="superscript"/>
      <sz val="10"/>
      <color theme="1"/>
      <name val="Times New Roman"/>
      <family val="1"/>
    </font>
    <font>
      <b/>
      <sz val="9"/>
      <color rgb="FF000000"/>
      <name val="Times New Roman"/>
      <family val="1"/>
    </font>
    <font>
      <sz val="12"/>
      <color theme="1"/>
      <name val="Times New Roman"/>
      <family val="1"/>
    </font>
    <font>
      <b/>
      <vertAlign val="superscript"/>
      <sz val="9"/>
      <color rgb="FF000000"/>
      <name val="Times New Roman"/>
      <family val="1"/>
    </font>
    <font>
      <vertAlign val="superscript"/>
      <sz val="9"/>
      <color rgb="FF000000"/>
      <name val="Times New Roman"/>
      <family val="1"/>
    </font>
    <font>
      <b/>
      <i/>
      <sz val="9"/>
      <color rgb="FF000000"/>
      <name val="Times New Roman"/>
      <family val="1"/>
    </font>
    <font>
      <b/>
      <sz val="10"/>
      <color rgb="FF000000"/>
      <name val="Times New Roman"/>
      <family val="1"/>
    </font>
    <font>
      <b/>
      <sz val="8"/>
      <name val="Times New Roman"/>
      <family val="1"/>
    </font>
    <font>
      <b/>
      <vertAlign val="superscript"/>
      <sz val="10"/>
      <color rgb="FF000000"/>
      <name val="Times New Roman"/>
      <family val="1"/>
    </font>
    <font>
      <b/>
      <vertAlign val="superscript"/>
      <sz val="8"/>
      <name val="Times New Roman"/>
      <family val="1"/>
    </font>
    <font>
      <sz val="11"/>
      <color rgb="FFFF0000"/>
      <name val="Calibri"/>
      <family val="2"/>
      <scheme val="minor"/>
    </font>
    <font>
      <vertAlign val="superscript"/>
      <sz val="10"/>
      <name val="Times New Roman"/>
      <family val="1"/>
    </font>
    <font>
      <sz val="10"/>
      <name val="Times New Roman"/>
      <family val="1"/>
    </font>
    <font>
      <b/>
      <sz val="12"/>
      <color theme="1"/>
      <name val="Times New Roman"/>
      <family val="1"/>
    </font>
    <font>
      <sz val="10"/>
      <color theme="1"/>
      <name val="Calibri"/>
      <family val="2"/>
      <scheme val="minor"/>
    </font>
    <font>
      <sz val="8"/>
      <name val="Helv"/>
    </font>
    <font>
      <b/>
      <sz val="10"/>
      <color theme="1"/>
      <name val="Times New Roman"/>
      <family val="1"/>
    </font>
    <font>
      <sz val="10"/>
      <color rgb="FFFF0000"/>
      <name val="Calibri"/>
      <family val="2"/>
      <scheme val="minor"/>
    </font>
    <font>
      <b/>
      <vertAlign val="superscript"/>
      <sz val="10"/>
      <color theme="1"/>
      <name val="Times New Roman"/>
      <family val="1"/>
    </font>
    <font>
      <sz val="9"/>
      <color theme="1"/>
      <name val="Times New Roman"/>
      <family val="1"/>
    </font>
    <font>
      <b/>
      <sz val="8"/>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21" fillId="0" borderId="0"/>
  </cellStyleXfs>
  <cellXfs count="100">
    <xf numFmtId="0" fontId="0" fillId="0" borderId="0" xfId="0"/>
    <xf numFmtId="0" fontId="1" fillId="0" borderId="0" xfId="0" applyFont="1"/>
    <xf numFmtId="0" fontId="1" fillId="0" borderId="1" xfId="0" applyFont="1" applyBorder="1"/>
    <xf numFmtId="0" fontId="8" fillId="0" borderId="0" xfId="0" applyFont="1" applyAlignment="1">
      <alignment vertical="center" wrapText="1"/>
    </xf>
    <xf numFmtId="0" fontId="3" fillId="0" borderId="1" xfId="0" applyFont="1" applyBorder="1" applyAlignment="1">
      <alignment horizontal="center" vertical="center"/>
    </xf>
    <xf numFmtId="0" fontId="7" fillId="0" borderId="1" xfId="0" applyFont="1" applyBorder="1" applyAlignment="1">
      <alignment vertical="center"/>
    </xf>
    <xf numFmtId="0" fontId="5" fillId="0" borderId="0" xfId="0" applyFont="1" applyAlignment="1">
      <alignment vertical="center"/>
    </xf>
    <xf numFmtId="0" fontId="12" fillId="0" borderId="1" xfId="0" applyFont="1" applyBorder="1" applyAlignment="1">
      <alignment horizontal="center" vertical="center" wrapText="1"/>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12" fillId="0" borderId="1" xfId="0" applyFont="1" applyBorder="1" applyAlignment="1">
      <alignment vertical="center"/>
    </xf>
    <xf numFmtId="6" fontId="12" fillId="0" borderId="1" xfId="0" applyNumberFormat="1" applyFont="1" applyBorder="1" applyAlignment="1">
      <alignment horizontal="right" vertical="center"/>
    </xf>
    <xf numFmtId="0" fontId="3" fillId="0" borderId="1" xfId="0" applyFont="1" applyBorder="1" applyAlignment="1">
      <alignment horizontal="left" vertical="center" indent="2"/>
    </xf>
    <xf numFmtId="0" fontId="12" fillId="0" borderId="0" xfId="0" applyFont="1" applyAlignment="1">
      <alignment vertical="center"/>
    </xf>
    <xf numFmtId="0" fontId="0" fillId="0" borderId="0" xfId="0" applyFill="1"/>
    <xf numFmtId="0" fontId="7"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1" fillId="0" borderId="1" xfId="0" applyFont="1" applyFill="1" applyBorder="1"/>
    <xf numFmtId="6" fontId="4" fillId="0" borderId="1" xfId="0" applyNumberFormat="1" applyFont="1" applyFill="1" applyBorder="1" applyAlignment="1">
      <alignment vertical="center"/>
    </xf>
    <xf numFmtId="0" fontId="4" fillId="0" borderId="1" xfId="0" applyFont="1" applyFill="1" applyBorder="1" applyAlignment="1">
      <alignment horizontal="left" vertical="center" indent="1"/>
    </xf>
    <xf numFmtId="0" fontId="3" fillId="0" borderId="1" xfId="0" applyFont="1" applyFill="1" applyBorder="1" applyAlignment="1">
      <alignment horizontal="center" vertical="center"/>
    </xf>
    <xf numFmtId="0" fontId="11" fillId="0" borderId="1" xfId="0" applyFont="1" applyFill="1" applyBorder="1" applyAlignment="1">
      <alignment vertical="center"/>
    </xf>
    <xf numFmtId="0" fontId="7" fillId="0" borderId="1" xfId="0" applyFont="1" applyFill="1" applyBorder="1" applyAlignment="1">
      <alignment vertical="center"/>
    </xf>
    <xf numFmtId="3" fontId="4" fillId="0" borderId="1" xfId="0" applyNumberFormat="1" applyFont="1" applyFill="1" applyBorder="1" applyAlignment="1">
      <alignment horizontal="center" vertical="center"/>
    </xf>
    <xf numFmtId="0" fontId="13" fillId="0" borderId="1" xfId="0" applyFont="1" applyFill="1" applyBorder="1" applyAlignment="1"/>
    <xf numFmtId="6" fontId="7" fillId="0" borderId="1" xfId="0" applyNumberFormat="1" applyFont="1" applyFill="1" applyBorder="1" applyAlignment="1">
      <alignment vertical="center"/>
    </xf>
    <xf numFmtId="3" fontId="0" fillId="0" borderId="0" xfId="0" applyNumberFormat="1" applyFill="1"/>
    <xf numFmtId="0" fontId="13" fillId="0" borderId="1" xfId="0" applyFont="1" applyFill="1" applyBorder="1" applyAlignment="1">
      <alignment vertical="center"/>
    </xf>
    <xf numFmtId="3" fontId="7" fillId="0" borderId="1" xfId="0" applyNumberFormat="1" applyFont="1" applyFill="1" applyBorder="1" applyAlignment="1">
      <alignment horizontal="center" vertical="center"/>
    </xf>
    <xf numFmtId="0" fontId="8" fillId="0" borderId="0" xfId="0" applyFont="1" applyFill="1" applyAlignment="1">
      <alignment vertical="center" wrapText="1"/>
    </xf>
    <xf numFmtId="0" fontId="1" fillId="0" borderId="0" xfId="0" applyFont="1" applyFill="1" applyBorder="1"/>
    <xf numFmtId="0" fontId="12" fillId="0" borderId="0" xfId="0" applyFont="1" applyFill="1" applyAlignment="1">
      <alignment vertical="center" wrapText="1"/>
    </xf>
    <xf numFmtId="6" fontId="4" fillId="0" borderId="1" xfId="0" applyNumberFormat="1" applyFont="1" applyFill="1" applyBorder="1" applyAlignment="1">
      <alignment horizontal="right" vertical="center"/>
    </xf>
    <xf numFmtId="0" fontId="16" fillId="0" borderId="0" xfId="0" applyFont="1" applyFill="1"/>
    <xf numFmtId="0" fontId="2" fillId="0" borderId="0" xfId="0" applyFont="1"/>
    <xf numFmtId="0" fontId="20" fillId="0" borderId="0" xfId="0" applyFont="1"/>
    <xf numFmtId="1"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1"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12" fillId="0" borderId="1" xfId="0" applyFont="1" applyBorder="1" applyAlignment="1">
      <alignment vertical="center" wrapText="1"/>
    </xf>
    <xf numFmtId="0" fontId="23" fillId="0" borderId="0" xfId="0" applyFont="1" applyAlignment="1">
      <alignment vertical="top" wrapText="1"/>
    </xf>
    <xf numFmtId="6" fontId="22" fillId="0" borderId="0" xfId="0" applyNumberFormat="1"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vertical="center" wrapText="1"/>
    </xf>
    <xf numFmtId="6" fontId="20" fillId="0" borderId="0" xfId="0" applyNumberFormat="1" applyFont="1"/>
    <xf numFmtId="6"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20" fillId="0" borderId="0" xfId="0" applyFont="1" applyAlignment="1">
      <alignment wrapText="1"/>
    </xf>
    <xf numFmtId="6" fontId="1" fillId="0" borderId="1" xfId="0" applyNumberFormat="1" applyFont="1" applyBorder="1" applyAlignment="1">
      <alignment horizontal="center" vertical="center" wrapText="1"/>
    </xf>
    <xf numFmtId="6" fontId="1" fillId="0" borderId="0" xfId="0" applyNumberFormat="1" applyFont="1" applyAlignment="1">
      <alignment horizontal="center" vertical="center" wrapText="1"/>
    </xf>
    <xf numFmtId="0" fontId="22" fillId="0" borderId="0" xfId="0" applyFont="1" applyAlignment="1">
      <alignment horizontal="center" vertical="center" wrapText="1"/>
    </xf>
    <xf numFmtId="165" fontId="18" fillId="0" borderId="0" xfId="1" applyNumberFormat="1" applyFont="1" applyAlignment="1">
      <alignment horizontal="right" wrapText="1"/>
    </xf>
    <xf numFmtId="164" fontId="18" fillId="0" borderId="0" xfId="1" applyFont="1" applyAlignment="1">
      <alignment horizontal="center" vertical="center" wrapText="1"/>
    </xf>
    <xf numFmtId="1" fontId="0" fillId="0" borderId="0" xfId="0" applyNumberFormat="1"/>
    <xf numFmtId="6" fontId="0" fillId="0" borderId="0" xfId="0" applyNumberFormat="1"/>
    <xf numFmtId="3" fontId="0" fillId="0" borderId="0" xfId="0" applyNumberFormat="1"/>
    <xf numFmtId="41" fontId="0" fillId="0" borderId="0" xfId="0" applyNumberFormat="1"/>
    <xf numFmtId="0" fontId="25" fillId="0" borderId="1" xfId="0" applyFont="1" applyFill="1" applyBorder="1" applyAlignment="1">
      <alignment horizontal="center"/>
    </xf>
    <xf numFmtId="0" fontId="25" fillId="0" borderId="1" xfId="0" applyFont="1" applyFill="1" applyBorder="1" applyAlignment="1">
      <alignment horizontal="center" vertical="center"/>
    </xf>
    <xf numFmtId="0" fontId="18" fillId="0" borderId="1" xfId="0" applyFont="1" applyFill="1" applyBorder="1" applyAlignment="1">
      <alignment vertical="center" wrapText="1"/>
    </xf>
    <xf numFmtId="6"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6" fontId="1"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6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6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3" fillId="0" borderId="0" xfId="0" applyFont="1"/>
    <xf numFmtId="0" fontId="1" fillId="0" borderId="1" xfId="0" applyFont="1" applyFill="1" applyBorder="1" applyAlignment="1">
      <alignment horizontal="center" vertical="center" wrapText="1"/>
    </xf>
    <xf numFmtId="0" fontId="0" fillId="0" borderId="0" xfId="0" applyAlignment="1">
      <alignment horizontal="center"/>
    </xf>
    <xf numFmtId="3" fontId="7" fillId="0" borderId="2"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vertical="top"/>
    </xf>
    <xf numFmtId="0" fontId="1" fillId="0" borderId="0" xfId="0" applyFont="1" applyAlignment="1">
      <alignment horizontal="left" vertical="top"/>
    </xf>
    <xf numFmtId="3" fontId="12" fillId="0" borderId="1" xfId="0" applyNumberFormat="1" applyFont="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center" wrapText="1"/>
    </xf>
    <xf numFmtId="0" fontId="20" fillId="0" borderId="0" xfId="0" applyFont="1" applyAlignment="1">
      <alignment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vertical="center" wrapText="1"/>
    </xf>
  </cellXfs>
  <cellStyles count="2">
    <cellStyle name="Normal" xfId="0" builtinId="0"/>
    <cellStyle name="Normal_SSI Burden Estimate BML 060710" xfId="1" xr:uid="{AF73F4D3-9DFB-4A27-A9C9-C88DB86F9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onfer.ERG\Downloads\Calculation%20Template%20-%20NEW_2-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ble 1"/>
      <sheetName val="Table 2"/>
      <sheetName val="Responses"/>
      <sheetName val="Capital O&amp;M"/>
      <sheetName val="Respondents"/>
    </sheetNames>
    <sheetDataSet>
      <sheetData sheetId="0"/>
      <sheetData sheetId="1">
        <row r="19">
          <cell r="C19">
            <v>2</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4E2B-9D24-41FE-9684-8E2C2A796A32}">
  <dimension ref="A1:B7"/>
  <sheetViews>
    <sheetView tabSelected="1" workbookViewId="0">
      <selection activeCell="B7" sqref="B7"/>
    </sheetView>
  </sheetViews>
  <sheetFormatPr defaultRowHeight="14.5" x14ac:dyDescent="0.35"/>
  <cols>
    <col min="1" max="1" width="26.81640625" bestFit="1" customWidth="1"/>
    <col min="2" max="2" width="10.54296875" bestFit="1" customWidth="1"/>
  </cols>
  <sheetData>
    <row r="1" spans="1:2" x14ac:dyDescent="0.35">
      <c r="A1" s="79" t="s">
        <v>118</v>
      </c>
      <c r="B1" s="79"/>
    </row>
    <row r="2" spans="1:2" x14ac:dyDescent="0.35">
      <c r="A2" t="s">
        <v>117</v>
      </c>
      <c r="B2" s="64">
        <f>'Table 1'!L52</f>
        <v>478</v>
      </c>
    </row>
    <row r="3" spans="1:2" x14ac:dyDescent="0.35">
      <c r="A3" t="s">
        <v>11</v>
      </c>
      <c r="B3">
        <f>Respondents!F8</f>
        <v>50</v>
      </c>
    </row>
    <row r="4" spans="1:2" x14ac:dyDescent="0.35">
      <c r="A4" t="s">
        <v>116</v>
      </c>
      <c r="B4" s="63">
        <f>'Table 1'!G52</f>
        <v>47800</v>
      </c>
    </row>
    <row r="5" spans="1:2" x14ac:dyDescent="0.35">
      <c r="A5" t="s">
        <v>115</v>
      </c>
      <c r="B5" s="62">
        <f>'Table 1'!J54</f>
        <v>6650000</v>
      </c>
    </row>
    <row r="6" spans="1:2" x14ac:dyDescent="0.35">
      <c r="A6" t="s">
        <v>114</v>
      </c>
      <c r="B6" s="62">
        <f>'Capital O&amp;M'!I9</f>
        <v>908000</v>
      </c>
    </row>
    <row r="7" spans="1:2" x14ac:dyDescent="0.35">
      <c r="A7" t="s">
        <v>20</v>
      </c>
      <c r="B7" s="61">
        <f>Responses!E9</f>
        <v>100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4"/>
  <sheetViews>
    <sheetView topLeftCell="A43" workbookViewId="0">
      <selection activeCell="L52" sqref="L52"/>
    </sheetView>
  </sheetViews>
  <sheetFormatPr defaultColWidth="9.1796875" defaultRowHeight="14.5" x14ac:dyDescent="0.35"/>
  <cols>
    <col min="1" max="1" width="9.1796875" style="14"/>
    <col min="2" max="2" width="40" style="14" bestFit="1" customWidth="1"/>
    <col min="3" max="3" width="9.81640625" style="14" bestFit="1" customWidth="1"/>
    <col min="4" max="5" width="9.1796875" style="14"/>
    <col min="6" max="6" width="10.453125" style="14" customWidth="1"/>
    <col min="7" max="9" width="9.1796875" style="14"/>
    <col min="10" max="10" width="12.26953125" style="14" bestFit="1" customWidth="1"/>
    <col min="11" max="11" width="9.1796875" style="14"/>
    <col min="12" max="12" width="10.81640625" style="14" bestFit="1" customWidth="1"/>
    <col min="13" max="16384" width="9.1796875" style="14"/>
  </cols>
  <sheetData>
    <row r="1" spans="1:10" ht="15.5" x14ac:dyDescent="0.35">
      <c r="A1" s="35" t="s">
        <v>98</v>
      </c>
    </row>
    <row r="2" spans="1:10" x14ac:dyDescent="0.35">
      <c r="G2" s="14">
        <v>123.94</v>
      </c>
      <c r="H2" s="14">
        <v>157.61000000000001</v>
      </c>
      <c r="I2" s="14">
        <v>62.52</v>
      </c>
    </row>
    <row r="3" spans="1:10" ht="69" x14ac:dyDescent="0.35">
      <c r="B3" s="15" t="s">
        <v>25</v>
      </c>
      <c r="C3" s="15" t="s">
        <v>61</v>
      </c>
      <c r="D3" s="15" t="s">
        <v>62</v>
      </c>
      <c r="E3" s="15" t="s">
        <v>63</v>
      </c>
      <c r="F3" s="15" t="s">
        <v>90</v>
      </c>
      <c r="G3" s="15" t="s">
        <v>66</v>
      </c>
      <c r="H3" s="15" t="s">
        <v>64</v>
      </c>
      <c r="I3" s="15" t="s">
        <v>65</v>
      </c>
      <c r="J3" s="15" t="s">
        <v>91</v>
      </c>
    </row>
    <row r="4" spans="1:10" x14ac:dyDescent="0.35">
      <c r="B4" s="16" t="s">
        <v>26</v>
      </c>
      <c r="C4" s="17" t="s">
        <v>27</v>
      </c>
      <c r="D4" s="16"/>
      <c r="E4" s="16"/>
      <c r="F4" s="16"/>
      <c r="G4" s="16"/>
      <c r="H4" s="16"/>
      <c r="I4" s="16"/>
      <c r="J4" s="16"/>
    </row>
    <row r="5" spans="1:10" x14ac:dyDescent="0.35">
      <c r="B5" s="16" t="s">
        <v>28</v>
      </c>
      <c r="C5" s="17" t="s">
        <v>27</v>
      </c>
      <c r="D5" s="16"/>
      <c r="E5" s="16"/>
      <c r="F5" s="16"/>
      <c r="G5" s="16"/>
      <c r="H5" s="16"/>
      <c r="I5" s="16"/>
      <c r="J5" s="16"/>
    </row>
    <row r="6" spans="1:10" x14ac:dyDescent="0.35">
      <c r="B6" s="16" t="s">
        <v>29</v>
      </c>
      <c r="C6" s="18"/>
      <c r="D6" s="18"/>
      <c r="E6" s="18"/>
      <c r="F6" s="18"/>
      <c r="G6" s="18"/>
      <c r="H6" s="18"/>
      <c r="I6" s="18"/>
      <c r="J6" s="16"/>
    </row>
    <row r="7" spans="1:10" x14ac:dyDescent="0.35">
      <c r="B7" s="16" t="s">
        <v>125</v>
      </c>
      <c r="C7" s="17">
        <v>4</v>
      </c>
      <c r="D7" s="17">
        <v>1</v>
      </c>
      <c r="E7" s="17">
        <f>C7*D7</f>
        <v>4</v>
      </c>
      <c r="F7" s="17">
        <v>50</v>
      </c>
      <c r="G7" s="17">
        <f>F7*E7</f>
        <v>200</v>
      </c>
      <c r="H7" s="17">
        <f>G7*0.05</f>
        <v>10</v>
      </c>
      <c r="I7" s="17">
        <f>G7*0.1</f>
        <v>20</v>
      </c>
      <c r="J7" s="19">
        <f>G7*G$2+H7*H$2+I7*I$2</f>
        <v>27614.5</v>
      </c>
    </row>
    <row r="8" spans="1:10" x14ac:dyDescent="0.35">
      <c r="B8" s="16" t="s">
        <v>30</v>
      </c>
      <c r="C8" s="17" t="s">
        <v>53</v>
      </c>
      <c r="D8" s="18"/>
      <c r="E8" s="18"/>
      <c r="F8" s="18"/>
      <c r="G8" s="18"/>
      <c r="H8" s="18"/>
      <c r="I8" s="18"/>
      <c r="J8" s="19"/>
    </row>
    <row r="9" spans="1:10" x14ac:dyDescent="0.35">
      <c r="B9" s="16" t="s">
        <v>31</v>
      </c>
      <c r="C9" s="17" t="s">
        <v>53</v>
      </c>
      <c r="D9" s="18"/>
      <c r="E9" s="18"/>
      <c r="F9" s="18"/>
      <c r="G9" s="18"/>
      <c r="H9" s="18"/>
      <c r="I9" s="18"/>
      <c r="J9" s="19"/>
    </row>
    <row r="10" spans="1:10" x14ac:dyDescent="0.35">
      <c r="B10" s="16" t="s">
        <v>119</v>
      </c>
      <c r="C10" s="17" t="s">
        <v>53</v>
      </c>
      <c r="D10" s="17"/>
      <c r="E10" s="17"/>
      <c r="F10" s="17"/>
      <c r="G10" s="17"/>
      <c r="H10" s="17"/>
      <c r="I10" s="17"/>
      <c r="J10" s="19"/>
    </row>
    <row r="11" spans="1:10" x14ac:dyDescent="0.35">
      <c r="B11" s="16" t="s">
        <v>32</v>
      </c>
      <c r="C11" s="18"/>
      <c r="D11" s="18"/>
      <c r="E11" s="18"/>
      <c r="F11" s="18"/>
      <c r="G11" s="18"/>
      <c r="H11" s="18"/>
      <c r="I11" s="18"/>
      <c r="J11" s="19"/>
    </row>
    <row r="12" spans="1:10" x14ac:dyDescent="0.35">
      <c r="B12" s="20" t="s">
        <v>127</v>
      </c>
      <c r="C12" s="17">
        <v>1</v>
      </c>
      <c r="D12" s="17">
        <v>1</v>
      </c>
      <c r="E12" s="17">
        <f>C12*D12</f>
        <v>1</v>
      </c>
      <c r="F12" s="17">
        <v>0</v>
      </c>
      <c r="G12" s="17">
        <f t="shared" ref="G12:G15" si="0">F12*E12</f>
        <v>0</v>
      </c>
      <c r="H12" s="17">
        <f t="shared" ref="H12:H15" si="1">G12*0.05</f>
        <v>0</v>
      </c>
      <c r="I12" s="17">
        <f t="shared" ref="I12:I15" si="2">G12*0.1</f>
        <v>0</v>
      </c>
      <c r="J12" s="19">
        <f t="shared" ref="J12:J15" si="3">G12*G$2+H12*H$2+I12*I$2</f>
        <v>0</v>
      </c>
    </row>
    <row r="13" spans="1:10" x14ac:dyDescent="0.35">
      <c r="B13" s="20" t="s">
        <v>128</v>
      </c>
      <c r="C13" s="17">
        <v>1</v>
      </c>
      <c r="D13" s="17">
        <v>1</v>
      </c>
      <c r="E13" s="17">
        <f>C13*D13</f>
        <v>1</v>
      </c>
      <c r="F13" s="17">
        <v>0</v>
      </c>
      <c r="G13" s="17">
        <f t="shared" si="0"/>
        <v>0</v>
      </c>
      <c r="H13" s="17">
        <f t="shared" si="1"/>
        <v>0</v>
      </c>
      <c r="I13" s="17">
        <f t="shared" si="2"/>
        <v>0</v>
      </c>
      <c r="J13" s="19">
        <f t="shared" si="3"/>
        <v>0</v>
      </c>
    </row>
    <row r="14" spans="1:10" x14ac:dyDescent="0.35">
      <c r="B14" s="20" t="s">
        <v>129</v>
      </c>
      <c r="C14" s="17">
        <v>2</v>
      </c>
      <c r="D14" s="17">
        <v>1</v>
      </c>
      <c r="E14" s="17">
        <f>C14*D14</f>
        <v>2</v>
      </c>
      <c r="F14" s="17">
        <v>0</v>
      </c>
      <c r="G14" s="17">
        <f t="shared" si="0"/>
        <v>0</v>
      </c>
      <c r="H14" s="17">
        <f t="shared" si="1"/>
        <v>0</v>
      </c>
      <c r="I14" s="17">
        <f t="shared" si="2"/>
        <v>0</v>
      </c>
      <c r="J14" s="19">
        <f t="shared" si="3"/>
        <v>0</v>
      </c>
    </row>
    <row r="15" spans="1:10" x14ac:dyDescent="0.35">
      <c r="B15" s="20" t="s">
        <v>130</v>
      </c>
      <c r="C15" s="17">
        <v>8</v>
      </c>
      <c r="D15" s="17">
        <v>1</v>
      </c>
      <c r="E15" s="17">
        <f>C15*D15</f>
        <v>8</v>
      </c>
      <c r="F15" s="17">
        <v>0</v>
      </c>
      <c r="G15" s="17">
        <f t="shared" si="0"/>
        <v>0</v>
      </c>
      <c r="H15" s="17">
        <f t="shared" si="1"/>
        <v>0</v>
      </c>
      <c r="I15" s="17">
        <f t="shared" si="2"/>
        <v>0</v>
      </c>
      <c r="J15" s="19">
        <f t="shared" si="3"/>
        <v>0</v>
      </c>
    </row>
    <row r="16" spans="1:10" x14ac:dyDescent="0.35">
      <c r="B16" s="20" t="s">
        <v>132</v>
      </c>
      <c r="C16" s="17">
        <v>8</v>
      </c>
      <c r="D16" s="17">
        <v>2</v>
      </c>
      <c r="E16" s="17">
        <f>C16*D16</f>
        <v>16</v>
      </c>
      <c r="F16" s="17">
        <v>50</v>
      </c>
      <c r="G16" s="17">
        <f>F16*E16</f>
        <v>800</v>
      </c>
      <c r="H16" s="17">
        <f>G16*0.05</f>
        <v>40</v>
      </c>
      <c r="I16" s="17">
        <f>G16*0.1</f>
        <v>80</v>
      </c>
      <c r="J16" s="19">
        <f>G16*G$2+H16*H$2+I16*I$2</f>
        <v>110458</v>
      </c>
    </row>
    <row r="17" spans="2:11" x14ac:dyDescent="0.35">
      <c r="B17" s="22" t="s">
        <v>33</v>
      </c>
      <c r="C17" s="23"/>
      <c r="D17" s="23"/>
      <c r="E17" s="23"/>
      <c r="F17" s="23"/>
      <c r="G17" s="80">
        <f>SUM(G4:I16)</f>
        <v>1150</v>
      </c>
      <c r="H17" s="81"/>
      <c r="I17" s="82"/>
      <c r="J17" s="26">
        <f>SUM(J4:J16)</f>
        <v>138072.5</v>
      </c>
    </row>
    <row r="18" spans="2:11" x14ac:dyDescent="0.35">
      <c r="B18" s="16" t="s">
        <v>34</v>
      </c>
      <c r="C18" s="16"/>
      <c r="D18" s="16"/>
      <c r="E18" s="16"/>
      <c r="F18" s="16"/>
      <c r="G18" s="16"/>
      <c r="H18" s="16"/>
      <c r="I18" s="16"/>
      <c r="J18" s="19"/>
    </row>
    <row r="19" spans="2:11" x14ac:dyDescent="0.35">
      <c r="B19" s="16" t="s">
        <v>120</v>
      </c>
      <c r="C19" s="17" t="s">
        <v>54</v>
      </c>
      <c r="D19" s="17"/>
      <c r="E19" s="17"/>
      <c r="F19" s="17"/>
      <c r="G19" s="17"/>
      <c r="H19" s="17"/>
      <c r="I19" s="17"/>
      <c r="J19" s="19"/>
    </row>
    <row r="20" spans="2:11" x14ac:dyDescent="0.35">
      <c r="B20" s="16" t="s">
        <v>121</v>
      </c>
      <c r="C20" s="17" t="s">
        <v>27</v>
      </c>
      <c r="D20" s="17"/>
      <c r="E20" s="17"/>
      <c r="F20" s="17"/>
      <c r="G20" s="17"/>
      <c r="H20" s="17"/>
      <c r="I20" s="17"/>
      <c r="J20" s="19"/>
    </row>
    <row r="21" spans="2:11" x14ac:dyDescent="0.35">
      <c r="B21" s="16" t="s">
        <v>35</v>
      </c>
      <c r="C21" s="18"/>
      <c r="D21" s="18"/>
      <c r="E21" s="18"/>
      <c r="F21" s="18"/>
      <c r="G21" s="18"/>
      <c r="H21" s="18"/>
      <c r="I21" s="18"/>
      <c r="J21" s="19"/>
    </row>
    <row r="22" spans="2:11" x14ac:dyDescent="0.35">
      <c r="B22" s="16" t="s">
        <v>55</v>
      </c>
      <c r="C22" s="18"/>
      <c r="D22" s="18"/>
      <c r="E22" s="18"/>
      <c r="F22" s="18"/>
      <c r="G22" s="18"/>
      <c r="H22" s="18"/>
      <c r="I22" s="18"/>
      <c r="J22" s="19"/>
    </row>
    <row r="23" spans="2:11" x14ac:dyDescent="0.35">
      <c r="B23" s="16" t="s">
        <v>134</v>
      </c>
      <c r="C23" s="17">
        <v>2</v>
      </c>
      <c r="D23" s="17">
        <v>260</v>
      </c>
      <c r="E23" s="17">
        <f>C23*D23</f>
        <v>520</v>
      </c>
      <c r="F23" s="17">
        <v>25</v>
      </c>
      <c r="G23" s="24">
        <f t="shared" ref="G23:G24" si="4">F23*E23</f>
        <v>13000</v>
      </c>
      <c r="H23" s="17">
        <f t="shared" ref="H23:H24" si="5">G23*0.05</f>
        <v>650</v>
      </c>
      <c r="I23" s="24">
        <f t="shared" ref="I23:I24" si="6">G23*0.1</f>
        <v>1300</v>
      </c>
      <c r="J23" s="19">
        <f t="shared" ref="J23:J24" si="7">G23*G$2+H23*H$2+I23*I$2</f>
        <v>1794942.5</v>
      </c>
    </row>
    <row r="24" spans="2:11" x14ac:dyDescent="0.35">
      <c r="B24" s="16" t="s">
        <v>136</v>
      </c>
      <c r="C24" s="17">
        <v>2</v>
      </c>
      <c r="D24" s="17">
        <v>12</v>
      </c>
      <c r="E24" s="17">
        <f>C24*D24</f>
        <v>24</v>
      </c>
      <c r="F24" s="17">
        <v>25</v>
      </c>
      <c r="G24" s="17">
        <f t="shared" si="4"/>
        <v>600</v>
      </c>
      <c r="H24" s="17">
        <f t="shared" si="5"/>
        <v>30</v>
      </c>
      <c r="I24" s="17">
        <f t="shared" si="6"/>
        <v>60</v>
      </c>
      <c r="J24" s="19">
        <f t="shared" si="7"/>
        <v>82843.5</v>
      </c>
    </row>
    <row r="25" spans="2:11" x14ac:dyDescent="0.35">
      <c r="B25" s="16" t="s">
        <v>36</v>
      </c>
      <c r="C25" s="18"/>
      <c r="D25" s="18"/>
      <c r="E25" s="18"/>
      <c r="F25" s="18"/>
      <c r="G25" s="18"/>
      <c r="H25" s="18"/>
      <c r="I25" s="18"/>
      <c r="J25" s="19"/>
    </row>
    <row r="26" spans="2:11" x14ac:dyDescent="0.35">
      <c r="B26" s="16" t="s">
        <v>134</v>
      </c>
      <c r="C26" s="17">
        <v>1</v>
      </c>
      <c r="D26" s="17">
        <v>260</v>
      </c>
      <c r="E26" s="17">
        <f>C26*D26</f>
        <v>260</v>
      </c>
      <c r="F26" s="17">
        <v>25</v>
      </c>
      <c r="G26" s="24">
        <f t="shared" ref="G26:G31" si="8">F26*E26</f>
        <v>6500</v>
      </c>
      <c r="H26" s="17">
        <f t="shared" ref="H26:H31" si="9">G26*0.05</f>
        <v>325</v>
      </c>
      <c r="I26" s="17">
        <f t="shared" ref="I26:I31" si="10">G26*0.1</f>
        <v>650</v>
      </c>
      <c r="J26" s="19">
        <f t="shared" ref="J26:J31" si="11">G26*G$2+H26*H$2+I26*I$2</f>
        <v>897471.25</v>
      </c>
    </row>
    <row r="27" spans="2:11" x14ac:dyDescent="0.35">
      <c r="B27" s="16" t="s">
        <v>136</v>
      </c>
      <c r="C27" s="17">
        <v>1</v>
      </c>
      <c r="D27" s="17">
        <v>12</v>
      </c>
      <c r="E27" s="17">
        <f>C27*D27</f>
        <v>12</v>
      </c>
      <c r="F27" s="17">
        <v>25</v>
      </c>
      <c r="G27" s="17">
        <f t="shared" si="8"/>
        <v>300</v>
      </c>
      <c r="H27" s="17">
        <f t="shared" si="9"/>
        <v>15</v>
      </c>
      <c r="I27" s="17">
        <f t="shared" si="10"/>
        <v>30</v>
      </c>
      <c r="J27" s="19">
        <f t="shared" si="11"/>
        <v>41421.75</v>
      </c>
    </row>
    <row r="28" spans="2:11" x14ac:dyDescent="0.35">
      <c r="B28" s="16" t="s">
        <v>56</v>
      </c>
      <c r="C28" s="17"/>
      <c r="D28" s="17"/>
      <c r="E28" s="17"/>
      <c r="F28" s="17"/>
      <c r="G28" s="24"/>
      <c r="H28" s="21"/>
      <c r="I28" s="21"/>
      <c r="J28" s="33"/>
    </row>
    <row r="29" spans="2:11" x14ac:dyDescent="0.35">
      <c r="B29" s="16" t="s">
        <v>37</v>
      </c>
      <c r="C29" s="17">
        <v>0.25</v>
      </c>
      <c r="D29" s="17">
        <v>10</v>
      </c>
      <c r="E29" s="17">
        <f>C29*D29</f>
        <v>2.5</v>
      </c>
      <c r="F29" s="17">
        <v>50</v>
      </c>
      <c r="G29" s="17">
        <f t="shared" si="8"/>
        <v>125</v>
      </c>
      <c r="H29" s="17">
        <f t="shared" si="9"/>
        <v>6.25</v>
      </c>
      <c r="I29" s="17">
        <f t="shared" si="10"/>
        <v>12.5</v>
      </c>
      <c r="J29" s="19">
        <f t="shared" si="11"/>
        <v>17259.0625</v>
      </c>
      <c r="K29" s="34"/>
    </row>
    <row r="30" spans="2:11" x14ac:dyDescent="0.35">
      <c r="B30" s="16" t="s">
        <v>38</v>
      </c>
      <c r="C30" s="17">
        <v>0.05</v>
      </c>
      <c r="D30" s="17">
        <v>1000</v>
      </c>
      <c r="E30" s="17">
        <f>C30*D30</f>
        <v>50</v>
      </c>
      <c r="F30" s="17">
        <v>50</v>
      </c>
      <c r="G30" s="17">
        <f t="shared" si="8"/>
        <v>2500</v>
      </c>
      <c r="H30" s="17">
        <f t="shared" si="9"/>
        <v>125</v>
      </c>
      <c r="I30" s="17">
        <f t="shared" si="10"/>
        <v>250</v>
      </c>
      <c r="J30" s="19">
        <f t="shared" si="11"/>
        <v>345181.25</v>
      </c>
      <c r="K30" s="34"/>
    </row>
    <row r="31" spans="2:11" x14ac:dyDescent="0.35">
      <c r="B31" s="16" t="s">
        <v>39</v>
      </c>
      <c r="C31" s="17">
        <v>0.5</v>
      </c>
      <c r="D31" s="17">
        <v>5</v>
      </c>
      <c r="E31" s="17">
        <f>C31*D31</f>
        <v>2.5</v>
      </c>
      <c r="F31" s="17">
        <v>50</v>
      </c>
      <c r="G31" s="17">
        <f t="shared" si="8"/>
        <v>125</v>
      </c>
      <c r="H31" s="17">
        <f t="shared" si="9"/>
        <v>6.25</v>
      </c>
      <c r="I31" s="17">
        <f t="shared" si="10"/>
        <v>12.5</v>
      </c>
      <c r="J31" s="19">
        <f t="shared" si="11"/>
        <v>17259.0625</v>
      </c>
      <c r="K31" s="34"/>
    </row>
    <row r="32" spans="2:11" x14ac:dyDescent="0.35">
      <c r="B32" s="16" t="s">
        <v>40</v>
      </c>
      <c r="C32" s="18"/>
      <c r="D32" s="18"/>
      <c r="E32" s="18"/>
      <c r="F32" s="18"/>
      <c r="G32" s="18"/>
      <c r="H32" s="18"/>
      <c r="I32" s="18"/>
      <c r="J32" s="19"/>
      <c r="K32" s="34" t="s">
        <v>94</v>
      </c>
    </row>
    <row r="33" spans="2:10" x14ac:dyDescent="0.35">
      <c r="B33" s="16" t="s">
        <v>41</v>
      </c>
      <c r="C33" s="17">
        <v>1</v>
      </c>
      <c r="D33" s="17">
        <v>5</v>
      </c>
      <c r="E33" s="17">
        <f>C33*D33</f>
        <v>5</v>
      </c>
      <c r="F33" s="17">
        <v>50</v>
      </c>
      <c r="G33" s="17">
        <f t="shared" ref="G33:G34" si="12">F33*E33</f>
        <v>250</v>
      </c>
      <c r="H33" s="17">
        <f t="shared" ref="H33:H34" si="13">G33*0.05</f>
        <v>12.5</v>
      </c>
      <c r="I33" s="17">
        <f t="shared" ref="I33:I34" si="14">G33*0.1</f>
        <v>25</v>
      </c>
      <c r="J33" s="19">
        <f t="shared" ref="J33:J34" si="15">G33*G$2+H33*H$2+I33*I$2</f>
        <v>34518.125</v>
      </c>
    </row>
    <row r="34" spans="2:10" x14ac:dyDescent="0.35">
      <c r="B34" s="16" t="s">
        <v>42</v>
      </c>
      <c r="C34" s="17">
        <v>1</v>
      </c>
      <c r="D34" s="17">
        <v>5</v>
      </c>
      <c r="E34" s="17">
        <f>C34*D34</f>
        <v>5</v>
      </c>
      <c r="F34" s="17">
        <v>50</v>
      </c>
      <c r="G34" s="17">
        <f t="shared" si="12"/>
        <v>250</v>
      </c>
      <c r="H34" s="17">
        <f t="shared" si="13"/>
        <v>12.5</v>
      </c>
      <c r="I34" s="17">
        <f t="shared" si="14"/>
        <v>25</v>
      </c>
      <c r="J34" s="19">
        <f t="shared" si="15"/>
        <v>34518.125</v>
      </c>
    </row>
    <row r="35" spans="2:10" x14ac:dyDescent="0.35">
      <c r="B35" s="16" t="s">
        <v>43</v>
      </c>
      <c r="C35" s="18"/>
      <c r="D35" s="18"/>
      <c r="E35" s="18"/>
      <c r="F35" s="18"/>
      <c r="G35" s="18"/>
      <c r="H35" s="18"/>
      <c r="I35" s="18"/>
      <c r="J35" s="19"/>
    </row>
    <row r="36" spans="2:10" x14ac:dyDescent="0.35">
      <c r="B36" s="16" t="s">
        <v>44</v>
      </c>
      <c r="C36" s="17">
        <v>8</v>
      </c>
      <c r="D36" s="17">
        <v>5</v>
      </c>
      <c r="E36" s="17">
        <f>C36*D36</f>
        <v>40</v>
      </c>
      <c r="F36" s="17">
        <v>50</v>
      </c>
      <c r="G36" s="24">
        <f t="shared" ref="G36" si="16">F36*E36</f>
        <v>2000</v>
      </c>
      <c r="H36" s="17">
        <f t="shared" ref="H36" si="17">G36*0.05</f>
        <v>100</v>
      </c>
      <c r="I36" s="17">
        <f t="shared" ref="I36" si="18">G36*0.1</f>
        <v>200</v>
      </c>
      <c r="J36" s="19">
        <f t="shared" ref="J36" si="19">G36*G$2+H36*H$2+I36*I$2</f>
        <v>276145</v>
      </c>
    </row>
    <row r="37" spans="2:10" x14ac:dyDescent="0.35">
      <c r="B37" s="16" t="s">
        <v>45</v>
      </c>
      <c r="C37" s="18"/>
      <c r="D37" s="18"/>
      <c r="E37" s="18"/>
      <c r="F37" s="18"/>
      <c r="G37" s="18"/>
      <c r="H37" s="18"/>
      <c r="I37" s="18"/>
      <c r="J37" s="19"/>
    </row>
    <row r="38" spans="2:10" x14ac:dyDescent="0.35">
      <c r="B38" s="16" t="s">
        <v>58</v>
      </c>
      <c r="C38" s="17">
        <v>80</v>
      </c>
      <c r="D38" s="17">
        <v>1</v>
      </c>
      <c r="E38" s="17">
        <f>C38*D38</f>
        <v>80</v>
      </c>
      <c r="F38" s="17">
        <v>50</v>
      </c>
      <c r="G38" s="24">
        <f t="shared" ref="G38" si="20">F38*E38</f>
        <v>4000</v>
      </c>
      <c r="H38" s="17">
        <f t="shared" ref="H38" si="21">G38*0.05</f>
        <v>200</v>
      </c>
      <c r="I38" s="17">
        <f t="shared" ref="I38" si="22">G38*0.1</f>
        <v>400</v>
      </c>
      <c r="J38" s="19">
        <f t="shared" ref="J38" si="23">G38*G$2+H38*H$2+I38*I$2</f>
        <v>552290</v>
      </c>
    </row>
    <row r="39" spans="2:10" x14ac:dyDescent="0.35">
      <c r="B39" s="16" t="s">
        <v>57</v>
      </c>
      <c r="C39" s="17"/>
      <c r="D39" s="17"/>
      <c r="E39" s="17"/>
      <c r="F39" s="17"/>
      <c r="G39" s="24"/>
      <c r="H39" s="21"/>
      <c r="I39" s="21"/>
      <c r="J39" s="33"/>
    </row>
    <row r="40" spans="2:10" x14ac:dyDescent="0.35">
      <c r="B40" s="16" t="s">
        <v>58</v>
      </c>
      <c r="C40" s="17">
        <v>16</v>
      </c>
      <c r="D40" s="17">
        <v>1</v>
      </c>
      <c r="E40" s="17">
        <f>C40*D40</f>
        <v>16</v>
      </c>
      <c r="F40" s="17">
        <v>50</v>
      </c>
      <c r="G40" s="17">
        <f t="shared" ref="G40" si="24">F40*E40</f>
        <v>800</v>
      </c>
      <c r="H40" s="17">
        <f t="shared" ref="H40" si="25">G40*0.05</f>
        <v>40</v>
      </c>
      <c r="I40" s="17">
        <f t="shared" ref="I40" si="26">G40*0.1</f>
        <v>80</v>
      </c>
      <c r="J40" s="19">
        <f t="shared" ref="J40" si="27">G40*G$2+H40*H$2+I40*I$2</f>
        <v>110458</v>
      </c>
    </row>
    <row r="41" spans="2:10" x14ac:dyDescent="0.35">
      <c r="B41" s="16" t="s">
        <v>122</v>
      </c>
      <c r="C41" s="65" t="s">
        <v>27</v>
      </c>
      <c r="D41" s="18"/>
      <c r="E41" s="18"/>
      <c r="F41" s="18"/>
      <c r="G41" s="18"/>
      <c r="H41" s="18"/>
      <c r="I41" s="18"/>
      <c r="J41" s="19"/>
    </row>
    <row r="42" spans="2:10" x14ac:dyDescent="0.35">
      <c r="B42" s="16" t="s">
        <v>46</v>
      </c>
      <c r="C42" s="18"/>
      <c r="D42" s="18"/>
      <c r="E42" s="18"/>
      <c r="F42" s="18"/>
      <c r="G42" s="18"/>
      <c r="H42" s="18"/>
      <c r="I42" s="18"/>
      <c r="J42" s="19"/>
    </row>
    <row r="43" spans="2:10" x14ac:dyDescent="0.35">
      <c r="B43" s="16" t="s">
        <v>148</v>
      </c>
      <c r="C43" s="17">
        <v>1</v>
      </c>
      <c r="D43" s="17">
        <v>1</v>
      </c>
      <c r="E43" s="17">
        <f t="shared" ref="E43" si="28">C43*D43</f>
        <v>1</v>
      </c>
      <c r="F43" s="17">
        <v>50</v>
      </c>
      <c r="G43" s="24">
        <f t="shared" ref="G43" si="29">F43*E43</f>
        <v>50</v>
      </c>
      <c r="H43" s="17">
        <f t="shared" ref="H43" si="30">G43*0.05</f>
        <v>2.5</v>
      </c>
      <c r="I43" s="17">
        <f t="shared" ref="I43" si="31">G43*0.1</f>
        <v>5</v>
      </c>
      <c r="J43" s="19">
        <f t="shared" ref="J43" si="32">G43*G$2+H43*H$2+I43*I$2</f>
        <v>6903.625</v>
      </c>
    </row>
    <row r="44" spans="2:10" x14ac:dyDescent="0.35">
      <c r="B44" s="16" t="s">
        <v>47</v>
      </c>
      <c r="C44" s="17">
        <v>1</v>
      </c>
      <c r="D44" s="17">
        <v>1</v>
      </c>
      <c r="E44" s="17">
        <f t="shared" ref="E44:E48" si="33">C44*D44</f>
        <v>1</v>
      </c>
      <c r="F44" s="17">
        <v>50</v>
      </c>
      <c r="G44" s="24">
        <f t="shared" ref="G44:G48" si="34">F44*E44</f>
        <v>50</v>
      </c>
      <c r="H44" s="17">
        <f t="shared" ref="H44:H48" si="35">G44*0.05</f>
        <v>2.5</v>
      </c>
      <c r="I44" s="17">
        <f t="shared" ref="I44:I48" si="36">G44*0.1</f>
        <v>5</v>
      </c>
      <c r="J44" s="19">
        <f t="shared" ref="J44:J48" si="37">G44*G$2+H44*H$2+I44*I$2</f>
        <v>6903.625</v>
      </c>
    </row>
    <row r="45" spans="2:10" x14ac:dyDescent="0.35">
      <c r="B45" s="16" t="s">
        <v>48</v>
      </c>
      <c r="C45" s="17">
        <v>1</v>
      </c>
      <c r="D45" s="17">
        <v>52</v>
      </c>
      <c r="E45" s="17">
        <f t="shared" si="33"/>
        <v>52</v>
      </c>
      <c r="F45" s="17">
        <v>50</v>
      </c>
      <c r="G45" s="24">
        <f t="shared" si="34"/>
        <v>2600</v>
      </c>
      <c r="H45" s="17">
        <f t="shared" si="35"/>
        <v>130</v>
      </c>
      <c r="I45" s="17">
        <f t="shared" si="36"/>
        <v>260</v>
      </c>
      <c r="J45" s="19">
        <f t="shared" si="37"/>
        <v>358988.5</v>
      </c>
    </row>
    <row r="46" spans="2:10" x14ac:dyDescent="0.35">
      <c r="B46" s="16" t="s">
        <v>60</v>
      </c>
      <c r="C46" s="17">
        <v>4</v>
      </c>
      <c r="D46" s="17">
        <v>16</v>
      </c>
      <c r="E46" s="17">
        <f t="shared" si="33"/>
        <v>64</v>
      </c>
      <c r="F46" s="17">
        <v>50</v>
      </c>
      <c r="G46" s="24">
        <f t="shared" si="34"/>
        <v>3200</v>
      </c>
      <c r="H46" s="17">
        <f t="shared" si="35"/>
        <v>160</v>
      </c>
      <c r="I46" s="17">
        <f t="shared" si="36"/>
        <v>320</v>
      </c>
      <c r="J46" s="19">
        <f t="shared" si="37"/>
        <v>441832</v>
      </c>
    </row>
    <row r="47" spans="2:10" x14ac:dyDescent="0.35">
      <c r="B47" s="16" t="s">
        <v>59</v>
      </c>
      <c r="C47" s="17">
        <v>2</v>
      </c>
      <c r="D47" s="17">
        <v>16</v>
      </c>
      <c r="E47" s="17">
        <f t="shared" si="33"/>
        <v>32</v>
      </c>
      <c r="F47" s="17">
        <v>50</v>
      </c>
      <c r="G47" s="24">
        <f t="shared" si="34"/>
        <v>1600</v>
      </c>
      <c r="H47" s="17">
        <f t="shared" si="35"/>
        <v>80</v>
      </c>
      <c r="I47" s="17">
        <f t="shared" si="36"/>
        <v>160</v>
      </c>
      <c r="J47" s="19">
        <f t="shared" si="37"/>
        <v>220916</v>
      </c>
    </row>
    <row r="48" spans="2:10" x14ac:dyDescent="0.35">
      <c r="B48" s="16" t="s">
        <v>49</v>
      </c>
      <c r="C48" s="17">
        <v>1</v>
      </c>
      <c r="D48" s="17">
        <v>52</v>
      </c>
      <c r="E48" s="17">
        <f t="shared" si="33"/>
        <v>52</v>
      </c>
      <c r="F48" s="17">
        <v>50</v>
      </c>
      <c r="G48" s="24">
        <f t="shared" si="34"/>
        <v>2600</v>
      </c>
      <c r="H48" s="17">
        <f t="shared" si="35"/>
        <v>130</v>
      </c>
      <c r="I48" s="17">
        <f t="shared" si="36"/>
        <v>260</v>
      </c>
      <c r="J48" s="19">
        <f t="shared" si="37"/>
        <v>358988.5</v>
      </c>
    </row>
    <row r="49" spans="2:13" x14ac:dyDescent="0.35">
      <c r="B49" s="16" t="s">
        <v>123</v>
      </c>
      <c r="C49" s="66" t="s">
        <v>27</v>
      </c>
      <c r="D49" s="18"/>
      <c r="E49" s="18"/>
      <c r="F49" s="18"/>
      <c r="G49" s="18"/>
      <c r="H49" s="18"/>
      <c r="I49" s="18"/>
      <c r="J49" s="16"/>
    </row>
    <row r="50" spans="2:13" x14ac:dyDescent="0.35">
      <c r="B50" s="16" t="s">
        <v>50</v>
      </c>
      <c r="C50" s="17" t="s">
        <v>27</v>
      </c>
      <c r="D50" s="18"/>
      <c r="E50" s="18"/>
      <c r="F50" s="18"/>
      <c r="G50" s="18"/>
      <c r="H50" s="18"/>
      <c r="I50" s="18"/>
      <c r="J50" s="16"/>
    </row>
    <row r="51" spans="2:13" x14ac:dyDescent="0.35">
      <c r="B51" s="22" t="s">
        <v>51</v>
      </c>
      <c r="C51" s="23"/>
      <c r="D51" s="23"/>
      <c r="E51" s="23"/>
      <c r="F51" s="23"/>
      <c r="G51" s="80">
        <f>SUM(G18:I50)</f>
        <v>46632.5</v>
      </c>
      <c r="H51" s="81"/>
      <c r="I51" s="82"/>
      <c r="J51" s="26">
        <f>SUM(J18:J50)</f>
        <v>5598839.875</v>
      </c>
    </row>
    <row r="52" spans="2:13" x14ac:dyDescent="0.35">
      <c r="B52" s="25" t="s">
        <v>138</v>
      </c>
      <c r="C52" s="23"/>
      <c r="D52" s="23"/>
      <c r="E52" s="23"/>
      <c r="F52" s="23"/>
      <c r="G52" s="80">
        <f>ROUND(G51+G17,-2)</f>
        <v>47800</v>
      </c>
      <c r="H52" s="81"/>
      <c r="I52" s="82"/>
      <c r="J52" s="26">
        <f>ROUND(J51+J17,-4)</f>
        <v>5740000</v>
      </c>
      <c r="L52" s="27">
        <f>G52/Responses!E9</f>
        <v>478</v>
      </c>
      <c r="M52" s="14" t="s">
        <v>67</v>
      </c>
    </row>
    <row r="53" spans="2:13" x14ac:dyDescent="0.35">
      <c r="B53" s="28" t="s">
        <v>149</v>
      </c>
      <c r="C53" s="23"/>
      <c r="D53" s="23"/>
      <c r="E53" s="23"/>
      <c r="F53" s="23"/>
      <c r="G53" s="29"/>
      <c r="H53" s="29"/>
      <c r="I53" s="29"/>
      <c r="J53" s="26">
        <f>'Capital O&amp;M'!I9</f>
        <v>908000</v>
      </c>
      <c r="K53" s="34"/>
    </row>
    <row r="54" spans="2:13" x14ac:dyDescent="0.35">
      <c r="B54" s="28" t="s">
        <v>150</v>
      </c>
      <c r="C54" s="23"/>
      <c r="D54" s="23"/>
      <c r="E54" s="23"/>
      <c r="F54" s="23"/>
      <c r="G54" s="29"/>
      <c r="H54" s="29"/>
      <c r="I54" s="29"/>
      <c r="J54" s="26">
        <f>ROUND(J52+J53,-4)</f>
        <v>6650000</v>
      </c>
    </row>
    <row r="55" spans="2:13" ht="15.5" x14ac:dyDescent="0.35">
      <c r="B55" s="30"/>
      <c r="C55" s="31"/>
      <c r="D55" s="31"/>
      <c r="E55" s="31"/>
      <c r="F55" s="31"/>
      <c r="G55" s="31"/>
      <c r="H55" s="31"/>
      <c r="I55" s="31"/>
      <c r="J55" s="31"/>
    </row>
    <row r="56" spans="2:13" ht="15" customHeight="1" x14ac:dyDescent="0.35">
      <c r="B56" s="32" t="s">
        <v>52</v>
      </c>
      <c r="C56" s="32"/>
      <c r="D56" s="32"/>
      <c r="E56" s="32"/>
      <c r="F56" s="32"/>
      <c r="G56" s="32"/>
      <c r="H56" s="32"/>
      <c r="I56" s="32"/>
      <c r="J56" s="32"/>
    </row>
    <row r="57" spans="2:13" ht="30" customHeight="1" x14ac:dyDescent="0.35">
      <c r="B57" s="83" t="s">
        <v>89</v>
      </c>
      <c r="C57" s="83"/>
      <c r="D57" s="83"/>
      <c r="E57" s="83"/>
      <c r="F57" s="83"/>
      <c r="G57" s="83"/>
      <c r="H57" s="83"/>
      <c r="I57" s="83"/>
      <c r="J57" s="83"/>
    </row>
    <row r="58" spans="2:13" ht="73.150000000000006" customHeight="1" x14ac:dyDescent="0.35">
      <c r="B58" s="83" t="s">
        <v>96</v>
      </c>
      <c r="C58" s="83"/>
      <c r="D58" s="83"/>
      <c r="E58" s="83"/>
      <c r="F58" s="83"/>
      <c r="G58" s="83"/>
      <c r="H58" s="83"/>
      <c r="I58" s="83"/>
      <c r="J58" s="83"/>
    </row>
    <row r="59" spans="2:13" ht="15.5" x14ac:dyDescent="0.35">
      <c r="B59" s="84" t="s">
        <v>124</v>
      </c>
      <c r="C59" s="84"/>
      <c r="D59" s="84"/>
      <c r="E59" s="84"/>
      <c r="F59" s="84"/>
      <c r="G59" s="84"/>
      <c r="H59" s="84"/>
      <c r="I59" s="84"/>
      <c r="J59" s="84"/>
    </row>
    <row r="60" spans="2:13" ht="15.5" x14ac:dyDescent="0.35">
      <c r="B60" s="84" t="s">
        <v>126</v>
      </c>
      <c r="C60" s="84"/>
      <c r="D60" s="84"/>
      <c r="E60" s="84"/>
      <c r="F60" s="84"/>
      <c r="G60" s="84"/>
      <c r="H60" s="84"/>
      <c r="I60" s="84"/>
      <c r="J60" s="84"/>
    </row>
    <row r="61" spans="2:13" ht="15.5" x14ac:dyDescent="0.35">
      <c r="B61" s="84" t="s">
        <v>131</v>
      </c>
      <c r="C61" s="84"/>
      <c r="D61" s="84"/>
      <c r="E61" s="84"/>
      <c r="F61" s="84"/>
      <c r="G61" s="84"/>
      <c r="H61" s="84"/>
      <c r="I61" s="84"/>
      <c r="J61" s="84"/>
    </row>
    <row r="62" spans="2:13" ht="15.5" x14ac:dyDescent="0.35">
      <c r="B62" s="84" t="s">
        <v>133</v>
      </c>
      <c r="C62" s="84"/>
      <c r="D62" s="84"/>
      <c r="E62" s="84"/>
      <c r="F62" s="84"/>
      <c r="G62" s="84"/>
      <c r="H62" s="84"/>
      <c r="I62" s="84"/>
      <c r="J62" s="84"/>
    </row>
    <row r="63" spans="2:13" ht="31.15" customHeight="1" x14ac:dyDescent="0.35">
      <c r="B63" s="83" t="s">
        <v>135</v>
      </c>
      <c r="C63" s="83"/>
      <c r="D63" s="83"/>
      <c r="E63" s="83"/>
      <c r="F63" s="83"/>
      <c r="G63" s="83"/>
      <c r="H63" s="83"/>
      <c r="I63" s="83"/>
      <c r="J63" s="83"/>
    </row>
    <row r="64" spans="2:13" ht="15.5" x14ac:dyDescent="0.35">
      <c r="B64" s="84" t="s">
        <v>137</v>
      </c>
      <c r="C64" s="84"/>
      <c r="D64" s="84"/>
      <c r="E64" s="84"/>
      <c r="F64" s="84"/>
      <c r="G64" s="84"/>
      <c r="H64" s="84"/>
      <c r="I64" s="84"/>
      <c r="J64" s="84"/>
    </row>
  </sheetData>
  <mergeCells count="11">
    <mergeCell ref="B63:J63"/>
    <mergeCell ref="B64:J64"/>
    <mergeCell ref="B59:J59"/>
    <mergeCell ref="B61:J61"/>
    <mergeCell ref="B60:J60"/>
    <mergeCell ref="B62:J62"/>
    <mergeCell ref="G52:I52"/>
    <mergeCell ref="G51:I51"/>
    <mergeCell ref="G17:I17"/>
    <mergeCell ref="B57:J57"/>
    <mergeCell ref="B58:J5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topLeftCell="A7" workbookViewId="0">
      <selection activeCell="J13" sqref="J13"/>
    </sheetView>
  </sheetViews>
  <sheetFormatPr defaultRowHeight="14.5" x14ac:dyDescent="0.35"/>
  <cols>
    <col min="2" max="2" width="40.453125" bestFit="1" customWidth="1"/>
    <col min="3" max="3" width="8.7265625" bestFit="1" customWidth="1"/>
    <col min="4" max="4" width="9.26953125" bestFit="1" customWidth="1"/>
    <col min="5" max="5" width="6.453125" bestFit="1" customWidth="1"/>
    <col min="6" max="6" width="6.54296875" bestFit="1" customWidth="1"/>
    <col min="7" max="7" width="8.7265625" bestFit="1" customWidth="1"/>
    <col min="8" max="8" width="8.54296875" bestFit="1" customWidth="1"/>
    <col min="9" max="9" width="7.453125" bestFit="1" customWidth="1"/>
    <col min="10" max="10" width="9.26953125" bestFit="1" customWidth="1"/>
  </cols>
  <sheetData>
    <row r="1" spans="1:10" ht="15.5" x14ac:dyDescent="0.35">
      <c r="A1" s="35" t="s">
        <v>99</v>
      </c>
    </row>
    <row r="2" spans="1:10" x14ac:dyDescent="0.35">
      <c r="G2">
        <v>52.37</v>
      </c>
      <c r="H2">
        <v>70.56</v>
      </c>
      <c r="I2">
        <v>28.34</v>
      </c>
    </row>
    <row r="3" spans="1:10" ht="65" x14ac:dyDescent="0.35">
      <c r="B3" s="7" t="s">
        <v>68</v>
      </c>
      <c r="C3" s="7" t="s">
        <v>76</v>
      </c>
      <c r="D3" s="7" t="s">
        <v>69</v>
      </c>
      <c r="E3" s="7" t="s">
        <v>77</v>
      </c>
      <c r="F3" s="7" t="s">
        <v>92</v>
      </c>
      <c r="G3" s="7" t="s">
        <v>78</v>
      </c>
      <c r="H3" s="7" t="s">
        <v>79</v>
      </c>
      <c r="I3" s="7" t="s">
        <v>80</v>
      </c>
      <c r="J3" s="7" t="s">
        <v>93</v>
      </c>
    </row>
    <row r="4" spans="1:10" x14ac:dyDescent="0.35">
      <c r="B4" s="8" t="s">
        <v>70</v>
      </c>
      <c r="C4" s="8"/>
      <c r="D4" s="8"/>
      <c r="E4" s="8"/>
      <c r="F4" s="8"/>
      <c r="G4" s="8"/>
      <c r="H4" s="8"/>
      <c r="I4" s="8"/>
      <c r="J4" s="8"/>
    </row>
    <row r="5" spans="1:10" ht="15.5" x14ac:dyDescent="0.35">
      <c r="B5" s="8" t="s">
        <v>71</v>
      </c>
      <c r="C5" s="8"/>
      <c r="D5" s="8"/>
      <c r="E5" s="8"/>
      <c r="F5" s="8"/>
      <c r="G5" s="8"/>
      <c r="H5" s="8"/>
      <c r="I5" s="8"/>
      <c r="J5" s="8"/>
    </row>
    <row r="6" spans="1:10" x14ac:dyDescent="0.35">
      <c r="B6" s="12" t="s">
        <v>24</v>
      </c>
      <c r="C6" s="4">
        <v>2</v>
      </c>
      <c r="D6" s="4">
        <v>1</v>
      </c>
      <c r="E6" s="4">
        <f>C6*D6</f>
        <v>2</v>
      </c>
      <c r="F6" s="4">
        <v>0</v>
      </c>
      <c r="G6" s="4">
        <f>E6*F6</f>
        <v>0</v>
      </c>
      <c r="H6" s="4">
        <f>G6*0.05</f>
        <v>0</v>
      </c>
      <c r="I6" s="4">
        <f>G6*0.1</f>
        <v>0</v>
      </c>
      <c r="J6" s="9">
        <f>G6*G$2+H6*H$2+I6*I$2</f>
        <v>0</v>
      </c>
    </row>
    <row r="7" spans="1:10" x14ac:dyDescent="0.35">
      <c r="B7" s="12" t="s">
        <v>72</v>
      </c>
      <c r="C7" s="4">
        <v>1</v>
      </c>
      <c r="D7" s="4">
        <v>1</v>
      </c>
      <c r="E7" s="4">
        <f>C7*D7</f>
        <v>1</v>
      </c>
      <c r="F7" s="4">
        <v>0</v>
      </c>
      <c r="G7" s="4">
        <f>E7*F7</f>
        <v>0</v>
      </c>
      <c r="H7" s="4">
        <f>G7*0.05</f>
        <v>0</v>
      </c>
      <c r="I7" s="4">
        <f>G7*0.1</f>
        <v>0</v>
      </c>
      <c r="J7" s="9">
        <f>G7*G$2+H7*H$2+I7*I$2</f>
        <v>0</v>
      </c>
    </row>
    <row r="8" spans="1:10" x14ac:dyDescent="0.35">
      <c r="B8" s="12" t="s">
        <v>73</v>
      </c>
      <c r="C8" s="4">
        <v>4</v>
      </c>
      <c r="D8" s="4">
        <v>1</v>
      </c>
      <c r="E8" s="4">
        <f>C8*D8</f>
        <v>4</v>
      </c>
      <c r="F8" s="4">
        <v>0</v>
      </c>
      <c r="G8" s="4">
        <f>E8*F8</f>
        <v>0</v>
      </c>
      <c r="H8" s="4">
        <f>G8*0.05</f>
        <v>0</v>
      </c>
      <c r="I8" s="4">
        <f>G8*0.1</f>
        <v>0</v>
      </c>
      <c r="J8" s="9">
        <f>G8*G$2+H8*H$2+I8*I$2</f>
        <v>0</v>
      </c>
    </row>
    <row r="9" spans="1:10" ht="15.5" x14ac:dyDescent="0.35">
      <c r="B9" s="12" t="s">
        <v>74</v>
      </c>
      <c r="C9" s="4">
        <v>16</v>
      </c>
      <c r="D9" s="4">
        <v>1</v>
      </c>
      <c r="E9" s="4">
        <f>C9*D9</f>
        <v>16</v>
      </c>
      <c r="F9" s="4">
        <v>0</v>
      </c>
      <c r="G9" s="4">
        <f>E9*F9</f>
        <v>0</v>
      </c>
      <c r="H9" s="4">
        <f>G9*0.05</f>
        <v>0</v>
      </c>
      <c r="I9" s="4">
        <f>G9*0.1</f>
        <v>0</v>
      </c>
      <c r="J9" s="9">
        <f>G9*G$2+H9*H$2+I9*I$2</f>
        <v>0</v>
      </c>
    </row>
    <row r="10" spans="1:10" x14ac:dyDescent="0.35">
      <c r="B10" s="8" t="s">
        <v>75</v>
      </c>
      <c r="C10" s="2"/>
      <c r="D10" s="2"/>
      <c r="E10" s="2"/>
      <c r="F10" s="2"/>
      <c r="G10" s="2"/>
      <c r="H10" s="2"/>
      <c r="I10" s="2"/>
      <c r="J10" s="8"/>
    </row>
    <row r="11" spans="1:10" x14ac:dyDescent="0.35">
      <c r="B11" s="12" t="s">
        <v>84</v>
      </c>
      <c r="C11" s="88" t="s">
        <v>27</v>
      </c>
      <c r="D11" s="89"/>
      <c r="E11" s="89"/>
      <c r="F11" s="89"/>
      <c r="G11" s="89"/>
      <c r="H11" s="89"/>
      <c r="I11" s="89"/>
      <c r="J11" s="90"/>
    </row>
    <row r="12" spans="1:10" ht="15.5" x14ac:dyDescent="0.35">
      <c r="B12" s="12" t="s">
        <v>86</v>
      </c>
      <c r="C12" s="4">
        <v>4</v>
      </c>
      <c r="D12" s="4">
        <v>2</v>
      </c>
      <c r="E12" s="4">
        <f>C12*D12</f>
        <v>8</v>
      </c>
      <c r="F12" s="4">
        <v>50</v>
      </c>
      <c r="G12" s="4">
        <f>E12*F12</f>
        <v>400</v>
      </c>
      <c r="H12" s="4">
        <f>G12*0.05</f>
        <v>20</v>
      </c>
      <c r="I12" s="4">
        <f>G12*0.1</f>
        <v>40</v>
      </c>
      <c r="J12" s="9">
        <f>G12*G$2+H12*H$2+I12*I$2</f>
        <v>23492.799999999999</v>
      </c>
    </row>
    <row r="13" spans="1:10" x14ac:dyDescent="0.35">
      <c r="B13" s="5" t="s">
        <v>88</v>
      </c>
      <c r="C13" s="10"/>
      <c r="D13" s="10"/>
      <c r="E13" s="10"/>
      <c r="F13" s="10"/>
      <c r="G13" s="87">
        <f>SUM(G4:I12)</f>
        <v>460</v>
      </c>
      <c r="H13" s="87"/>
      <c r="I13" s="87"/>
      <c r="J13" s="11">
        <f>ROUND(SUM(J4:J12),-2)</f>
        <v>23500</v>
      </c>
    </row>
    <row r="15" spans="1:10" ht="15.5" x14ac:dyDescent="0.35">
      <c r="B15" s="13" t="s">
        <v>52</v>
      </c>
      <c r="C15" s="1"/>
      <c r="D15" s="1"/>
      <c r="E15" s="1"/>
      <c r="F15" s="1"/>
      <c r="G15" s="1"/>
      <c r="H15" s="3"/>
    </row>
    <row r="16" spans="1:10" ht="30" customHeight="1" x14ac:dyDescent="0.35">
      <c r="B16" s="91" t="s">
        <v>95</v>
      </c>
      <c r="C16" s="91"/>
      <c r="D16" s="91"/>
      <c r="E16" s="91"/>
      <c r="F16" s="91"/>
      <c r="G16" s="91"/>
      <c r="H16" s="91"/>
      <c r="I16" s="91"/>
      <c r="J16" s="91"/>
    </row>
    <row r="17" spans="2:10" ht="58.9" customHeight="1" x14ac:dyDescent="0.35">
      <c r="B17" s="91" t="s">
        <v>97</v>
      </c>
      <c r="C17" s="91"/>
      <c r="D17" s="91"/>
      <c r="E17" s="91"/>
      <c r="F17" s="91"/>
      <c r="G17" s="91"/>
      <c r="H17" s="91"/>
      <c r="I17" s="91"/>
      <c r="J17" s="91"/>
    </row>
    <row r="18" spans="2:10" ht="33.65" customHeight="1" x14ac:dyDescent="0.35">
      <c r="B18" s="92" t="s">
        <v>81</v>
      </c>
      <c r="C18" s="92"/>
      <c r="D18" s="92"/>
      <c r="E18" s="92"/>
      <c r="F18" s="92"/>
      <c r="G18" s="92"/>
      <c r="H18" s="92"/>
      <c r="I18" s="92"/>
      <c r="J18" s="92"/>
    </row>
    <row r="19" spans="2:10" ht="15" customHeight="1" x14ac:dyDescent="0.35">
      <c r="B19" s="85" t="s">
        <v>82</v>
      </c>
      <c r="C19" s="85"/>
      <c r="D19" s="85"/>
      <c r="E19" s="85"/>
      <c r="F19" s="85"/>
      <c r="G19" s="85"/>
      <c r="H19" s="85"/>
      <c r="I19" s="85"/>
      <c r="J19" s="85"/>
    </row>
    <row r="20" spans="2:10" ht="15" customHeight="1" x14ac:dyDescent="0.35">
      <c r="B20" s="85" t="s">
        <v>83</v>
      </c>
      <c r="C20" s="85"/>
      <c r="D20" s="85"/>
      <c r="E20" s="85"/>
      <c r="F20" s="85"/>
      <c r="G20" s="85"/>
      <c r="H20" s="85"/>
      <c r="I20" s="85"/>
      <c r="J20" s="85"/>
    </row>
    <row r="21" spans="2:10" ht="15" customHeight="1" x14ac:dyDescent="0.35">
      <c r="B21" s="85" t="s">
        <v>85</v>
      </c>
      <c r="C21" s="85"/>
      <c r="D21" s="85"/>
      <c r="E21" s="85"/>
      <c r="F21" s="85"/>
      <c r="G21" s="85"/>
      <c r="H21" s="85"/>
      <c r="I21" s="85"/>
      <c r="J21" s="85"/>
    </row>
    <row r="22" spans="2:10" ht="15.5" x14ac:dyDescent="0.35">
      <c r="B22" s="86" t="s">
        <v>87</v>
      </c>
      <c r="C22" s="86"/>
      <c r="D22" s="86"/>
      <c r="E22" s="86"/>
      <c r="F22" s="86"/>
      <c r="G22" s="86"/>
      <c r="H22" s="86"/>
      <c r="I22" s="86"/>
      <c r="J22" s="86"/>
    </row>
  </sheetData>
  <mergeCells count="9">
    <mergeCell ref="B20:J20"/>
    <mergeCell ref="B21:J21"/>
    <mergeCell ref="B22:J22"/>
    <mergeCell ref="G13:I13"/>
    <mergeCell ref="C11:J11"/>
    <mergeCell ref="B16:J16"/>
    <mergeCell ref="B17:J17"/>
    <mergeCell ref="B18:J18"/>
    <mergeCell ref="B19:J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A2E1-4187-4AB1-BC16-338EE1B67155}">
  <dimension ref="A1:I15"/>
  <sheetViews>
    <sheetView topLeftCell="A4" zoomScaleNormal="100" workbookViewId="0">
      <selection activeCell="A11" sqref="A11:G11"/>
    </sheetView>
  </sheetViews>
  <sheetFormatPr defaultColWidth="22" defaultRowHeight="13" x14ac:dyDescent="0.3"/>
  <cols>
    <col min="1" max="1" width="24" style="36" customWidth="1"/>
    <col min="2" max="2" width="17.54296875" style="36" customWidth="1"/>
    <col min="3" max="3" width="17.26953125" style="36" customWidth="1"/>
    <col min="4" max="4" width="22" style="36"/>
    <col min="5" max="5" width="19.81640625" style="36" customWidth="1"/>
    <col min="6" max="7" width="16.81640625" style="36" customWidth="1"/>
    <col min="8" max="8" width="6" style="36" customWidth="1"/>
    <col min="9" max="16384" width="22" style="36"/>
  </cols>
  <sheetData>
    <row r="1" spans="1:9" x14ac:dyDescent="0.3">
      <c r="A1" s="60"/>
      <c r="B1" s="59"/>
      <c r="C1" s="59"/>
    </row>
    <row r="2" spans="1:9" x14ac:dyDescent="0.3">
      <c r="A2" s="96" t="s">
        <v>113</v>
      </c>
      <c r="B2" s="96"/>
      <c r="C2" s="96"/>
      <c r="D2" s="96"/>
      <c r="E2" s="96"/>
      <c r="F2" s="96"/>
      <c r="G2" s="97"/>
      <c r="H2" s="58"/>
    </row>
    <row r="3" spans="1:9" x14ac:dyDescent="0.3">
      <c r="A3" s="42" t="s">
        <v>0</v>
      </c>
      <c r="B3" s="42" t="s">
        <v>1</v>
      </c>
      <c r="C3" s="42" t="s">
        <v>2</v>
      </c>
      <c r="D3" s="42" t="s">
        <v>3</v>
      </c>
      <c r="E3" s="42" t="s">
        <v>5</v>
      </c>
      <c r="F3" s="42" t="s">
        <v>6</v>
      </c>
      <c r="G3" s="42" t="s">
        <v>7</v>
      </c>
      <c r="H3" s="58"/>
    </row>
    <row r="4" spans="1:9" ht="46.5" customHeight="1" x14ac:dyDescent="0.3">
      <c r="A4" s="42" t="s">
        <v>8</v>
      </c>
      <c r="B4" s="42" t="s">
        <v>9</v>
      </c>
      <c r="C4" s="42" t="s">
        <v>140</v>
      </c>
      <c r="D4" s="42" t="s">
        <v>112</v>
      </c>
      <c r="E4" s="42" t="s">
        <v>10</v>
      </c>
      <c r="F4" s="42" t="s">
        <v>139</v>
      </c>
      <c r="G4" s="42" t="s">
        <v>111</v>
      </c>
      <c r="H4" s="58"/>
    </row>
    <row r="5" spans="1:9" ht="36.75" customHeight="1" x14ac:dyDescent="0.3">
      <c r="A5" s="71" t="s">
        <v>141</v>
      </c>
      <c r="B5" s="68">
        <v>0</v>
      </c>
      <c r="C5" s="72">
        <v>0</v>
      </c>
      <c r="D5" s="70">
        <f>B5*C5</f>
        <v>0</v>
      </c>
      <c r="E5" s="73">
        <v>1878</v>
      </c>
      <c r="F5" s="74">
        <v>50</v>
      </c>
      <c r="G5" s="70">
        <f>F5*E5</f>
        <v>93900</v>
      </c>
      <c r="H5" s="57"/>
    </row>
    <row r="6" spans="1:9" ht="36.75" customHeight="1" x14ac:dyDescent="0.3">
      <c r="A6" s="44" t="s">
        <v>19</v>
      </c>
      <c r="B6" s="56">
        <v>41254</v>
      </c>
      <c r="C6" s="43">
        <v>0</v>
      </c>
      <c r="D6" s="56">
        <f>B6*C6</f>
        <v>0</v>
      </c>
      <c r="E6" s="56">
        <v>11876</v>
      </c>
      <c r="F6" s="43">
        <v>50</v>
      </c>
      <c r="G6" s="56">
        <f>F6*E6</f>
        <v>593800</v>
      </c>
      <c r="H6" s="57"/>
    </row>
    <row r="7" spans="1:9" ht="36.75" customHeight="1" x14ac:dyDescent="0.3">
      <c r="A7" s="44" t="s">
        <v>142</v>
      </c>
      <c r="B7" s="56">
        <v>27000</v>
      </c>
      <c r="C7" s="43">
        <v>0</v>
      </c>
      <c r="D7" s="56">
        <f>B7*C7</f>
        <v>0</v>
      </c>
      <c r="E7" s="56">
        <v>4000</v>
      </c>
      <c r="F7" s="43">
        <v>50</v>
      </c>
      <c r="G7" s="56">
        <f>F7*E7</f>
        <v>200000</v>
      </c>
      <c r="H7" s="49"/>
    </row>
    <row r="8" spans="1:9" ht="36.75" customHeight="1" x14ac:dyDescent="0.3">
      <c r="A8" s="67" t="s">
        <v>143</v>
      </c>
      <c r="B8" s="68">
        <v>76412</v>
      </c>
      <c r="C8" s="69">
        <v>0</v>
      </c>
      <c r="D8" s="68">
        <f>C8*B8</f>
        <v>0</v>
      </c>
      <c r="E8" s="75">
        <v>20797</v>
      </c>
      <c r="F8" s="76">
        <v>1</v>
      </c>
      <c r="G8" s="70">
        <f>F8*E8</f>
        <v>20797</v>
      </c>
      <c r="H8" s="55"/>
    </row>
    <row r="9" spans="1:9" ht="46.5" customHeight="1" x14ac:dyDescent="0.3">
      <c r="A9" s="54" t="s">
        <v>144</v>
      </c>
      <c r="B9" s="43"/>
      <c r="C9" s="43"/>
      <c r="D9" s="53">
        <f>ROUND(SUM(D5:D8), -3)</f>
        <v>0</v>
      </c>
      <c r="E9" s="43"/>
      <c r="F9" s="43"/>
      <c r="G9" s="53">
        <f>ROUND(SUM(G5:G8), -3)</f>
        <v>908000</v>
      </c>
      <c r="I9" s="52">
        <f>D9+G9</f>
        <v>908000</v>
      </c>
    </row>
    <row r="10" spans="1:9" ht="11.25" customHeight="1" x14ac:dyDescent="0.3">
      <c r="A10" s="51"/>
      <c r="B10" s="50"/>
      <c r="C10" s="50"/>
      <c r="D10" s="49"/>
      <c r="E10" s="50"/>
      <c r="F10" s="50"/>
      <c r="G10" s="49"/>
    </row>
    <row r="11" spans="1:9" ht="41.5" customHeight="1" x14ac:dyDescent="0.3">
      <c r="A11" s="94" t="s">
        <v>151</v>
      </c>
      <c r="B11" s="95"/>
      <c r="C11" s="95"/>
      <c r="D11" s="95"/>
      <c r="E11" s="95"/>
      <c r="F11" s="95"/>
      <c r="G11" s="95"/>
    </row>
    <row r="12" spans="1:9" ht="49.15" customHeight="1" x14ac:dyDescent="0.3">
      <c r="A12" s="94" t="s">
        <v>145</v>
      </c>
      <c r="B12" s="95"/>
      <c r="C12" s="95"/>
      <c r="D12" s="95"/>
      <c r="E12" s="95"/>
      <c r="F12" s="95"/>
      <c r="G12" s="95"/>
    </row>
    <row r="13" spans="1:9" x14ac:dyDescent="0.3">
      <c r="A13" s="94" t="s">
        <v>146</v>
      </c>
      <c r="B13" s="95"/>
      <c r="C13" s="95"/>
      <c r="D13" s="95"/>
      <c r="E13" s="95"/>
      <c r="F13" s="95"/>
      <c r="G13" s="95"/>
    </row>
    <row r="14" spans="1:9" ht="22.5" customHeight="1" x14ac:dyDescent="0.3">
      <c r="A14" s="93" t="s">
        <v>147</v>
      </c>
      <c r="B14" s="93"/>
      <c r="C14" s="93"/>
      <c r="D14" s="93"/>
      <c r="E14" s="93"/>
      <c r="F14" s="93"/>
      <c r="G14" s="93"/>
    </row>
    <row r="15" spans="1:9" x14ac:dyDescent="0.3">
      <c r="A15" s="48"/>
      <c r="B15" s="48"/>
      <c r="C15" s="48"/>
      <c r="D15" s="48"/>
      <c r="E15" s="48"/>
      <c r="F15" s="48"/>
      <c r="G15" s="48"/>
    </row>
  </sheetData>
  <mergeCells count="5">
    <mergeCell ref="A14:G14"/>
    <mergeCell ref="A12:G12"/>
    <mergeCell ref="A2:G2"/>
    <mergeCell ref="A13:G13"/>
    <mergeCell ref="A11:G11"/>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F5E2-55A0-42FD-85AB-5AD92DC78C92}">
  <dimension ref="A1:F11"/>
  <sheetViews>
    <sheetView workbookViewId="0">
      <selection activeCell="E9" sqref="E9"/>
    </sheetView>
  </sheetViews>
  <sheetFormatPr defaultRowHeight="14.5" x14ac:dyDescent="0.35"/>
  <cols>
    <col min="1" max="1" width="25.453125" bestFit="1" customWidth="1"/>
    <col min="2" max="2" width="11.81640625" customWidth="1"/>
    <col min="3" max="3" width="12.7265625" customWidth="1"/>
    <col min="4" max="4" width="11.453125" customWidth="1"/>
    <col min="5" max="5" width="14.7265625" customWidth="1"/>
  </cols>
  <sheetData>
    <row r="1" spans="1:6" s="36" customFormat="1" ht="15" x14ac:dyDescent="0.3">
      <c r="A1" s="98" t="s">
        <v>20</v>
      </c>
      <c r="B1" s="98"/>
      <c r="C1" s="98"/>
      <c r="D1" s="98"/>
      <c r="E1" s="98"/>
    </row>
    <row r="2" spans="1:6" s="36" customFormat="1" ht="13" x14ac:dyDescent="0.3">
      <c r="A2" s="46" t="s">
        <v>0</v>
      </c>
      <c r="B2" s="46" t="s">
        <v>1</v>
      </c>
      <c r="C2" s="46" t="s">
        <v>2</v>
      </c>
      <c r="D2" s="46" t="s">
        <v>3</v>
      </c>
      <c r="E2" s="46" t="s">
        <v>5</v>
      </c>
    </row>
    <row r="3" spans="1:6" s="36" customFormat="1" ht="104" x14ac:dyDescent="0.3">
      <c r="A3" s="46" t="s">
        <v>21</v>
      </c>
      <c r="B3" s="46" t="s">
        <v>102</v>
      </c>
      <c r="C3" s="46" t="s">
        <v>22</v>
      </c>
      <c r="D3" s="46" t="s">
        <v>23</v>
      </c>
      <c r="E3" s="46" t="s">
        <v>101</v>
      </c>
    </row>
    <row r="4" spans="1:6" s="36" customFormat="1" ht="17.25" customHeight="1" x14ac:dyDescent="0.3">
      <c r="A4" s="45" t="s">
        <v>103</v>
      </c>
      <c r="B4" s="78">
        <v>0</v>
      </c>
      <c r="C4" s="78">
        <v>1</v>
      </c>
      <c r="D4" s="43">
        <v>0</v>
      </c>
      <c r="E4" s="43">
        <f>(B4*C4)+D4</f>
        <v>0</v>
      </c>
      <c r="F4" s="77"/>
    </row>
    <row r="5" spans="1:6" s="36" customFormat="1" ht="17.25" customHeight="1" x14ac:dyDescent="0.3">
      <c r="A5" s="45" t="s">
        <v>105</v>
      </c>
      <c r="B5" s="43">
        <v>0</v>
      </c>
      <c r="C5" s="43">
        <v>1</v>
      </c>
      <c r="D5" s="43">
        <v>0</v>
      </c>
      <c r="E5" s="43">
        <f>(B5*C5)+D5</f>
        <v>0</v>
      </c>
    </row>
    <row r="6" spans="1:6" s="36" customFormat="1" ht="17.25" customHeight="1" x14ac:dyDescent="0.3">
      <c r="A6" s="45" t="s">
        <v>104</v>
      </c>
      <c r="B6" s="43">
        <v>0</v>
      </c>
      <c r="C6" s="43">
        <v>1</v>
      </c>
      <c r="D6" s="43">
        <v>0</v>
      </c>
      <c r="E6" s="43">
        <f>(B6*C6)+D6</f>
        <v>0</v>
      </c>
    </row>
    <row r="7" spans="1:6" s="36" customFormat="1" ht="17.25" customHeight="1" x14ac:dyDescent="0.3">
      <c r="A7" s="45" t="s">
        <v>106</v>
      </c>
      <c r="B7" s="43">
        <v>0</v>
      </c>
      <c r="C7" s="43">
        <v>1</v>
      </c>
      <c r="D7" s="43">
        <v>0</v>
      </c>
      <c r="E7" s="43">
        <f>(B7*C7)+D7</f>
        <v>0</v>
      </c>
    </row>
    <row r="8" spans="1:6" s="36" customFormat="1" ht="29.25" customHeight="1" x14ac:dyDescent="0.3">
      <c r="A8" s="45" t="s">
        <v>100</v>
      </c>
      <c r="B8" s="43">
        <v>50</v>
      </c>
      <c r="C8" s="43">
        <f>'[1]Table 1'!C19</f>
        <v>2</v>
      </c>
      <c r="D8" s="43">
        <v>0</v>
      </c>
      <c r="E8" s="43">
        <f>(B8*C8)+D8</f>
        <v>100</v>
      </c>
    </row>
    <row r="9" spans="1:6" s="36" customFormat="1" ht="13" x14ac:dyDescent="0.3">
      <c r="A9" s="44"/>
      <c r="B9" s="43"/>
      <c r="C9" s="43"/>
      <c r="D9" s="42" t="s">
        <v>4</v>
      </c>
      <c r="E9" s="41">
        <f>SUM(E4:E8)</f>
        <v>100</v>
      </c>
    </row>
    <row r="10" spans="1:6" s="36" customFormat="1" ht="9.75" customHeight="1" x14ac:dyDescent="0.3">
      <c r="A10" s="40"/>
      <c r="B10" s="39"/>
      <c r="C10" s="39"/>
      <c r="D10" s="38"/>
      <c r="E10" s="37"/>
    </row>
    <row r="11" spans="1:6" s="36" customFormat="1" ht="31.9" customHeight="1" x14ac:dyDescent="0.3">
      <c r="A11" s="91" t="s">
        <v>107</v>
      </c>
      <c r="B11" s="91"/>
      <c r="C11" s="91"/>
      <c r="D11" s="91"/>
      <c r="E11" s="91"/>
    </row>
  </sheetData>
  <mergeCells count="2">
    <mergeCell ref="A1:E1"/>
    <mergeCell ref="A11:E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FD7E-E971-443B-8073-85741CC2C44D}">
  <dimension ref="A1:F9"/>
  <sheetViews>
    <sheetView workbookViewId="0">
      <selection activeCell="D10" sqref="D10"/>
    </sheetView>
  </sheetViews>
  <sheetFormatPr defaultColWidth="17.7265625" defaultRowHeight="31.9" customHeight="1" x14ac:dyDescent="0.35"/>
  <sheetData>
    <row r="1" spans="1:6" s="36" customFormat="1" ht="31.9" customHeight="1" x14ac:dyDescent="0.3">
      <c r="A1" s="98" t="s">
        <v>11</v>
      </c>
      <c r="B1" s="98"/>
      <c r="C1" s="98"/>
      <c r="D1" s="98"/>
      <c r="E1" s="98"/>
      <c r="F1" s="98"/>
    </row>
    <row r="2" spans="1:6" s="36" customFormat="1" ht="31.9" customHeight="1" x14ac:dyDescent="0.3">
      <c r="A2" s="47"/>
      <c r="B2" s="99" t="s">
        <v>12</v>
      </c>
      <c r="C2" s="99"/>
      <c r="D2" s="47" t="s">
        <v>13</v>
      </c>
      <c r="E2" s="99"/>
      <c r="F2" s="99"/>
    </row>
    <row r="3" spans="1:6" s="36" customFormat="1" ht="31.9" customHeight="1" x14ac:dyDescent="0.3">
      <c r="A3" s="47"/>
      <c r="B3" s="7" t="s">
        <v>0</v>
      </c>
      <c r="C3" s="7" t="s">
        <v>1</v>
      </c>
      <c r="D3" s="7" t="s">
        <v>2</v>
      </c>
      <c r="E3" s="7" t="s">
        <v>3</v>
      </c>
      <c r="F3" s="7" t="s">
        <v>5</v>
      </c>
    </row>
    <row r="4" spans="1:6" s="36" customFormat="1" ht="70.900000000000006" customHeight="1" x14ac:dyDescent="0.3">
      <c r="A4" s="7" t="s">
        <v>14</v>
      </c>
      <c r="B4" s="47" t="s">
        <v>110</v>
      </c>
      <c r="C4" s="47" t="s">
        <v>15</v>
      </c>
      <c r="D4" s="47" t="s">
        <v>16</v>
      </c>
      <c r="E4" s="47" t="s">
        <v>17</v>
      </c>
      <c r="F4" s="47" t="s">
        <v>109</v>
      </c>
    </row>
    <row r="5" spans="1:6" s="36" customFormat="1" ht="31.9" customHeight="1" x14ac:dyDescent="0.3">
      <c r="A5" s="46">
        <v>1</v>
      </c>
      <c r="B5" s="43">
        <v>0</v>
      </c>
      <c r="C5" s="43">
        <v>50</v>
      </c>
      <c r="D5" s="43">
        <v>0</v>
      </c>
      <c r="E5" s="43">
        <v>0</v>
      </c>
      <c r="F5" s="43">
        <f>B5+C5+D5-E5</f>
        <v>50</v>
      </c>
    </row>
    <row r="6" spans="1:6" s="36" customFormat="1" ht="31.9" customHeight="1" x14ac:dyDescent="0.3">
      <c r="A6" s="46">
        <v>2</v>
      </c>
      <c r="B6" s="43">
        <v>0</v>
      </c>
      <c r="C6" s="43">
        <v>50</v>
      </c>
      <c r="D6" s="43">
        <v>0</v>
      </c>
      <c r="E6" s="43">
        <v>0</v>
      </c>
      <c r="F6" s="43">
        <f>B6+C6+D6-E6</f>
        <v>50</v>
      </c>
    </row>
    <row r="7" spans="1:6" s="36" customFormat="1" ht="31.9" customHeight="1" x14ac:dyDescent="0.3">
      <c r="A7" s="46">
        <v>3</v>
      </c>
      <c r="B7" s="43">
        <v>0</v>
      </c>
      <c r="C7" s="43">
        <v>50</v>
      </c>
      <c r="D7" s="43">
        <v>0</v>
      </c>
      <c r="E7" s="43">
        <v>0</v>
      </c>
      <c r="F7" s="43">
        <f>B7+C7+D7-E7</f>
        <v>50</v>
      </c>
    </row>
    <row r="8" spans="1:6" s="36" customFormat="1" ht="31.9" customHeight="1" x14ac:dyDescent="0.3">
      <c r="A8" s="46" t="s">
        <v>18</v>
      </c>
      <c r="B8" s="43">
        <f>AVERAGE(B5:B7)</f>
        <v>0</v>
      </c>
      <c r="C8" s="43">
        <f>AVERAGE(C5:C7)</f>
        <v>50</v>
      </c>
      <c r="D8" s="43">
        <v>0</v>
      </c>
      <c r="E8" s="43">
        <v>0</v>
      </c>
      <c r="F8" s="42">
        <f>AVERAGE(F5:F7)</f>
        <v>50</v>
      </c>
    </row>
    <row r="9" spans="1:6" s="36" customFormat="1" ht="20.5" customHeight="1" x14ac:dyDescent="0.3">
      <c r="A9" s="6" t="s">
        <v>108</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2016-08-03T19:49:43Z</dcterms:created>
  <dcterms:modified xsi:type="dcterms:W3CDTF">2022-11-21T20:25:01Z</dcterms:modified>
</cp:coreProperties>
</file>