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sepa-my.sharepoint.com/personal/schultz_eric_epa_gov/Documents/03 ICR materials/"/>
    </mc:Choice>
  </mc:AlternateContent>
  <xr:revisionPtr revIDLastSave="0" documentId="8_{0946D4FC-BA78-4710-8751-1A17C953660C}" xr6:coauthVersionLast="47" xr6:coauthVersionMax="47" xr10:uidLastSave="{00000000-0000-0000-0000-000000000000}"/>
  <bookViews>
    <workbookView xWindow="390" yWindow="390" windowWidth="20940" windowHeight="15480" activeTab="2" xr2:uid="{96DE058B-D098-4CE9-9E14-B8F7844C5F75}"/>
  </bookViews>
  <sheets>
    <sheet name="Summary" sheetId="8" r:id="rId1"/>
    <sheet name="Table 1" sheetId="4" r:id="rId2"/>
    <sheet name="Table 2" sheetId="2" r:id="rId3"/>
    <sheet name="Capital O&amp;M" sheetId="5" r:id="rId4"/>
    <sheet name="Responses" sheetId="6" r:id="rId5"/>
    <sheet name="Respondent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6" i="4" l="1"/>
  <c r="L66" i="4"/>
  <c r="I64" i="4"/>
  <c r="F64" i="4"/>
  <c r="I63" i="4"/>
  <c r="F63" i="4"/>
  <c r="I43" i="4"/>
  <c r="F43" i="4"/>
  <c r="B7" i="8"/>
  <c r="B6" i="8"/>
  <c r="B3" i="8"/>
  <c r="E15" i="6"/>
  <c r="E5" i="6"/>
  <c r="E6" i="6"/>
  <c r="E7" i="6"/>
  <c r="E8" i="6"/>
  <c r="E9" i="6"/>
  <c r="E10" i="6"/>
  <c r="E11" i="6"/>
  <c r="E12" i="6"/>
  <c r="E13" i="6"/>
  <c r="E14" i="6"/>
  <c r="E4" i="6"/>
  <c r="G5" i="5"/>
  <c r="G6" i="5" s="1"/>
  <c r="D5" i="5"/>
  <c r="F5" i="7" l="1"/>
  <c r="F6" i="7"/>
  <c r="F7" i="7"/>
  <c r="F8" i="7" s="1"/>
  <c r="B8" i="7"/>
  <c r="C8" i="7"/>
  <c r="D6" i="5" l="1"/>
  <c r="I6" i="5" l="1"/>
  <c r="I65" i="4" s="1"/>
  <c r="D18" i="2" l="1"/>
  <c r="F18" i="2" s="1"/>
  <c r="H18" i="2" s="1"/>
  <c r="D13" i="2"/>
  <c r="D14" i="2"/>
  <c r="D60" i="4"/>
  <c r="F60" i="4" s="1"/>
  <c r="G60" i="4" s="1"/>
  <c r="D58" i="4"/>
  <c r="F58" i="4" s="1"/>
  <c r="D57" i="4"/>
  <c r="F57" i="4" s="1"/>
  <c r="D56" i="4"/>
  <c r="F56" i="4" s="1"/>
  <c r="D53" i="4"/>
  <c r="F53" i="4" s="1"/>
  <c r="D52" i="4"/>
  <c r="F52" i="4" s="1"/>
  <c r="D51" i="4"/>
  <c r="F51" i="4" s="1"/>
  <c r="D42" i="4"/>
  <c r="F42" i="4" s="1"/>
  <c r="D41" i="4"/>
  <c r="F41" i="4" s="1"/>
  <c r="D40" i="4"/>
  <c r="F40" i="4" s="1"/>
  <c r="D39" i="4"/>
  <c r="F39" i="4" s="1"/>
  <c r="D37" i="4"/>
  <c r="F37" i="4" s="1"/>
  <c r="D34" i="4"/>
  <c r="F34" i="4" s="1"/>
  <c r="D32" i="4"/>
  <c r="F32" i="4" s="1"/>
  <c r="F31" i="4"/>
  <c r="G31" i="4" s="1"/>
  <c r="D31" i="4"/>
  <c r="D29" i="4"/>
  <c r="F29" i="4" s="1"/>
  <c r="F28" i="4"/>
  <c r="G28" i="4" s="1"/>
  <c r="D28" i="4"/>
  <c r="F26" i="4"/>
  <c r="H26" i="4" s="1"/>
  <c r="D26" i="4"/>
  <c r="F22" i="4"/>
  <c r="H22" i="4" s="1"/>
  <c r="D22" i="4"/>
  <c r="D21" i="4"/>
  <c r="F21" i="4" s="1"/>
  <c r="D20" i="4"/>
  <c r="F20" i="4" s="1"/>
  <c r="D19" i="4"/>
  <c r="F19" i="4" s="1"/>
  <c r="D16" i="4"/>
  <c r="F16" i="4" s="1"/>
  <c r="D15" i="4"/>
  <c r="F15" i="4" s="1"/>
  <c r="D14" i="4"/>
  <c r="F14" i="4" s="1"/>
  <c r="D13" i="4"/>
  <c r="F13" i="4" s="1"/>
  <c r="D12" i="4"/>
  <c r="F12" i="4" s="1"/>
  <c r="H12" i="4" s="1"/>
  <c r="D9" i="4"/>
  <c r="F9" i="4" s="1"/>
  <c r="G57" i="4" l="1"/>
  <c r="H57" i="4"/>
  <c r="G41" i="4"/>
  <c r="I41" i="4" s="1"/>
  <c r="H41" i="4"/>
  <c r="G20" i="4"/>
  <c r="H20" i="4"/>
  <c r="H13" i="4"/>
  <c r="G13" i="4"/>
  <c r="H32" i="4"/>
  <c r="G32" i="4"/>
  <c r="G26" i="4"/>
  <c r="I26" i="4"/>
  <c r="H28" i="4"/>
  <c r="I28" i="4" s="1"/>
  <c r="G18" i="2"/>
  <c r="I18" i="2" s="1"/>
  <c r="H40" i="4"/>
  <c r="G40" i="4"/>
  <c r="G19" i="4"/>
  <c r="H19" i="4"/>
  <c r="H9" i="4"/>
  <c r="G9" i="4"/>
  <c r="H56" i="4"/>
  <c r="G56" i="4"/>
  <c r="I56" i="4" s="1"/>
  <c r="H42" i="4"/>
  <c r="G42" i="4"/>
  <c r="I42" i="4" s="1"/>
  <c r="H21" i="4"/>
  <c r="G21" i="4"/>
  <c r="H34" i="4"/>
  <c r="G34" i="4"/>
  <c r="H51" i="4"/>
  <c r="G51" i="4"/>
  <c r="H16" i="4"/>
  <c r="G16" i="4"/>
  <c r="I16" i="4" s="1"/>
  <c r="H58" i="4"/>
  <c r="G58" i="4"/>
  <c r="H14" i="4"/>
  <c r="G14" i="4"/>
  <c r="H37" i="4"/>
  <c r="G37" i="4"/>
  <c r="H52" i="4"/>
  <c r="G52" i="4"/>
  <c r="I52" i="4" s="1"/>
  <c r="I60" i="4"/>
  <c r="G15" i="4"/>
  <c r="H15" i="4"/>
  <c r="H29" i="4"/>
  <c r="G29" i="4"/>
  <c r="H39" i="4"/>
  <c r="G39" i="4"/>
  <c r="H53" i="4"/>
  <c r="G53" i="4"/>
  <c r="I53" i="4" s="1"/>
  <c r="G12" i="4"/>
  <c r="I12" i="4" s="1"/>
  <c r="G22" i="4"/>
  <c r="I22" i="4" s="1"/>
  <c r="H31" i="4"/>
  <c r="I31" i="4" s="1"/>
  <c r="H60" i="4"/>
  <c r="I9" i="4" l="1"/>
  <c r="I21" i="4"/>
  <c r="I13" i="4"/>
  <c r="I19" i="4"/>
  <c r="I20" i="4"/>
  <c r="I39" i="4"/>
  <c r="I40" i="4"/>
  <c r="I37" i="4"/>
  <c r="I14" i="4"/>
  <c r="I32" i="4"/>
  <c r="I57" i="4"/>
  <c r="I15" i="4"/>
  <c r="I58" i="4"/>
  <c r="I34" i="4"/>
  <c r="I29" i="4"/>
  <c r="I51" i="4"/>
  <c r="B4" i="8" l="1"/>
  <c r="B2" i="8"/>
  <c r="D19" i="2"/>
  <c r="F19" i="2" s="1"/>
  <c r="D17" i="2"/>
  <c r="D16" i="2"/>
  <c r="D15" i="2"/>
  <c r="F14" i="2"/>
  <c r="F13" i="2"/>
  <c r="D12" i="2"/>
  <c r="F12" i="2" s="1"/>
  <c r="D8" i="2"/>
  <c r="F8" i="2" s="1"/>
  <c r="H12" i="2" l="1"/>
  <c r="H14" i="2"/>
  <c r="G14" i="2"/>
  <c r="H8" i="2"/>
  <c r="G8" i="2"/>
  <c r="I8" i="2" s="1"/>
  <c r="H19" i="2"/>
  <c r="G19" i="2"/>
  <c r="H13" i="2"/>
  <c r="G13" i="2"/>
  <c r="G12" i="2"/>
  <c r="B5" i="8" l="1"/>
  <c r="I19" i="2"/>
  <c r="I12" i="2"/>
  <c r="I13" i="2"/>
  <c r="I14" i="2"/>
  <c r="F17" i="2" l="1"/>
  <c r="F16" i="2" l="1"/>
  <c r="F15" i="2"/>
  <c r="G17" i="2"/>
  <c r="H17" i="2"/>
  <c r="I17" i="2" s="1"/>
  <c r="G15" i="2" l="1"/>
  <c r="H15" i="2"/>
  <c r="H16" i="2"/>
  <c r="G16" i="2"/>
  <c r="F20" i="2" l="1"/>
  <c r="I16" i="2"/>
  <c r="I15" i="2"/>
  <c r="I20" i="2" l="1"/>
</calcChain>
</file>

<file path=xl/sharedStrings.xml><?xml version="1.0" encoding="utf-8"?>
<sst xmlns="http://schemas.openxmlformats.org/spreadsheetml/2006/main" count="235" uniqueCount="189">
  <si>
    <t>(A)</t>
  </si>
  <si>
    <t>Information Collection Activity</t>
  </si>
  <si>
    <t>(B)</t>
  </si>
  <si>
    <t>Number of Respondents</t>
  </si>
  <si>
    <t>(C)</t>
  </si>
  <si>
    <t>Number of Responses</t>
  </si>
  <si>
    <t>(D)</t>
  </si>
  <si>
    <t>Number of Existing Respondents That Keep Records But Do Not Submit Reports</t>
  </si>
  <si>
    <t>(E)</t>
  </si>
  <si>
    <t>Total</t>
  </si>
  <si>
    <t>Total Annual Responses E=(BxC)+D</t>
  </si>
  <si>
    <t>Respondents That Submit Reports</t>
  </si>
  <si>
    <t>Respondents That Do Not Submit Any Reports</t>
  </si>
  <si>
    <t>Year</t>
  </si>
  <si>
    <t>Number of Existing Respondents</t>
  </si>
  <si>
    <t>Number of Existing Respondents that keep records but do not submit reports</t>
  </si>
  <si>
    <t>Number of Existing Respondents That Are Also New Respondents</t>
  </si>
  <si>
    <t>Average</t>
  </si>
  <si>
    <t>Number of Respondents (E=A+B+C-D)</t>
  </si>
  <si>
    <t>Continuous Monitoring Device</t>
  </si>
  <si>
    <t>(F)</t>
  </si>
  <si>
    <t>(G)</t>
  </si>
  <si>
    <t>Total O&amp;M, 
(E X F)</t>
  </si>
  <si>
    <t>Burden Item</t>
  </si>
  <si>
    <t>1. Applications</t>
  </si>
  <si>
    <t>N/A</t>
  </si>
  <si>
    <t>3. Reporting Requirements</t>
  </si>
  <si>
    <t>(H)</t>
  </si>
  <si>
    <t>Assumptions:</t>
  </si>
  <si>
    <t>B. Required Activities</t>
  </si>
  <si>
    <t>See 3B</t>
  </si>
  <si>
    <t>C. Create Information</t>
  </si>
  <si>
    <t>D. Gather Information</t>
  </si>
  <si>
    <t>See 3E</t>
  </si>
  <si>
    <t>E. Report Preparation</t>
  </si>
  <si>
    <t>Subtotal for Reporting Requirements</t>
  </si>
  <si>
    <t>4. Recordkeeping Requirements</t>
  </si>
  <si>
    <t>A. Familiarize with regulatory requirements</t>
  </si>
  <si>
    <t>See 3A</t>
  </si>
  <si>
    <t>B. Plan Activities</t>
  </si>
  <si>
    <t>C. Implement Activities</t>
  </si>
  <si>
    <t>D. Develop Record System</t>
  </si>
  <si>
    <t>E. Record Information</t>
  </si>
  <si>
    <t>1) Records of operating parameters</t>
  </si>
  <si>
    <t>5) Records of stack tests</t>
  </si>
  <si>
    <t>6) Records of siting analysis</t>
  </si>
  <si>
    <t>F. Personnel Training</t>
  </si>
  <si>
    <t>G. Time for Audits</t>
  </si>
  <si>
    <t>Subtotal for Recordkeeping Requirements</t>
  </si>
  <si>
    <t>7) Records of persons who have reviewed operating procedures</t>
  </si>
  <si>
    <t>8) Records of persons who have completed operator training</t>
  </si>
  <si>
    <t>10) Records of monitoring device calibration</t>
  </si>
  <si>
    <t>Labor Rates</t>
  </si>
  <si>
    <t>Management</t>
  </si>
  <si>
    <t>Technical</t>
  </si>
  <si>
    <t>Clerical</t>
  </si>
  <si>
    <t>Annual O&amp;M Costs for One Respondent</t>
  </si>
  <si>
    <t xml:space="preserve">(A) </t>
  </si>
  <si>
    <t xml:space="preserve">(B) </t>
  </si>
  <si>
    <t xml:space="preserve">(C) </t>
  </si>
  <si>
    <t xml:space="preserve">(D) </t>
  </si>
  <si>
    <t xml:space="preserve">(E) </t>
  </si>
  <si>
    <t xml:space="preserve">(F) </t>
  </si>
  <si>
    <t xml:space="preserve">(G) </t>
  </si>
  <si>
    <t>Number of Occurrences Per Respondent Per Year</t>
  </si>
  <si>
    <t>Management Hours Per Year 
(F=Ex0.05)</t>
  </si>
  <si>
    <t>Clerical Hours Per Year 
(G=Ex0.1)</t>
  </si>
  <si>
    <t xml:space="preserve">(H) </t>
  </si>
  <si>
    <t>EPA Hours per Occurrence</t>
  </si>
  <si>
    <t>EPA Hours Per Respondent Per Year 
(C=AxB)</t>
  </si>
  <si>
    <r>
      <t xml:space="preserve">Number of Respondents Per Year </t>
    </r>
    <r>
      <rPr>
        <b/>
        <vertAlign val="superscript"/>
        <sz val="9"/>
        <color theme="1"/>
        <rFont val="Times New Roman"/>
        <family val="1"/>
      </rPr>
      <t>a</t>
    </r>
  </si>
  <si>
    <t>Technical Hours Per Year 
(E=CXD)</t>
  </si>
  <si>
    <r>
      <t xml:space="preserve">Total Costs, $ </t>
    </r>
    <r>
      <rPr>
        <b/>
        <vertAlign val="superscript"/>
        <sz val="9"/>
        <color theme="1"/>
        <rFont val="Times New Roman"/>
        <family val="1"/>
      </rPr>
      <t>b</t>
    </r>
  </si>
  <si>
    <t>Report of initial performance test</t>
  </si>
  <si>
    <t>Report established values for site-specific operating parameters</t>
  </si>
  <si>
    <t>Waste management plan</t>
  </si>
  <si>
    <t xml:space="preserve">Notification of initial performance test </t>
  </si>
  <si>
    <t xml:space="preserve">Notification of initial CMS Demonstration </t>
  </si>
  <si>
    <t>Hours per Response</t>
  </si>
  <si>
    <t xml:space="preserve">Table 2: Average Annual EPA Burden and Cost – NSPS for Commercial and Industrial Solid Waste Incineration (CISWI) Units (40 CFR Part 60, Subpart CCCC) (Renewal)
</t>
  </si>
  <si>
    <r>
      <t xml:space="preserve">Table 1: Annual Respondent Burden and Cost </t>
    </r>
    <r>
      <rPr>
        <b/>
        <sz val="12"/>
        <color rgb="FF000000"/>
        <rFont val="Times New Roman"/>
        <family val="1"/>
      </rPr>
      <t>– NSPS for Commercial and Industrial Solid Waste Incineration Units (40 CFR Part 60, Subpart CCCC) (Renewal)</t>
    </r>
  </si>
  <si>
    <t>Technical person-hours per occurrence</t>
  </si>
  <si>
    <t>No. of occurrences per respondent per year</t>
  </si>
  <si>
    <t>Technical person-hours per respondent per year</t>
  </si>
  <si>
    <r>
      <t xml:space="preserve">Respondents per year </t>
    </r>
    <r>
      <rPr>
        <b/>
        <vertAlign val="superscript"/>
        <sz val="10"/>
        <color rgb="FF000000"/>
        <rFont val="Times New Roman"/>
        <family val="1"/>
      </rPr>
      <t>a</t>
    </r>
  </si>
  <si>
    <t>Technical hours per year (E=CxD)</t>
  </si>
  <si>
    <t xml:space="preserve">Management hours per year  </t>
  </si>
  <si>
    <t xml:space="preserve">Clerical hours per year </t>
  </si>
  <si>
    <r>
      <t xml:space="preserve">Total cost per year ($) </t>
    </r>
    <r>
      <rPr>
        <b/>
        <vertAlign val="superscript"/>
        <sz val="10"/>
        <color rgb="FF000000"/>
        <rFont val="Times New Roman"/>
        <family val="1"/>
      </rPr>
      <t>b</t>
    </r>
  </si>
  <si>
    <t>(C=AxB)</t>
  </si>
  <si>
    <t>(F=Ex0.05)</t>
  </si>
  <si>
    <t>(G=Ex0.10)</t>
  </si>
  <si>
    <t>2. Survey and Studies</t>
  </si>
  <si>
    <r>
      <t xml:space="preserve">A. Familiarize with regulatory requirements </t>
    </r>
    <r>
      <rPr>
        <vertAlign val="superscript"/>
        <sz val="10"/>
        <color rgb="FF000000"/>
        <rFont val="Times New Roman"/>
        <family val="1"/>
      </rPr>
      <t>c, d</t>
    </r>
  </si>
  <si>
    <r>
      <t xml:space="preserve">1) Initial requirements </t>
    </r>
    <r>
      <rPr>
        <vertAlign val="superscript"/>
        <sz val="10"/>
        <color rgb="FF000000"/>
        <rFont val="Times New Roman"/>
        <family val="1"/>
      </rPr>
      <t>e</t>
    </r>
    <r>
      <rPr>
        <sz val="10"/>
        <color rgb="FF000000"/>
        <rFont val="Times New Roman"/>
        <family val="1"/>
      </rPr>
      <t xml:space="preserve"> </t>
    </r>
  </si>
  <si>
    <t>a) Initial stack test and report (PM, dioxins/furans, opacity, HCl, Cd, Pb, Hg, CO, NOx, and SO2)</t>
  </si>
  <si>
    <t>b) Establish and teach operator qualification course</t>
  </si>
  <si>
    <t xml:space="preserve">c) Obtain operator qualification </t>
  </si>
  <si>
    <t>d) Establish operating parameters (maximum and minimum)</t>
  </si>
  <si>
    <r>
      <t xml:space="preserve">e) Continuous parameter monitoring initial costs (including by-pass stack) </t>
    </r>
    <r>
      <rPr>
        <vertAlign val="superscript"/>
        <sz val="10"/>
        <color rgb="FF000000"/>
        <rFont val="Times New Roman"/>
        <family val="1"/>
      </rPr>
      <t>d, f</t>
    </r>
  </si>
  <si>
    <t>f) Initial review of site-specific information</t>
  </si>
  <si>
    <r>
      <t xml:space="preserve">2) Periodic requirements </t>
    </r>
    <r>
      <rPr>
        <vertAlign val="superscript"/>
        <sz val="10"/>
        <color rgb="FF000000"/>
        <rFont val="Times New Roman"/>
        <family val="1"/>
      </rPr>
      <t>g</t>
    </r>
  </si>
  <si>
    <t xml:space="preserve">a) Annual stack test and test report (PM, HCl, and opacity) </t>
  </si>
  <si>
    <t>b) Annual refresher operator training course</t>
  </si>
  <si>
    <t>c) Annual review of site-specific information</t>
  </si>
  <si>
    <r>
      <t xml:space="preserve">d) Continuous parameter monitoring (including by-pass stack) annual costs </t>
    </r>
    <r>
      <rPr>
        <vertAlign val="superscript"/>
        <sz val="10"/>
        <color rgb="FF000000"/>
        <rFont val="Times New Roman"/>
        <family val="1"/>
      </rPr>
      <t>h</t>
    </r>
  </si>
  <si>
    <r>
      <t xml:space="preserve">1) Report prior to construction (includes siting analysis) </t>
    </r>
    <r>
      <rPr>
        <vertAlign val="superscript"/>
        <sz val="10"/>
        <color rgb="FF000000"/>
        <rFont val="Times New Roman"/>
        <family val="1"/>
      </rPr>
      <t>e</t>
    </r>
  </si>
  <si>
    <r>
      <t xml:space="preserve">2) Report prior to initial start-up </t>
    </r>
    <r>
      <rPr>
        <vertAlign val="superscript"/>
        <sz val="10"/>
        <color rgb="FF000000"/>
        <rFont val="Times New Roman"/>
        <family val="1"/>
      </rPr>
      <t>e, i</t>
    </r>
  </si>
  <si>
    <t>a) With site-specific parameter petition</t>
  </si>
  <si>
    <t>b) Without site-specific parameter petition</t>
  </si>
  <si>
    <t>3) Report of initial performance test</t>
  </si>
  <si>
    <r>
      <t xml:space="preserve">4) Siting analysis for new units only (establishes values for site-specific operating parameters) </t>
    </r>
    <r>
      <rPr>
        <vertAlign val="superscript"/>
        <sz val="10"/>
        <color rgb="FF000000"/>
        <rFont val="Times New Roman"/>
        <family val="1"/>
      </rPr>
      <t>e</t>
    </r>
  </si>
  <si>
    <r>
      <t xml:space="preserve">5) Waste management plan </t>
    </r>
    <r>
      <rPr>
        <vertAlign val="superscript"/>
        <sz val="10"/>
        <color rgb="FF000000"/>
        <rFont val="Times New Roman"/>
        <family val="1"/>
      </rPr>
      <t>e</t>
    </r>
  </si>
  <si>
    <t>6) Annual Report</t>
  </si>
  <si>
    <t>a) Site-specific operating parameters</t>
  </si>
  <si>
    <r>
      <t xml:space="preserve">b) Emissions/parameter exceedances and malfunctions </t>
    </r>
    <r>
      <rPr>
        <vertAlign val="superscript"/>
        <sz val="10"/>
        <color rgb="FF000000"/>
        <rFont val="Times New Roman"/>
        <family val="1"/>
      </rPr>
      <t>j</t>
    </r>
  </si>
  <si>
    <t>See 3E(9)</t>
  </si>
  <si>
    <t>c) Results of stack tests conducted during the year</t>
  </si>
  <si>
    <r>
      <t>d) Statement of no exceedances</t>
    </r>
    <r>
      <rPr>
        <vertAlign val="superscript"/>
        <sz val="10"/>
        <color rgb="FF000000"/>
        <rFont val="Times New Roman"/>
        <family val="1"/>
      </rPr>
      <t xml:space="preserve"> j</t>
    </r>
  </si>
  <si>
    <t>e) Documentation of use of by-pass stack</t>
  </si>
  <si>
    <t>f) Documentation for periods when all qualified operators were unavailable for more than 8 hours</t>
  </si>
  <si>
    <r>
      <t xml:space="preserve">7) Status report for operators that are off-site for more than 2 weeks </t>
    </r>
    <r>
      <rPr>
        <vertAlign val="superscript"/>
        <sz val="10"/>
        <color rgb="FF000000"/>
        <rFont val="Times New Roman"/>
        <family val="1"/>
      </rPr>
      <t>k</t>
    </r>
  </si>
  <si>
    <r>
      <t xml:space="preserve">8) Corrective action summary for operators that are off-site for more than 2 weeks </t>
    </r>
    <r>
      <rPr>
        <vertAlign val="superscript"/>
        <sz val="10"/>
        <color rgb="FF000000"/>
        <rFont val="Times New Roman"/>
        <family val="1"/>
      </rPr>
      <t>k</t>
    </r>
  </si>
  <si>
    <r>
      <t xml:space="preserve">9) Semiannual report of emissions/parameter exceedances </t>
    </r>
    <r>
      <rPr>
        <vertAlign val="superscript"/>
        <sz val="10"/>
        <color rgb="FF000000"/>
        <rFont val="Times New Roman"/>
        <family val="1"/>
      </rPr>
      <t>j</t>
    </r>
  </si>
  <si>
    <r>
      <t xml:space="preserve">3) Records of malfunction of the unit </t>
    </r>
    <r>
      <rPr>
        <vertAlign val="superscript"/>
        <sz val="10"/>
        <color rgb="FF000000"/>
        <rFont val="Times New Roman"/>
        <family val="1"/>
      </rPr>
      <t>j</t>
    </r>
  </si>
  <si>
    <r>
      <t xml:space="preserve">4) Records of exceedances of operating parameters </t>
    </r>
    <r>
      <rPr>
        <vertAlign val="superscript"/>
        <sz val="10"/>
        <color rgb="FF000000"/>
        <rFont val="Times New Roman"/>
        <family val="1"/>
      </rPr>
      <t>j</t>
    </r>
  </si>
  <si>
    <t>9) Records of persons who meet operator qualification criteria</t>
  </si>
  <si>
    <t>11) Records of site-specific documentation</t>
  </si>
  <si>
    <r>
      <t xml:space="preserve">Total Labor Burden and Costs (rounded) </t>
    </r>
    <r>
      <rPr>
        <b/>
        <vertAlign val="superscript"/>
        <sz val="10"/>
        <color rgb="FF000000"/>
        <rFont val="Times New Roman"/>
        <family val="1"/>
      </rPr>
      <t>l</t>
    </r>
  </si>
  <si>
    <r>
      <t xml:space="preserve">Total Capital and O&amp;M Cost (rounded) </t>
    </r>
    <r>
      <rPr>
        <b/>
        <vertAlign val="superscript"/>
        <sz val="10"/>
        <color rgb="FF000000"/>
        <rFont val="Times New Roman"/>
        <family val="1"/>
      </rPr>
      <t>l</t>
    </r>
  </si>
  <si>
    <r>
      <t xml:space="preserve">Grand Total (rounded) </t>
    </r>
    <r>
      <rPr>
        <b/>
        <vertAlign val="superscript"/>
        <sz val="10"/>
        <color rgb="FF000000"/>
        <rFont val="Times New Roman"/>
        <family val="1"/>
      </rPr>
      <t>l</t>
    </r>
  </si>
  <si>
    <r>
      <t>e</t>
    </r>
    <r>
      <rPr>
        <sz val="10"/>
        <color rgb="FF000000"/>
        <rFont val="Times New Roman"/>
        <family val="1"/>
      </rPr>
      <t xml:space="preserve">  One-time only cost.</t>
    </r>
  </si>
  <si>
    <r>
      <t>f</t>
    </r>
    <r>
      <rPr>
        <sz val="10"/>
        <color rgb="FF000000"/>
        <rFont val="Times New Roman"/>
        <family val="1"/>
      </rPr>
      <t xml:space="preserve">  Based on memorandum titled “Revised Testing and Monitoring Options and Costs for Medical Waste Incinerators (MWIs) - Methodology and Assumptions," A-91-61, IV-B-66.  We have assumed $500 and $300 for planning and selection, respectively. ($500 + $300)/$100.23 per hour = 8 hours.</t>
    </r>
  </si>
  <si>
    <r>
      <t>g</t>
    </r>
    <r>
      <rPr>
        <sz val="10"/>
        <color rgb="FF000000"/>
        <rFont val="Times New Roman"/>
        <family val="1"/>
      </rPr>
      <t xml:space="preserve">  Annual costs are not incurred until the second year that units are in operation.</t>
    </r>
  </si>
  <si>
    <r>
      <t>h</t>
    </r>
    <r>
      <rPr>
        <sz val="10"/>
        <color rgb="FF000000"/>
        <rFont val="Times New Roman"/>
        <family val="1"/>
      </rPr>
      <t xml:space="preserve">  We assume 83 technical labor hours for reporting, based on memorandum titled “Revised Testing and Monitoring Options and Costs for Medical Waste Incinerators (MWIs) - Methodology and Assumptions," A-91-61, IV-B-66.</t>
    </r>
  </si>
  <si>
    <r>
      <t>i</t>
    </r>
    <r>
      <rPr>
        <sz val="10"/>
        <color rgb="FF000000"/>
        <rFont val="Times New Roman"/>
        <family val="1"/>
      </rPr>
      <t xml:space="preserve">  We assume that new sources will petition for site-specific parameters.</t>
    </r>
  </si>
  <si>
    <r>
      <t>k</t>
    </r>
    <r>
      <rPr>
        <sz val="10"/>
        <color rgb="FF000000"/>
        <rFont val="Times New Roman"/>
        <family val="1"/>
      </rPr>
      <t xml:space="preserve">  We assume that 10 percent of facilities will not have a qualified operator available for more than two weeks at least once a year, and that two corrective action summaries will be required.</t>
    </r>
  </si>
  <si>
    <r>
      <t>l</t>
    </r>
    <r>
      <rPr>
        <sz val="10"/>
        <color rgb="FF000000"/>
        <rFont val="Times New Roman"/>
        <family val="1"/>
      </rPr>
      <t xml:space="preserve">  Totals have been rounded to 3 significant figures. Totals may not add exactly due to rounding.</t>
    </r>
  </si>
  <si>
    <r>
      <t>c</t>
    </r>
    <r>
      <rPr>
        <sz val="10"/>
        <color theme="1"/>
        <rFont val="Times New Roman"/>
        <family val="1"/>
      </rPr>
      <t xml:space="preserve">  We assume that all respondents will have to familiarize themselves with the regulatory requirements each year.</t>
    </r>
  </si>
  <si>
    <r>
      <t>d</t>
    </r>
    <r>
      <rPr>
        <sz val="10"/>
        <color theme="1"/>
        <rFont val="Times New Roman"/>
        <family val="1"/>
      </rPr>
      <t xml:space="preserve">  Cost is incurred by a facility regardless of the number of affected units at the plant.</t>
    </r>
  </si>
  <si>
    <r>
      <t xml:space="preserve">A. Observe initial stack tests (PM, dioxins/furans, opacity, HCl, Cd, Pb, Hg, CO, NOx, and SO2) </t>
    </r>
    <r>
      <rPr>
        <vertAlign val="superscript"/>
        <sz val="9"/>
        <color theme="1"/>
        <rFont val="Times New Roman"/>
        <family val="1"/>
      </rPr>
      <t>c, d</t>
    </r>
  </si>
  <si>
    <t>B. Create Information</t>
  </si>
  <si>
    <t>C. Gather Information</t>
  </si>
  <si>
    <t>D. Report Reviews</t>
  </si>
  <si>
    <r>
      <t xml:space="preserve">1)  Review control plan </t>
    </r>
    <r>
      <rPr>
        <vertAlign val="superscript"/>
        <sz val="10"/>
        <color rgb="FF000000"/>
        <rFont val="Times New Roman"/>
        <family val="1"/>
      </rPr>
      <t>d</t>
    </r>
  </si>
  <si>
    <r>
      <t xml:space="preserve">2)  Review notification of final compliance </t>
    </r>
    <r>
      <rPr>
        <vertAlign val="superscript"/>
        <sz val="10"/>
        <color rgb="FF000000"/>
        <rFont val="Times New Roman"/>
        <family val="1"/>
      </rPr>
      <t>d</t>
    </r>
  </si>
  <si>
    <r>
      <t xml:space="preserve">3)  Review waste management plan </t>
    </r>
    <r>
      <rPr>
        <vertAlign val="superscript"/>
        <sz val="10"/>
        <color rgb="FF000000"/>
        <rFont val="Times New Roman"/>
        <family val="1"/>
      </rPr>
      <t>d</t>
    </r>
  </si>
  <si>
    <r>
      <t xml:space="preserve">4)  Review initial stack test report </t>
    </r>
    <r>
      <rPr>
        <vertAlign val="superscript"/>
        <sz val="10"/>
        <color rgb="FF000000"/>
        <rFont val="Times New Roman"/>
        <family val="1"/>
      </rPr>
      <t>d</t>
    </r>
  </si>
  <si>
    <t>5)  Review annual compliance report</t>
  </si>
  <si>
    <t>6)  Review semi-annual excess emission and parameter exceedance report</t>
  </si>
  <si>
    <t>7)  Review status reports and corrective action summary for operators off-site</t>
  </si>
  <si>
    <r>
      <t xml:space="preserve">F. Prepare annual summary report </t>
    </r>
    <r>
      <rPr>
        <vertAlign val="superscript"/>
        <sz val="9"/>
        <color theme="1"/>
        <rFont val="Times New Roman"/>
        <family val="1"/>
      </rPr>
      <t>e</t>
    </r>
  </si>
  <si>
    <r>
      <t>c</t>
    </r>
    <r>
      <rPr>
        <sz val="10"/>
        <color rgb="FF000000"/>
        <rFont val="Times New Roman"/>
        <family val="1"/>
      </rPr>
      <t xml:space="preserve">  We estimate initial stack test observations will take 48 hours per plant.</t>
    </r>
  </si>
  <si>
    <r>
      <t>d</t>
    </r>
    <r>
      <rPr>
        <sz val="10"/>
        <color rgb="FF000000"/>
        <rFont val="Times New Roman"/>
        <family val="1"/>
      </rPr>
      <t xml:space="preserve">  One-time only cost.</t>
    </r>
  </si>
  <si>
    <r>
      <t>e</t>
    </r>
    <r>
      <rPr>
        <sz val="10"/>
        <color rgb="FF000000"/>
        <rFont val="Times New Roman"/>
        <family val="1"/>
      </rPr>
      <t xml:space="preserve">  We assume that each state (i.e., 50 respondents) will prepare an annual summary of progress for implementing state plans.</t>
    </r>
  </si>
  <si>
    <r>
      <t>f</t>
    </r>
    <r>
      <rPr>
        <sz val="10"/>
        <color rgb="FF000000"/>
        <rFont val="Times New Roman"/>
        <family val="1"/>
      </rPr>
      <t xml:space="preserve">  Totals have been rounded to 3 significant figures. Totals may not add exactly due to rounding.</t>
    </r>
  </si>
  <si>
    <r>
      <t xml:space="preserve">TOTAL (rounded) </t>
    </r>
    <r>
      <rPr>
        <b/>
        <vertAlign val="superscript"/>
        <sz val="9"/>
        <color theme="1"/>
        <rFont val="Times New Roman"/>
        <family val="1"/>
      </rPr>
      <t>f</t>
    </r>
  </si>
  <si>
    <r>
      <t xml:space="preserve">2) Records of periods for which minimum amount of data on operating parameters were not obtained </t>
    </r>
    <r>
      <rPr>
        <vertAlign val="superscript"/>
        <sz val="10"/>
        <color rgb="FF000000"/>
        <rFont val="Times New Roman"/>
        <family val="1"/>
      </rPr>
      <t>j</t>
    </r>
  </si>
  <si>
    <r>
      <t>Number of Respondents with O&amp;M</t>
    </r>
    <r>
      <rPr>
        <b/>
        <vertAlign val="superscript"/>
        <sz val="10"/>
        <color theme="1"/>
        <rFont val="Times New Roman"/>
        <family val="1"/>
      </rPr>
      <t xml:space="preserve"> b</t>
    </r>
  </si>
  <si>
    <t>Total Capital/Startup Cost,  (B X C)</t>
  </si>
  <si>
    <r>
      <t xml:space="preserve">Number of New  Respondents </t>
    </r>
    <r>
      <rPr>
        <b/>
        <vertAlign val="superscript"/>
        <sz val="10"/>
        <color theme="1"/>
        <rFont val="Times New Roman"/>
        <family val="1"/>
      </rPr>
      <t>a</t>
    </r>
  </si>
  <si>
    <t>Capital/Startup Cost for One Respondent</t>
  </si>
  <si>
    <r>
      <t>Capital/Startup vs. Operation and Maintenance (O&amp;M) Costs</t>
    </r>
    <r>
      <rPr>
        <sz val="10"/>
        <color theme="1"/>
        <rFont val="Times New Roman"/>
        <family val="1"/>
      </rPr>
      <t> </t>
    </r>
  </si>
  <si>
    <r>
      <t xml:space="preserve">Number of Respondents </t>
    </r>
    <r>
      <rPr>
        <vertAlign val="superscript"/>
        <sz val="10"/>
        <color rgb="FF000000"/>
        <rFont val="Times New Roman"/>
        <family val="1"/>
      </rPr>
      <t>a</t>
    </r>
  </si>
  <si>
    <t>Total Annual Responses</t>
  </si>
  <si>
    <r>
      <t xml:space="preserve">Number of New Respondents </t>
    </r>
    <r>
      <rPr>
        <b/>
        <vertAlign val="superscript"/>
        <sz val="10"/>
        <color rgb="FF000000"/>
        <rFont val="Times New Roman"/>
        <family val="1"/>
      </rPr>
      <t>a</t>
    </r>
  </si>
  <si>
    <t>Annualized Capital O&amp;M</t>
  </si>
  <si>
    <t>Total Estimated Costs</t>
  </si>
  <si>
    <t>Total Estimated Burden Hours</t>
  </si>
  <si>
    <t>ICR Summary Information</t>
  </si>
  <si>
    <r>
      <t>b</t>
    </r>
    <r>
      <rPr>
        <sz val="10"/>
        <color theme="1"/>
        <rFont val="Times New Roman"/>
        <family val="1"/>
      </rPr>
      <t xml:space="preserve">  This ICR uses the following labor rates: Managerial $157.61 ($75.05 + 110%); Technical $123.94 ($59.02 + 110%); and Clerical $62.52 ($29.77 + 110%).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</si>
  <si>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r>
      <t>b</t>
    </r>
    <r>
      <rPr>
        <sz val="10"/>
        <color rgb="FF000000"/>
        <rFont val="Times New Roman"/>
        <family val="1"/>
      </rPr>
      <t xml:space="preserve">  This cost is based on the average hourly labor rate as follows: Managerial $70.56 (GS-13, Step 5, $44.10 + 60%); Technical $52.37 (GS-12, Step 1, $32.73 + 60%); and Clerical $28.34 (GS-6, Step 3, $17.17 + 60%). This ICR assumes that Managerial hours are 5 percent of Technical hours, and Clerical hours are 10 percent of Technical hours. These rates are from the Office of Personnel Management (OPM), 2021 General Schedule, which excludes locality, rates of pay. The rates have been increased by 60 percent to account for the benefit packages available to government employees.</t>
    </r>
  </si>
  <si>
    <r>
      <t xml:space="preserve">Wet Scrubber </t>
    </r>
    <r>
      <rPr>
        <vertAlign val="superscript"/>
        <sz val="10"/>
        <color rgb="FF000000"/>
        <rFont val="Times New Roman"/>
        <family val="1"/>
      </rPr>
      <t>a</t>
    </r>
  </si>
  <si>
    <r>
      <rPr>
        <vertAlign val="superscript"/>
        <sz val="10"/>
        <color theme="1"/>
        <rFont val="Times New Roman"/>
        <family val="1"/>
      </rPr>
      <t xml:space="preserve">a  </t>
    </r>
    <r>
      <rPr>
        <sz val="10"/>
        <color theme="1"/>
        <rFont val="Times New Roman"/>
        <family val="1"/>
      </rPr>
      <t xml:space="preserve">The total O&amp;M cost is $13,517, and includes the O&amp;M cost of parameter monitoring equipment ($211) and the contractor labor cost associated with annual stack testing ($13,306). We estimate stack testing will require 125 contractor hours per respondent at a rate of $106.45 per hour. </t>
    </r>
  </si>
  <si>
    <r>
      <t>Totals</t>
    </r>
    <r>
      <rPr>
        <sz val="10"/>
        <color theme="1"/>
        <rFont val="Times New Roman"/>
        <family val="1"/>
      </rPr>
      <t xml:space="preserve"> (rounded)</t>
    </r>
    <r>
      <rPr>
        <b/>
        <sz val="10"/>
        <color theme="1"/>
        <rFont val="Times New Roman"/>
        <family val="1"/>
      </rPr>
      <t xml:space="preserve"> </t>
    </r>
    <r>
      <rPr>
        <b/>
        <vertAlign val="superscript"/>
        <sz val="10"/>
        <color theme="1"/>
        <rFont val="Times New Roman"/>
        <family val="1"/>
      </rPr>
      <t>b</t>
    </r>
  </si>
  <si>
    <r>
      <t xml:space="preserve">a </t>
    </r>
    <r>
      <rPr>
        <sz val="10"/>
        <color rgb="FF000000"/>
        <rFont val="Times New Roman"/>
        <family val="1"/>
      </rPr>
      <t xml:space="preserve">  New respondents include sources with constructed, reconstructed, and modified affected facilities.</t>
    </r>
  </si>
  <si>
    <t>Preconstruction Report</t>
  </si>
  <si>
    <t>Report prior to initial startup</t>
  </si>
  <si>
    <r>
      <t xml:space="preserve">Annual Report </t>
    </r>
    <r>
      <rPr>
        <vertAlign val="superscript"/>
        <sz val="10"/>
        <color theme="1"/>
        <rFont val="Times New Roman"/>
        <family val="1"/>
      </rPr>
      <t>a</t>
    </r>
  </si>
  <si>
    <r>
      <t xml:space="preserve">Deviation Report </t>
    </r>
    <r>
      <rPr>
        <vertAlign val="superscript"/>
        <sz val="10"/>
        <color theme="1"/>
        <rFont val="Times New Roman"/>
        <family val="1"/>
      </rPr>
      <t>b</t>
    </r>
  </si>
  <si>
    <r>
      <t xml:space="preserve">Qualified Operator Deviation Notification </t>
    </r>
    <r>
      <rPr>
        <vertAlign val="superscript"/>
        <sz val="10"/>
        <color theme="1"/>
        <rFont val="Times New Roman"/>
        <family val="1"/>
      </rPr>
      <t>b</t>
    </r>
  </si>
  <si>
    <r>
      <t xml:space="preserve">Qualified Operator Report </t>
    </r>
    <r>
      <rPr>
        <vertAlign val="superscript"/>
        <sz val="10"/>
        <color theme="1"/>
        <rFont val="Times New Roman"/>
        <family val="1"/>
      </rPr>
      <t>b</t>
    </r>
  </si>
  <si>
    <r>
      <rPr>
        <vertAlign val="superscript"/>
        <sz val="10"/>
        <rFont val="Times New Roman"/>
        <family val="1"/>
      </rPr>
      <t>b</t>
    </r>
    <r>
      <rPr>
        <sz val="10"/>
        <rFont val="Times New Roman"/>
        <family val="1"/>
      </rPr>
      <t xml:space="preserve">  We assume that these activities will apply to 10 percent of facilities.</t>
    </r>
  </si>
  <si>
    <t>Hours/response:</t>
  </si>
  <si>
    <r>
      <t>a</t>
    </r>
    <r>
      <rPr>
        <sz val="10"/>
        <color theme="1"/>
        <rFont val="Times New Roman"/>
        <family val="1"/>
      </rPr>
      <t xml:space="preserve">  We estimate that 13 existing respondents and zero new respondents per year will be subject to the rule over the three-year period of this ICR.</t>
    </r>
  </si>
  <si>
    <r>
      <t>j</t>
    </r>
    <r>
      <rPr>
        <sz val="10"/>
        <rFont val="Times New Roman"/>
        <family val="1"/>
      </rPr>
      <t xml:space="preserve">  We assume that exceedances and malfunctions each will account for 10 percent of existing facilities. 10% x 13 facilities = 1 facilities.</t>
    </r>
    <r>
      <rPr>
        <vertAlign val="superscript"/>
        <sz val="10"/>
        <rFont val="Times New Roman"/>
        <family val="1"/>
      </rPr>
      <t xml:space="preserve"> </t>
    </r>
    <r>
      <rPr>
        <sz val="10"/>
        <rFont val="Times New Roman"/>
        <family val="1"/>
      </rPr>
      <t>The remaining 12 facilities would submit a statement of no exceedance.</t>
    </r>
  </si>
  <si>
    <r>
      <rPr>
        <vertAlign val="superscript"/>
        <sz val="10"/>
        <color rgb="FF000000"/>
        <rFont val="Times New Roman"/>
        <family val="1"/>
      </rPr>
      <t>a</t>
    </r>
    <r>
      <rPr>
        <sz val="10"/>
        <color rgb="FF000000"/>
        <rFont val="Times New Roman"/>
        <family val="1"/>
      </rPr>
      <t xml:space="preserve">  We estimate 13 existing respondents have to submit annual reports. </t>
    </r>
  </si>
  <si>
    <r>
      <rPr>
        <vertAlign val="superscript"/>
        <sz val="10"/>
        <color theme="1"/>
        <rFont val="Times New Roman"/>
        <family val="1"/>
      </rPr>
      <t>b</t>
    </r>
    <r>
      <rPr>
        <sz val="10"/>
        <color theme="1"/>
        <rFont val="Times New Roman"/>
        <family val="1"/>
      </rPr>
      <t xml:space="preserve"> Totals have been rounded to 3 significant digits. Figures may not add exactly due to rounding. </t>
    </r>
  </si>
  <si>
    <r>
      <t>a</t>
    </r>
    <r>
      <rPr>
        <sz val="10"/>
        <color rgb="FF000000"/>
        <rFont val="Times New Roman"/>
        <family val="1"/>
      </rPr>
      <t xml:space="preserve">  We estimate that 13 existing respondents and zero new respondents per year will be subject to the rule over the three-year period of this ICR.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</si>
</sst>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1" formatCode="_(* #,##0_);_(* \(#,##0\);_(* &quot;-&quot;_);_(@_)"/>
    <numFmt numFmtId="164" formatCode="&quot;$&quot;#,##0.00"/>
    <numFmt numFmtId="165" formatCode="General_)"/>
  </numFmts>
  <fonts count="26" x14ac:knownFonts="1">
    <font>
      <sz val="11"/>
      <color theme="1"/>
      <name val="Calibri"/>
      <family val="2"/>
      <scheme val="minor"/>
    </font>
    <font>
      <b/>
      <sz val="12"/>
      <color rgb="FF000000"/>
      <name val="Times New Roman"/>
      <family val="1"/>
    </font>
    <font>
      <sz val="10"/>
      <color theme="1"/>
      <name val="Times New Roman"/>
      <family val="1"/>
    </font>
    <font>
      <sz val="9"/>
      <color rgb="FF000000"/>
      <name val="Times New Roman"/>
      <family val="1"/>
    </font>
    <font>
      <sz val="9"/>
      <color theme="1"/>
      <name val="Times New Roman"/>
      <family val="1"/>
    </font>
    <font>
      <vertAlign val="superscript"/>
      <sz val="9"/>
      <color theme="1"/>
      <name val="Times New Roman"/>
      <family val="1"/>
    </font>
    <font>
      <b/>
      <sz val="9"/>
      <color theme="1"/>
      <name val="Times New Roman"/>
      <family val="1"/>
    </font>
    <font>
      <sz val="10"/>
      <color rgb="FF000000"/>
      <name val="Times New Roman"/>
      <family val="1"/>
    </font>
    <font>
      <vertAlign val="superscript"/>
      <sz val="10"/>
      <color rgb="FF000000"/>
      <name val="Times New Roman"/>
      <family val="1"/>
    </font>
    <font>
      <b/>
      <sz val="10"/>
      <color rgb="FF000000"/>
      <name val="Times New Roman"/>
      <family val="1"/>
    </font>
    <font>
      <b/>
      <vertAlign val="superscript"/>
      <sz val="10"/>
      <color rgb="FF000000"/>
      <name val="Times New Roman"/>
      <family val="1"/>
    </font>
    <font>
      <vertAlign val="superscript"/>
      <sz val="10"/>
      <color theme="1"/>
      <name val="Times New Roman"/>
      <family val="1"/>
    </font>
    <font>
      <b/>
      <sz val="10"/>
      <color theme="1"/>
      <name val="Times New Roman"/>
      <family val="1"/>
    </font>
    <font>
      <b/>
      <i/>
      <sz val="10"/>
      <color rgb="FF000000"/>
      <name val="Times New Roman"/>
      <family val="1"/>
    </font>
    <font>
      <sz val="10"/>
      <name val="Times New Roman"/>
      <family val="1"/>
    </font>
    <font>
      <b/>
      <sz val="9"/>
      <color rgb="FF000000"/>
      <name val="Times New Roman"/>
      <family val="1"/>
    </font>
    <font>
      <b/>
      <sz val="11"/>
      <color theme="1"/>
      <name val="Calibri"/>
      <family val="2"/>
      <scheme val="minor"/>
    </font>
    <font>
      <b/>
      <vertAlign val="superscript"/>
      <sz val="9"/>
      <color theme="1"/>
      <name val="Times New Roman"/>
      <family val="1"/>
    </font>
    <font>
      <b/>
      <sz val="9"/>
      <color rgb="FF0000FF"/>
      <name val="Times New Roman"/>
      <family val="1"/>
    </font>
    <font>
      <i/>
      <sz val="10"/>
      <color rgb="FF000000"/>
      <name val="Times New Roman"/>
      <family val="1"/>
    </font>
    <font>
      <sz val="10"/>
      <color rgb="FFFF0000"/>
      <name val="Times New Roman"/>
      <family val="1"/>
    </font>
    <font>
      <vertAlign val="superscript"/>
      <sz val="10"/>
      <name val="Times New Roman"/>
      <family val="1"/>
    </font>
    <font>
      <sz val="10"/>
      <color theme="1"/>
      <name val="Calibri"/>
      <family val="2"/>
      <scheme val="minor"/>
    </font>
    <font>
      <sz val="10"/>
      <color rgb="FFFF0000"/>
      <name val="Calibri"/>
      <family val="2"/>
      <scheme val="minor"/>
    </font>
    <font>
      <b/>
      <vertAlign val="superscript"/>
      <sz val="10"/>
      <color theme="1"/>
      <name val="Times New Roman"/>
      <family val="1"/>
    </font>
    <font>
      <sz val="8"/>
      <name val="Helv"/>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5" fontId="25" fillId="0" borderId="0"/>
  </cellStyleXfs>
  <cellXfs count="112">
    <xf numFmtId="0" fontId="0" fillId="0" borderId="0" xfId="0"/>
    <xf numFmtId="0" fontId="4"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0" xfId="0" applyFont="1"/>
    <xf numFmtId="0" fontId="7" fillId="0" borderId="1" xfId="0" applyFont="1" applyBorder="1" applyAlignment="1">
      <alignment vertical="center" wrapText="1"/>
    </xf>
    <xf numFmtId="0" fontId="2" fillId="0" borderId="0" xfId="0" applyFont="1"/>
    <xf numFmtId="0" fontId="9" fillId="0" borderId="0" xfId="0" applyFont="1" applyAlignment="1">
      <alignment vertical="center"/>
    </xf>
    <xf numFmtId="0" fontId="9" fillId="0" borderId="1" xfId="0" applyFont="1" applyBorder="1" applyAlignment="1">
      <alignment vertical="center" wrapText="1"/>
    </xf>
    <xf numFmtId="0" fontId="14" fillId="0" borderId="1" xfId="0" applyFont="1" applyBorder="1" applyAlignment="1">
      <alignment vertical="center"/>
    </xf>
    <xf numFmtId="164" fontId="7" fillId="0" borderId="1" xfId="0" applyNumberFormat="1" applyFont="1" applyBorder="1"/>
    <xf numFmtId="0" fontId="9" fillId="0" borderId="1" xfId="0" applyFont="1" applyBorder="1" applyAlignment="1">
      <alignment horizontal="center" vertical="center" wrapText="1"/>
    </xf>
    <xf numFmtId="0" fontId="3" fillId="0" borderId="1" xfId="0" applyFont="1" applyBorder="1" applyAlignment="1">
      <alignment horizontal="center" vertical="center"/>
    </xf>
    <xf numFmtId="0" fontId="15" fillId="0" borderId="1" xfId="0" applyFont="1" applyBorder="1" applyAlignment="1">
      <alignment vertical="center"/>
    </xf>
    <xf numFmtId="0" fontId="2" fillId="0" borderId="1" xfId="0" applyFont="1" applyBorder="1" applyAlignment="1">
      <alignment vertical="center"/>
    </xf>
    <xf numFmtId="0" fontId="2" fillId="0" borderId="1" xfId="0" applyFont="1" applyBorder="1"/>
    <xf numFmtId="0" fontId="4" fillId="0" borderId="1" xfId="0" applyFont="1" applyBorder="1" applyAlignment="1">
      <alignment horizontal="center" vertical="center"/>
    </xf>
    <xf numFmtId="6" fontId="4" fillId="0" borderId="1" xfId="0" applyNumberFormat="1" applyFont="1" applyBorder="1" applyAlignment="1">
      <alignment horizontal="right" vertical="center"/>
    </xf>
    <xf numFmtId="0" fontId="4" fillId="0" borderId="1" xfId="0" applyFont="1" applyBorder="1" applyAlignment="1">
      <alignment horizontal="left" vertical="center" wrapText="1" indent="1"/>
    </xf>
    <xf numFmtId="0" fontId="6" fillId="0" borderId="1" xfId="0" applyFont="1" applyBorder="1" applyAlignment="1">
      <alignment vertical="center" wrapText="1"/>
    </xf>
    <xf numFmtId="0" fontId="6" fillId="0" borderId="1" xfId="0" applyFont="1" applyBorder="1" applyAlignment="1">
      <alignment horizontal="center" vertical="center"/>
    </xf>
    <xf numFmtId="0" fontId="18" fillId="0" borderId="1" xfId="0" applyFont="1" applyBorder="1" applyAlignment="1">
      <alignment horizontal="center" vertical="center"/>
    </xf>
    <xf numFmtId="6" fontId="6" fillId="0" borderId="1" xfId="0" applyNumberFormat="1" applyFont="1" applyBorder="1" applyAlignment="1">
      <alignment horizontal="right" vertical="center"/>
    </xf>
    <xf numFmtId="0" fontId="1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7" fillId="0" borderId="2" xfId="0" applyFont="1" applyBorder="1" applyAlignment="1">
      <alignment vertical="center" wrapText="1"/>
    </xf>
    <xf numFmtId="0" fontId="7" fillId="0" borderId="13" xfId="0" applyFont="1" applyBorder="1" applyAlignment="1">
      <alignment vertical="center" wrapText="1"/>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vertical="center" wrapText="1"/>
    </xf>
    <xf numFmtId="0" fontId="7" fillId="0" borderId="1" xfId="0" applyFont="1" applyBorder="1" applyAlignment="1">
      <alignment horizontal="right" vertical="center" wrapText="1"/>
    </xf>
    <xf numFmtId="0" fontId="7" fillId="0" borderId="1" xfId="0" applyFont="1" applyBorder="1" applyAlignment="1">
      <alignment horizontal="left" vertical="center" wrapText="1" indent="1"/>
    </xf>
    <xf numFmtId="8" fontId="7" fillId="0" borderId="1" xfId="0" applyNumberFormat="1" applyFont="1" applyBorder="1" applyAlignment="1">
      <alignment horizontal="right" vertical="center" wrapText="1"/>
    </xf>
    <xf numFmtId="0" fontId="7" fillId="0" borderId="1" xfId="0" applyFont="1" applyBorder="1" applyAlignment="1">
      <alignment horizontal="left" vertical="center" wrapText="1" indent="2"/>
    </xf>
    <xf numFmtId="0" fontId="7" fillId="0" borderId="1" xfId="0" applyFont="1" applyBorder="1" applyAlignment="1">
      <alignment horizontal="left" vertical="center" wrapText="1" indent="3"/>
    </xf>
    <xf numFmtId="6" fontId="7" fillId="0" borderId="1" xfId="0" applyNumberFormat="1" applyFont="1" applyBorder="1" applyAlignment="1">
      <alignment horizontal="right" vertical="center" wrapText="1"/>
    </xf>
    <xf numFmtId="1" fontId="7" fillId="0" borderId="1" xfId="0" applyNumberFormat="1" applyFont="1" applyBorder="1" applyAlignment="1">
      <alignment horizontal="center" vertical="center" wrapText="1"/>
    </xf>
    <xf numFmtId="0" fontId="13" fillId="0" borderId="1" xfId="0" applyFont="1" applyBorder="1" applyAlignment="1">
      <alignment vertical="center" wrapText="1"/>
    </xf>
    <xf numFmtId="0" fontId="19" fillId="0" borderId="1" xfId="0" applyFont="1" applyBorder="1" applyAlignment="1">
      <alignment horizontal="center" vertical="center" wrapText="1"/>
    </xf>
    <xf numFmtId="6" fontId="13" fillId="0" borderId="1" xfId="0" applyNumberFormat="1" applyFont="1" applyBorder="1" applyAlignment="1">
      <alignment horizontal="right" vertical="center" wrapText="1"/>
    </xf>
    <xf numFmtId="0" fontId="7" fillId="0" borderId="1" xfId="0" applyFont="1" applyBorder="1" applyAlignment="1">
      <alignment vertical="center"/>
    </xf>
    <xf numFmtId="2" fontId="7" fillId="0" borderId="1" xfId="0" applyNumberFormat="1" applyFont="1" applyBorder="1" applyAlignment="1">
      <alignment horizontal="center" vertical="center" wrapText="1"/>
    </xf>
    <xf numFmtId="0" fontId="19" fillId="0" borderId="1" xfId="0" applyFont="1" applyBorder="1" applyAlignment="1">
      <alignment vertical="center" wrapText="1"/>
    </xf>
    <xf numFmtId="6" fontId="9" fillId="0" borderId="1" xfId="0" applyNumberFormat="1" applyFont="1" applyBorder="1" applyAlignment="1">
      <alignment horizontal="right" vertical="center" wrapText="1"/>
    </xf>
    <xf numFmtId="0" fontId="20" fillId="0" borderId="0" xfId="0" applyFont="1" applyAlignment="1">
      <alignment vertical="center"/>
    </xf>
    <xf numFmtId="0" fontId="12" fillId="0" borderId="0" xfId="0" applyFont="1" applyAlignment="1">
      <alignment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inden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left" vertical="center" wrapText="1" indent="2"/>
    </xf>
    <xf numFmtId="0" fontId="7" fillId="0" borderId="1" xfId="0" applyFont="1" applyBorder="1" applyAlignment="1">
      <alignment horizontal="center" vertical="center" wrapText="1"/>
    </xf>
    <xf numFmtId="0" fontId="22" fillId="0" borderId="0" xfId="0" applyFont="1"/>
    <xf numFmtId="0" fontId="23" fillId="0" borderId="0" xfId="0" applyFont="1" applyAlignment="1">
      <alignment vertical="top" wrapText="1"/>
    </xf>
    <xf numFmtId="6" fontId="12" fillId="0" borderId="0" xfId="0" applyNumberFormat="1" applyFont="1" applyAlignment="1">
      <alignment horizontal="center" vertical="center" wrapText="1"/>
    </xf>
    <xf numFmtId="0" fontId="2" fillId="0" borderId="0" xfId="0" applyFont="1" applyAlignment="1">
      <alignment horizontal="center" vertical="center" wrapText="1"/>
    </xf>
    <xf numFmtId="0" fontId="12" fillId="0" borderId="0" xfId="0" applyFont="1" applyAlignment="1">
      <alignment vertical="center" wrapText="1"/>
    </xf>
    <xf numFmtId="6" fontId="22" fillId="0" borderId="0" xfId="0" applyNumberFormat="1" applyFont="1"/>
    <xf numFmtId="6" fontId="12" fillId="0" borderId="1" xfId="0" applyNumberFormat="1" applyFont="1" applyBorder="1" applyAlignment="1">
      <alignment horizontal="center" vertical="center" wrapText="1"/>
    </xf>
    <xf numFmtId="0" fontId="12" fillId="0" borderId="1" xfId="0" applyFont="1" applyBorder="1" applyAlignment="1">
      <alignment vertical="center" wrapText="1"/>
    </xf>
    <xf numFmtId="6" fontId="2" fillId="0" borderId="0" xfId="0" applyNumberFormat="1" applyFont="1" applyAlignment="1">
      <alignment horizontal="center" vertical="center" wrapText="1"/>
    </xf>
    <xf numFmtId="0" fontId="12" fillId="0" borderId="0" xfId="0" applyFont="1" applyAlignment="1">
      <alignment horizontal="center" vertical="center" wrapText="1"/>
    </xf>
    <xf numFmtId="164" fontId="14" fillId="0" borderId="0" xfId="1" applyNumberFormat="1" applyFont="1" applyAlignment="1">
      <alignment horizontal="right" wrapText="1"/>
    </xf>
    <xf numFmtId="165" fontId="14" fillId="0" borderId="0" xfId="1" applyFont="1" applyAlignment="1">
      <alignment horizontal="center" vertical="center" wrapText="1"/>
    </xf>
    <xf numFmtId="1" fontId="12" fillId="0" borderId="7"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0" fillId="0" borderId="0" xfId="0" applyFont="1"/>
    <xf numFmtId="0" fontId="8" fillId="0" borderId="0" xfId="0" applyFont="1" applyAlignment="1">
      <alignment vertical="center"/>
    </xf>
    <xf numFmtId="1" fontId="0" fillId="0" borderId="0" xfId="0" applyNumberFormat="1"/>
    <xf numFmtId="6" fontId="0" fillId="0" borderId="0" xfId="0" applyNumberFormat="1"/>
    <xf numFmtId="3" fontId="0" fillId="0" borderId="0" xfId="0" applyNumberFormat="1"/>
    <xf numFmtId="41" fontId="0" fillId="0" borderId="0" xfId="0" applyNumberFormat="1"/>
    <xf numFmtId="6" fontId="7" fillId="0" borderId="1"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12" fillId="0" borderId="2" xfId="0" applyFont="1" applyBorder="1" applyAlignment="1">
      <alignment horizontal="center" vertical="center" wrapText="1"/>
    </xf>
    <xf numFmtId="1" fontId="12" fillId="0" borderId="2" xfId="0" applyNumberFormat="1" applyFont="1" applyBorder="1" applyAlignment="1">
      <alignment horizontal="center" vertical="center" wrapText="1"/>
    </xf>
    <xf numFmtId="6" fontId="9" fillId="0" borderId="1" xfId="0" applyNumberFormat="1" applyFont="1" applyFill="1" applyBorder="1" applyAlignment="1">
      <alignment horizontal="right" vertical="center" wrapText="1"/>
    </xf>
    <xf numFmtId="0" fontId="0" fillId="0" borderId="0" xfId="0" applyAlignment="1">
      <alignment horizontal="center"/>
    </xf>
    <xf numFmtId="3" fontId="9" fillId="0" borderId="1" xfId="0" applyNumberFormat="1" applyFont="1" applyBorder="1" applyAlignment="1">
      <alignment horizontal="center" vertical="center" wrapText="1"/>
    </xf>
    <xf numFmtId="0" fontId="8" fillId="0" borderId="0" xfId="0" applyFont="1" applyAlignment="1">
      <alignment horizontal="left" vertical="top" wrapText="1"/>
    </xf>
    <xf numFmtId="0" fontId="11" fillId="0" borderId="0" xfId="0" applyFont="1" applyAlignment="1">
      <alignment horizontal="left" vertical="top" wrapText="1"/>
    </xf>
    <xf numFmtId="0" fontId="21" fillId="0" borderId="0" xfId="0" applyFont="1" applyAlignment="1">
      <alignment horizontal="left" vertical="top" wrapText="1"/>
    </xf>
    <xf numFmtId="0" fontId="14" fillId="0" borderId="1" xfId="0" applyFont="1" applyBorder="1" applyAlignment="1">
      <alignment horizontal="center"/>
    </xf>
    <xf numFmtId="0" fontId="1" fillId="0" borderId="0" xfId="0" applyFont="1" applyAlignment="1">
      <alignment horizontal="left" vertical="top"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vertical="center" wrapText="1"/>
    </xf>
    <xf numFmtId="3" fontId="13" fillId="0" borderId="1" xfId="0" applyNumberFormat="1" applyFont="1" applyBorder="1" applyAlignment="1">
      <alignment horizontal="center" vertical="center" wrapText="1"/>
    </xf>
    <xf numFmtId="0" fontId="14" fillId="0" borderId="3" xfId="0" applyFont="1" applyBorder="1" applyAlignment="1">
      <alignment horizontal="center"/>
    </xf>
    <xf numFmtId="0" fontId="14" fillId="0" borderId="4" xfId="0" applyFont="1" applyBorder="1" applyAlignment="1">
      <alignment horizontal="center"/>
    </xf>
    <xf numFmtId="0" fontId="16" fillId="0" borderId="0" xfId="0" applyFont="1" applyAlignment="1">
      <alignment horizontal="left" vertical="top" wrapText="1"/>
    </xf>
    <xf numFmtId="1"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vertical="center" wrapText="1"/>
    </xf>
    <xf numFmtId="0" fontId="22" fillId="0" borderId="0" xfId="0" applyFont="1" applyAlignment="1">
      <alignment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1" xfId="0" applyFont="1" applyBorder="1" applyAlignment="1">
      <alignment horizontal="center" vertical="center" wrapText="1"/>
    </xf>
    <xf numFmtId="165" fontId="14" fillId="0" borderId="0" xfId="1" applyFont="1" applyAlignment="1">
      <alignment horizontal="left" vertical="top" wrapText="1"/>
    </xf>
    <xf numFmtId="0" fontId="7" fillId="0" borderId="0" xfId="0" applyFont="1" applyAlignment="1">
      <alignment horizontal="left" vertical="top"/>
    </xf>
    <xf numFmtId="0" fontId="9" fillId="0" borderId="1" xfId="0" applyFont="1" applyBorder="1" applyAlignment="1">
      <alignment vertical="center" wrapText="1"/>
    </xf>
  </cellXfs>
  <cellStyles count="2">
    <cellStyle name="Normal" xfId="0" builtinId="0"/>
    <cellStyle name="Normal_SSI Burden Estimate BML 060710" xfId="1" xr:uid="{5F868F88-A3B7-4CBF-9416-6D7FEF22B2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BCA45-55DE-42A1-8A07-2D496A53B024}">
  <dimension ref="A1:B7"/>
  <sheetViews>
    <sheetView workbookViewId="0">
      <selection activeCell="B7" sqref="B7"/>
    </sheetView>
  </sheetViews>
  <sheetFormatPr defaultRowHeight="15" x14ac:dyDescent="0.25"/>
  <cols>
    <col min="1" max="1" width="25.7109375" bestFit="1" customWidth="1"/>
    <col min="2" max="2" width="10.5703125" bestFit="1" customWidth="1"/>
  </cols>
  <sheetData>
    <row r="1" spans="1:2" x14ac:dyDescent="0.25">
      <c r="A1" s="87" t="s">
        <v>169</v>
      </c>
      <c r="B1" s="87"/>
    </row>
    <row r="2" spans="1:2" x14ac:dyDescent="0.25">
      <c r="A2" t="s">
        <v>78</v>
      </c>
      <c r="B2" s="79">
        <f>'Table 1'!L66</f>
        <v>155.55555555555554</v>
      </c>
    </row>
    <row r="3" spans="1:2" x14ac:dyDescent="0.25">
      <c r="A3" t="s">
        <v>3</v>
      </c>
      <c r="B3">
        <f>Respondents!F8</f>
        <v>13</v>
      </c>
    </row>
    <row r="4" spans="1:2" x14ac:dyDescent="0.25">
      <c r="A4" t="s">
        <v>168</v>
      </c>
      <c r="B4" s="78">
        <f>'Table 1'!F64</f>
        <v>2800</v>
      </c>
    </row>
    <row r="5" spans="1:2" x14ac:dyDescent="0.25">
      <c r="A5" t="s">
        <v>167</v>
      </c>
      <c r="B5" s="77">
        <f>'Table 1'!I66</f>
        <v>512000</v>
      </c>
    </row>
    <row r="6" spans="1:2" x14ac:dyDescent="0.25">
      <c r="A6" t="s">
        <v>166</v>
      </c>
      <c r="B6" s="77">
        <f>'Table 1'!I65</f>
        <v>176000</v>
      </c>
    </row>
    <row r="7" spans="1:2" x14ac:dyDescent="0.25">
      <c r="A7" t="s">
        <v>164</v>
      </c>
      <c r="B7" s="76">
        <f>Responses!E15</f>
        <v>18</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A167B-C317-4F21-ABE0-2A85EB1BB591}">
  <dimension ref="A1:L80"/>
  <sheetViews>
    <sheetView topLeftCell="A49" workbookViewId="0">
      <selection activeCell="H62" sqref="H62"/>
    </sheetView>
  </sheetViews>
  <sheetFormatPr defaultRowHeight="15" x14ac:dyDescent="0.25"/>
  <cols>
    <col min="1" max="1" width="39.5703125" customWidth="1"/>
    <col min="2" max="9" width="12" customWidth="1"/>
    <col min="11" max="11" width="14.5703125" bestFit="1" customWidth="1"/>
    <col min="12" max="12" width="10.42578125" customWidth="1"/>
  </cols>
  <sheetData>
    <row r="1" spans="1:12" ht="32.25" customHeight="1" x14ac:dyDescent="0.25">
      <c r="A1" s="93" t="s">
        <v>80</v>
      </c>
      <c r="B1" s="93"/>
      <c r="C1" s="93"/>
      <c r="D1" s="93"/>
      <c r="E1" s="93"/>
      <c r="F1" s="93"/>
      <c r="G1" s="93"/>
      <c r="H1" s="93"/>
      <c r="I1" s="93"/>
    </row>
    <row r="2" spans="1:12" x14ac:dyDescent="0.25">
      <c r="A2" s="3"/>
      <c r="B2" s="3"/>
      <c r="C2" s="3"/>
      <c r="D2" s="3"/>
      <c r="E2" s="3"/>
      <c r="F2" s="3"/>
      <c r="G2" s="3"/>
      <c r="H2" s="3"/>
      <c r="I2" s="3"/>
    </row>
    <row r="3" spans="1:12" x14ac:dyDescent="0.25">
      <c r="A3" s="94" t="s">
        <v>23</v>
      </c>
      <c r="B3" s="25" t="s">
        <v>0</v>
      </c>
      <c r="C3" s="26" t="s">
        <v>2</v>
      </c>
      <c r="D3" s="25" t="s">
        <v>4</v>
      </c>
      <c r="E3" s="26" t="s">
        <v>6</v>
      </c>
      <c r="F3" s="25" t="s">
        <v>8</v>
      </c>
      <c r="G3" s="26" t="s">
        <v>20</v>
      </c>
      <c r="H3" s="25" t="s">
        <v>21</v>
      </c>
      <c r="I3" s="27" t="s">
        <v>27</v>
      </c>
    </row>
    <row r="4" spans="1:12" ht="63.75" x14ac:dyDescent="0.25">
      <c r="A4" s="95"/>
      <c r="B4" s="28" t="s">
        <v>81</v>
      </c>
      <c r="C4" s="29" t="s">
        <v>82</v>
      </c>
      <c r="D4" s="28" t="s">
        <v>83</v>
      </c>
      <c r="E4" s="29" t="s">
        <v>84</v>
      </c>
      <c r="F4" s="28" t="s">
        <v>85</v>
      </c>
      <c r="G4" s="29" t="s">
        <v>86</v>
      </c>
      <c r="H4" s="28" t="s">
        <v>87</v>
      </c>
      <c r="I4" s="30" t="s">
        <v>88</v>
      </c>
    </row>
    <row r="5" spans="1:12" x14ac:dyDescent="0.25">
      <c r="A5" s="96"/>
      <c r="B5" s="31"/>
      <c r="C5" s="32"/>
      <c r="D5" s="33" t="s">
        <v>89</v>
      </c>
      <c r="E5" s="32"/>
      <c r="F5" s="31"/>
      <c r="G5" s="34" t="s">
        <v>90</v>
      </c>
      <c r="H5" s="33" t="s">
        <v>91</v>
      </c>
      <c r="I5" s="35"/>
    </row>
    <row r="6" spans="1:12" x14ac:dyDescent="0.25">
      <c r="A6" s="4" t="s">
        <v>24</v>
      </c>
      <c r="B6" s="23" t="s">
        <v>25</v>
      </c>
      <c r="C6" s="23"/>
      <c r="D6" s="23"/>
      <c r="E6" s="23"/>
      <c r="F6" s="23"/>
      <c r="G6" s="23"/>
      <c r="H6" s="23"/>
      <c r="I6" s="36"/>
      <c r="K6" s="92" t="s">
        <v>52</v>
      </c>
      <c r="L6" s="92"/>
    </row>
    <row r="7" spans="1:12" x14ac:dyDescent="0.25">
      <c r="A7" s="4" t="s">
        <v>92</v>
      </c>
      <c r="B7" s="23" t="s">
        <v>25</v>
      </c>
      <c r="C7" s="23"/>
      <c r="D7" s="23"/>
      <c r="E7" s="23"/>
      <c r="F7" s="23"/>
      <c r="G7" s="23"/>
      <c r="H7" s="23"/>
      <c r="I7" s="36"/>
      <c r="K7" s="8" t="s">
        <v>53</v>
      </c>
      <c r="L7" s="9">
        <v>157.61000000000001</v>
      </c>
    </row>
    <row r="8" spans="1:12" x14ac:dyDescent="0.25">
      <c r="A8" s="4" t="s">
        <v>26</v>
      </c>
      <c r="B8" s="23"/>
      <c r="C8" s="23"/>
      <c r="D8" s="23"/>
      <c r="E8" s="23"/>
      <c r="F8" s="23"/>
      <c r="G8" s="23"/>
      <c r="H8" s="23"/>
      <c r="I8" s="36"/>
      <c r="K8" s="8" t="s">
        <v>54</v>
      </c>
      <c r="L8" s="9">
        <v>123.94</v>
      </c>
    </row>
    <row r="9" spans="1:12" ht="15.75" x14ac:dyDescent="0.25">
      <c r="A9" s="37" t="s">
        <v>93</v>
      </c>
      <c r="B9" s="23">
        <v>16</v>
      </c>
      <c r="C9" s="23">
        <v>1</v>
      </c>
      <c r="D9" s="23">
        <f>B9*C9</f>
        <v>16</v>
      </c>
      <c r="E9" s="24">
        <v>13</v>
      </c>
      <c r="F9" s="23">
        <f>D9*E9</f>
        <v>208</v>
      </c>
      <c r="G9" s="23">
        <f>F9*0.05</f>
        <v>10.4</v>
      </c>
      <c r="H9" s="23">
        <f>F9*0.1</f>
        <v>20.8</v>
      </c>
      <c r="I9" s="38">
        <f>G9*L$7+F9*L$8+H9*L$9</f>
        <v>28719.08</v>
      </c>
      <c r="K9" s="8" t="s">
        <v>55</v>
      </c>
      <c r="L9" s="9">
        <v>62.52</v>
      </c>
    </row>
    <row r="10" spans="1:12" x14ac:dyDescent="0.25">
      <c r="A10" s="37" t="s">
        <v>29</v>
      </c>
      <c r="B10" s="23"/>
      <c r="C10" s="23"/>
      <c r="D10" s="23"/>
      <c r="E10" s="24"/>
      <c r="F10" s="23"/>
      <c r="G10" s="23"/>
      <c r="H10" s="23"/>
      <c r="I10" s="36"/>
    </row>
    <row r="11" spans="1:12" ht="15.75" x14ac:dyDescent="0.25">
      <c r="A11" s="39" t="s">
        <v>94</v>
      </c>
      <c r="B11" s="23"/>
      <c r="C11" s="23"/>
      <c r="D11" s="23"/>
      <c r="E11" s="24"/>
      <c r="F11" s="23"/>
      <c r="G11" s="23"/>
      <c r="H11" s="23"/>
      <c r="I11" s="36"/>
    </row>
    <row r="12" spans="1:12" ht="38.25" x14ac:dyDescent="0.25">
      <c r="A12" s="40" t="s">
        <v>95</v>
      </c>
      <c r="B12" s="23">
        <v>24</v>
      </c>
      <c r="C12" s="23">
        <v>1</v>
      </c>
      <c r="D12" s="23">
        <f t="shared" ref="D12:D16" si="0">B12*C12</f>
        <v>24</v>
      </c>
      <c r="E12" s="24">
        <v>0</v>
      </c>
      <c r="F12" s="23">
        <f t="shared" ref="F12:F16" si="1">D12*E12</f>
        <v>0</v>
      </c>
      <c r="G12" s="23">
        <f t="shared" ref="G12:G16" si="2">F12*0.05</f>
        <v>0</v>
      </c>
      <c r="H12" s="23">
        <f t="shared" ref="H12:H16" si="3">F12*0.1</f>
        <v>0</v>
      </c>
      <c r="I12" s="41">
        <f t="shared" ref="I12:I16" si="4">G12*L$7+F12*L$8+H12*L$9</f>
        <v>0</v>
      </c>
    </row>
    <row r="13" spans="1:12" ht="25.5" x14ac:dyDescent="0.25">
      <c r="A13" s="40" t="s">
        <v>96</v>
      </c>
      <c r="B13" s="23">
        <v>64</v>
      </c>
      <c r="C13" s="23">
        <v>1</v>
      </c>
      <c r="D13" s="23">
        <f t="shared" si="0"/>
        <v>64</v>
      </c>
      <c r="E13" s="24">
        <v>0</v>
      </c>
      <c r="F13" s="23">
        <f t="shared" si="1"/>
        <v>0</v>
      </c>
      <c r="G13" s="23">
        <f t="shared" si="2"/>
        <v>0</v>
      </c>
      <c r="H13" s="23">
        <f t="shared" si="3"/>
        <v>0</v>
      </c>
      <c r="I13" s="41">
        <f t="shared" si="4"/>
        <v>0</v>
      </c>
    </row>
    <row r="14" spans="1:12" x14ac:dyDescent="0.25">
      <c r="A14" s="40" t="s">
        <v>97</v>
      </c>
      <c r="B14" s="23">
        <v>72</v>
      </c>
      <c r="C14" s="23">
        <v>1</v>
      </c>
      <c r="D14" s="23">
        <f t="shared" si="0"/>
        <v>72</v>
      </c>
      <c r="E14" s="24">
        <v>0</v>
      </c>
      <c r="F14" s="23">
        <f t="shared" si="1"/>
        <v>0</v>
      </c>
      <c r="G14" s="23">
        <f t="shared" si="2"/>
        <v>0</v>
      </c>
      <c r="H14" s="23">
        <f t="shared" si="3"/>
        <v>0</v>
      </c>
      <c r="I14" s="41">
        <f t="shared" si="4"/>
        <v>0</v>
      </c>
    </row>
    <row r="15" spans="1:12" ht="25.5" x14ac:dyDescent="0.25">
      <c r="A15" s="40" t="s">
        <v>98</v>
      </c>
      <c r="B15" s="23">
        <v>160</v>
      </c>
      <c r="C15" s="23">
        <v>1</v>
      </c>
      <c r="D15" s="23">
        <f t="shared" si="0"/>
        <v>160</v>
      </c>
      <c r="E15" s="24">
        <v>0</v>
      </c>
      <c r="F15" s="23">
        <f t="shared" si="1"/>
        <v>0</v>
      </c>
      <c r="G15" s="23">
        <f t="shared" si="2"/>
        <v>0</v>
      </c>
      <c r="H15" s="23">
        <f t="shared" si="3"/>
        <v>0</v>
      </c>
      <c r="I15" s="41">
        <f t="shared" si="4"/>
        <v>0</v>
      </c>
    </row>
    <row r="16" spans="1:12" ht="28.5" x14ac:dyDescent="0.25">
      <c r="A16" s="40" t="s">
        <v>99</v>
      </c>
      <c r="B16" s="23">
        <v>8</v>
      </c>
      <c r="C16" s="23">
        <v>1</v>
      </c>
      <c r="D16" s="23">
        <f t="shared" si="0"/>
        <v>8</v>
      </c>
      <c r="E16" s="24">
        <v>0</v>
      </c>
      <c r="F16" s="23">
        <f t="shared" si="1"/>
        <v>0</v>
      </c>
      <c r="G16" s="23">
        <f t="shared" si="2"/>
        <v>0</v>
      </c>
      <c r="H16" s="23">
        <f t="shared" si="3"/>
        <v>0</v>
      </c>
      <c r="I16" s="41">
        <f t="shared" si="4"/>
        <v>0</v>
      </c>
    </row>
    <row r="17" spans="1:9" x14ac:dyDescent="0.25">
      <c r="A17" s="40" t="s">
        <v>100</v>
      </c>
      <c r="B17" s="23" t="s">
        <v>30</v>
      </c>
      <c r="C17" s="23"/>
      <c r="D17" s="23"/>
      <c r="E17" s="24"/>
      <c r="F17" s="23"/>
      <c r="G17" s="23"/>
      <c r="H17" s="23"/>
      <c r="I17" s="4"/>
    </row>
    <row r="18" spans="1:9" ht="15.75" x14ac:dyDescent="0.25">
      <c r="A18" s="39" t="s">
        <v>101</v>
      </c>
      <c r="B18" s="23"/>
      <c r="C18" s="23"/>
      <c r="D18" s="23"/>
      <c r="E18" s="24"/>
      <c r="F18" s="23"/>
      <c r="G18" s="23"/>
      <c r="H18" s="23"/>
      <c r="I18" s="36"/>
    </row>
    <row r="19" spans="1:9" ht="25.5" x14ac:dyDescent="0.25">
      <c r="A19" s="40" t="s">
        <v>102</v>
      </c>
      <c r="B19" s="23">
        <v>12</v>
      </c>
      <c r="C19" s="23">
        <v>1</v>
      </c>
      <c r="D19" s="23">
        <f t="shared" ref="D19:D22" si="5">B19*C19</f>
        <v>12</v>
      </c>
      <c r="E19" s="24">
        <v>13</v>
      </c>
      <c r="F19" s="23">
        <f t="shared" ref="F19:F22" si="6">D19*E19</f>
        <v>156</v>
      </c>
      <c r="G19" s="23">
        <f t="shared" ref="G19:G22" si="7">F19*0.05</f>
        <v>7.8000000000000007</v>
      </c>
      <c r="H19" s="23">
        <f t="shared" ref="H19:H22" si="8">F19*0.1</f>
        <v>15.600000000000001</v>
      </c>
      <c r="I19" s="38">
        <f>G19*L$7+F19*L$8+H19*L$9</f>
        <v>21539.31</v>
      </c>
    </row>
    <row r="20" spans="1:9" x14ac:dyDescent="0.25">
      <c r="A20" s="40" t="s">
        <v>103</v>
      </c>
      <c r="B20" s="23">
        <v>12</v>
      </c>
      <c r="C20" s="23">
        <v>1</v>
      </c>
      <c r="D20" s="23">
        <f t="shared" si="5"/>
        <v>12</v>
      </c>
      <c r="E20" s="24">
        <v>13</v>
      </c>
      <c r="F20" s="23">
        <f t="shared" si="6"/>
        <v>156</v>
      </c>
      <c r="G20" s="23">
        <f t="shared" si="7"/>
        <v>7.8000000000000007</v>
      </c>
      <c r="H20" s="23">
        <f t="shared" si="8"/>
        <v>15.600000000000001</v>
      </c>
      <c r="I20" s="38">
        <f t="shared" ref="I20:I22" si="9">G20*L$7+F20*L$8+H20*L$9</f>
        <v>21539.31</v>
      </c>
    </row>
    <row r="21" spans="1:9" x14ac:dyDescent="0.25">
      <c r="A21" s="40" t="s">
        <v>104</v>
      </c>
      <c r="B21" s="23">
        <v>8</v>
      </c>
      <c r="C21" s="23">
        <v>1</v>
      </c>
      <c r="D21" s="23">
        <f t="shared" si="5"/>
        <v>8</v>
      </c>
      <c r="E21" s="24">
        <v>13</v>
      </c>
      <c r="F21" s="23">
        <f t="shared" si="6"/>
        <v>104</v>
      </c>
      <c r="G21" s="23">
        <f t="shared" si="7"/>
        <v>5.2</v>
      </c>
      <c r="H21" s="23">
        <f t="shared" si="8"/>
        <v>10.4</v>
      </c>
      <c r="I21" s="38">
        <f t="shared" si="9"/>
        <v>14359.54</v>
      </c>
    </row>
    <row r="22" spans="1:9" ht="28.5" x14ac:dyDescent="0.25">
      <c r="A22" s="40" t="s">
        <v>105</v>
      </c>
      <c r="B22" s="23">
        <v>83</v>
      </c>
      <c r="C22" s="23">
        <v>1</v>
      </c>
      <c r="D22" s="23">
        <f t="shared" si="5"/>
        <v>83</v>
      </c>
      <c r="E22" s="24">
        <v>13</v>
      </c>
      <c r="F22" s="23">
        <f t="shared" si="6"/>
        <v>1079</v>
      </c>
      <c r="G22" s="42">
        <f t="shared" si="7"/>
        <v>53.95</v>
      </c>
      <c r="H22" s="23">
        <f t="shared" si="8"/>
        <v>107.9</v>
      </c>
      <c r="I22" s="38">
        <f t="shared" si="9"/>
        <v>148980.22750000001</v>
      </c>
    </row>
    <row r="23" spans="1:9" x14ac:dyDescent="0.25">
      <c r="A23" s="37" t="s">
        <v>31</v>
      </c>
      <c r="B23" s="23" t="s">
        <v>30</v>
      </c>
      <c r="C23" s="23"/>
      <c r="D23" s="23"/>
      <c r="E23" s="23"/>
      <c r="F23" s="23"/>
      <c r="G23" s="23"/>
      <c r="H23" s="23"/>
      <c r="I23" s="36"/>
    </row>
    <row r="24" spans="1:9" x14ac:dyDescent="0.25">
      <c r="A24" s="37" t="s">
        <v>32</v>
      </c>
      <c r="B24" s="23" t="s">
        <v>33</v>
      </c>
      <c r="C24" s="23"/>
      <c r="D24" s="23"/>
      <c r="E24" s="23"/>
      <c r="F24" s="23"/>
      <c r="G24" s="23"/>
      <c r="H24" s="23"/>
      <c r="I24" s="36"/>
    </row>
    <row r="25" spans="1:9" x14ac:dyDescent="0.25">
      <c r="A25" s="37" t="s">
        <v>34</v>
      </c>
      <c r="B25" s="23"/>
      <c r="C25" s="23"/>
      <c r="D25" s="23"/>
      <c r="E25" s="23"/>
      <c r="F25" s="23"/>
      <c r="G25" s="23"/>
      <c r="H25" s="23"/>
      <c r="I25" s="36"/>
    </row>
    <row r="26" spans="1:9" ht="28.5" x14ac:dyDescent="0.25">
      <c r="A26" s="39" t="s">
        <v>106</v>
      </c>
      <c r="B26" s="23">
        <v>160</v>
      </c>
      <c r="C26" s="23">
        <v>1</v>
      </c>
      <c r="D26" s="23">
        <f>B26*C26</f>
        <v>160</v>
      </c>
      <c r="E26" s="23">
        <v>0</v>
      </c>
      <c r="F26" s="23">
        <f t="shared" ref="F26:F29" si="10">D26*E26</f>
        <v>0</v>
      </c>
      <c r="G26" s="23">
        <f t="shared" ref="G26:G29" si="11">F26*0.05</f>
        <v>0</v>
      </c>
      <c r="H26" s="23">
        <f t="shared" ref="H26:H29" si="12">F26*0.1</f>
        <v>0</v>
      </c>
      <c r="I26" s="41">
        <f t="shared" ref="I26:I29" si="13">G26*L$7+F26*L$8+H26*L$9</f>
        <v>0</v>
      </c>
    </row>
    <row r="27" spans="1:9" ht="15.75" x14ac:dyDescent="0.25">
      <c r="A27" s="39" t="s">
        <v>107</v>
      </c>
      <c r="B27" s="23"/>
      <c r="C27" s="23"/>
      <c r="D27" s="23"/>
      <c r="E27" s="23"/>
      <c r="F27" s="23"/>
      <c r="G27" s="23"/>
      <c r="H27" s="23"/>
      <c r="I27" s="41"/>
    </row>
    <row r="28" spans="1:9" x14ac:dyDescent="0.25">
      <c r="A28" s="40" t="s">
        <v>108</v>
      </c>
      <c r="B28" s="23">
        <v>6</v>
      </c>
      <c r="C28" s="23">
        <v>1</v>
      </c>
      <c r="D28" s="23">
        <f t="shared" ref="D28:D29" si="14">B28*C28</f>
        <v>6</v>
      </c>
      <c r="E28" s="23">
        <v>0</v>
      </c>
      <c r="F28" s="23">
        <f t="shared" si="10"/>
        <v>0</v>
      </c>
      <c r="G28" s="23">
        <f t="shared" si="11"/>
        <v>0</v>
      </c>
      <c r="H28" s="23">
        <f t="shared" si="12"/>
        <v>0</v>
      </c>
      <c r="I28" s="41">
        <f t="shared" si="13"/>
        <v>0</v>
      </c>
    </row>
    <row r="29" spans="1:9" x14ac:dyDescent="0.25">
      <c r="A29" s="40" t="s">
        <v>109</v>
      </c>
      <c r="B29" s="23">
        <v>14</v>
      </c>
      <c r="C29" s="23">
        <v>1</v>
      </c>
      <c r="D29" s="23">
        <f t="shared" si="14"/>
        <v>14</v>
      </c>
      <c r="E29" s="23">
        <v>0</v>
      </c>
      <c r="F29" s="23">
        <f t="shared" si="10"/>
        <v>0</v>
      </c>
      <c r="G29" s="23">
        <f t="shared" si="11"/>
        <v>0</v>
      </c>
      <c r="H29" s="23">
        <f t="shared" si="12"/>
        <v>0</v>
      </c>
      <c r="I29" s="41">
        <f t="shared" si="13"/>
        <v>0</v>
      </c>
    </row>
    <row r="30" spans="1:9" x14ac:dyDescent="0.25">
      <c r="A30" s="39" t="s">
        <v>110</v>
      </c>
      <c r="B30" s="23" t="s">
        <v>30</v>
      </c>
      <c r="C30" s="23"/>
      <c r="D30" s="23"/>
      <c r="E30" s="23"/>
      <c r="F30" s="23"/>
      <c r="G30" s="23"/>
      <c r="H30" s="23"/>
      <c r="I30" s="41"/>
    </row>
    <row r="31" spans="1:9" ht="41.25" x14ac:dyDescent="0.25">
      <c r="A31" s="39" t="s">
        <v>111</v>
      </c>
      <c r="B31" s="23">
        <v>8</v>
      </c>
      <c r="C31" s="23">
        <v>1</v>
      </c>
      <c r="D31" s="23">
        <f t="shared" ref="D31:D32" si="15">B31*C31</f>
        <v>8</v>
      </c>
      <c r="E31" s="23">
        <v>0</v>
      </c>
      <c r="F31" s="23">
        <f t="shared" ref="F31:F32" si="16">D31*E31</f>
        <v>0</v>
      </c>
      <c r="G31" s="23">
        <f t="shared" ref="G31:G32" si="17">F31*0.05</f>
        <v>0</v>
      </c>
      <c r="H31" s="23">
        <f t="shared" ref="H31:H32" si="18">F31*0.1</f>
        <v>0</v>
      </c>
      <c r="I31" s="41">
        <f t="shared" ref="I31:I32" si="19">G31*L$7+F31*L$8+H31*L$9</f>
        <v>0</v>
      </c>
    </row>
    <row r="32" spans="1:9" ht="15.75" x14ac:dyDescent="0.25">
      <c r="A32" s="39" t="s">
        <v>112</v>
      </c>
      <c r="B32" s="23">
        <v>160</v>
      </c>
      <c r="C32" s="23">
        <v>1</v>
      </c>
      <c r="D32" s="23">
        <f t="shared" si="15"/>
        <v>160</v>
      </c>
      <c r="E32" s="23">
        <v>0</v>
      </c>
      <c r="F32" s="23">
        <f t="shared" si="16"/>
        <v>0</v>
      </c>
      <c r="G32" s="23">
        <f t="shared" si="17"/>
        <v>0</v>
      </c>
      <c r="H32" s="23">
        <f t="shared" si="18"/>
        <v>0</v>
      </c>
      <c r="I32" s="41">
        <f t="shared" si="19"/>
        <v>0</v>
      </c>
    </row>
    <row r="33" spans="1:9" x14ac:dyDescent="0.25">
      <c r="A33" s="39" t="s">
        <v>113</v>
      </c>
      <c r="B33" s="23"/>
      <c r="C33" s="23"/>
      <c r="D33" s="23"/>
      <c r="E33" s="23"/>
      <c r="F33" s="23"/>
      <c r="G33" s="23"/>
      <c r="H33" s="23"/>
      <c r="I33" s="36"/>
    </row>
    <row r="34" spans="1:9" x14ac:dyDescent="0.25">
      <c r="A34" s="40" t="s">
        <v>114</v>
      </c>
      <c r="B34" s="23">
        <v>8</v>
      </c>
      <c r="C34" s="23">
        <v>1</v>
      </c>
      <c r="D34" s="23">
        <f>B34*C34</f>
        <v>8</v>
      </c>
      <c r="E34" s="23">
        <v>13</v>
      </c>
      <c r="F34" s="23">
        <f>D34*E34</f>
        <v>104</v>
      </c>
      <c r="G34" s="23">
        <f>F34*0.05</f>
        <v>5.2</v>
      </c>
      <c r="H34" s="23">
        <f>F34*0.1</f>
        <v>10.4</v>
      </c>
      <c r="I34" s="38">
        <f>G34*L$7+F34*L$8+H34*L$9</f>
        <v>14359.54</v>
      </c>
    </row>
    <row r="35" spans="1:9" ht="28.5" x14ac:dyDescent="0.25">
      <c r="A35" s="40" t="s">
        <v>115</v>
      </c>
      <c r="B35" s="23" t="s">
        <v>116</v>
      </c>
      <c r="C35" s="4"/>
      <c r="D35" s="4"/>
      <c r="E35" s="4"/>
      <c r="F35" s="4"/>
      <c r="G35" s="4"/>
      <c r="H35" s="4"/>
      <c r="I35" s="4"/>
    </row>
    <row r="36" spans="1:9" ht="25.5" x14ac:dyDescent="0.25">
      <c r="A36" s="40" t="s">
        <v>117</v>
      </c>
      <c r="B36" s="23" t="s">
        <v>30</v>
      </c>
      <c r="C36" s="23"/>
      <c r="D36" s="23"/>
      <c r="E36" s="23"/>
      <c r="F36" s="23"/>
      <c r="G36" s="23"/>
      <c r="H36" s="23"/>
      <c r="I36" s="23"/>
    </row>
    <row r="37" spans="1:9" ht="15.75" x14ac:dyDescent="0.25">
      <c r="A37" s="40" t="s">
        <v>118</v>
      </c>
      <c r="B37" s="23">
        <v>8</v>
      </c>
      <c r="C37" s="23">
        <v>1</v>
      </c>
      <c r="D37" s="23">
        <f>B37*C37</f>
        <v>8</v>
      </c>
      <c r="E37" s="24">
        <v>12</v>
      </c>
      <c r="F37" s="23">
        <f>D37*E37</f>
        <v>96</v>
      </c>
      <c r="G37" s="23">
        <f>F37*0.05</f>
        <v>4.8000000000000007</v>
      </c>
      <c r="H37" s="23">
        <f>F37*0.1</f>
        <v>9.6000000000000014</v>
      </c>
      <c r="I37" s="38">
        <f>G37*L$7+F37*L$8+H37*L$9</f>
        <v>13254.960000000001</v>
      </c>
    </row>
    <row r="38" spans="1:9" x14ac:dyDescent="0.25">
      <c r="A38" s="40" t="s">
        <v>119</v>
      </c>
      <c r="B38" s="23" t="s">
        <v>30</v>
      </c>
      <c r="C38" s="4"/>
      <c r="D38" s="4"/>
      <c r="E38" s="4"/>
      <c r="F38" s="4"/>
      <c r="G38" s="4"/>
      <c r="H38" s="4"/>
      <c r="I38" s="4"/>
    </row>
    <row r="39" spans="1:9" ht="38.25" x14ac:dyDescent="0.25">
      <c r="A39" s="40" t="s">
        <v>120</v>
      </c>
      <c r="B39" s="23">
        <v>8</v>
      </c>
      <c r="C39" s="23">
        <v>1</v>
      </c>
      <c r="D39" s="23">
        <f t="shared" ref="D39:D42" si="20">B39*C39</f>
        <v>8</v>
      </c>
      <c r="E39" s="23">
        <v>13</v>
      </c>
      <c r="F39" s="23">
        <f t="shared" ref="F39:F42" si="21">D39*E39</f>
        <v>104</v>
      </c>
      <c r="G39" s="23">
        <f t="shared" ref="G39:G42" si="22">F39*0.05</f>
        <v>5.2</v>
      </c>
      <c r="H39" s="23">
        <f t="shared" ref="H39:H42" si="23">F39*0.1</f>
        <v>10.4</v>
      </c>
      <c r="I39" s="38">
        <f t="shared" ref="I39:I42" si="24">G39*L$7+F39*L$8+H39*L$9</f>
        <v>14359.54</v>
      </c>
    </row>
    <row r="40" spans="1:9" ht="28.5" x14ac:dyDescent="0.25">
      <c r="A40" s="39" t="s">
        <v>121</v>
      </c>
      <c r="B40" s="23">
        <v>8</v>
      </c>
      <c r="C40" s="23">
        <v>1</v>
      </c>
      <c r="D40" s="23">
        <f t="shared" si="20"/>
        <v>8</v>
      </c>
      <c r="E40" s="23">
        <v>1</v>
      </c>
      <c r="F40" s="23">
        <f t="shared" si="21"/>
        <v>8</v>
      </c>
      <c r="G40" s="23">
        <f t="shared" si="22"/>
        <v>0.4</v>
      </c>
      <c r="H40" s="23">
        <f t="shared" si="23"/>
        <v>0.8</v>
      </c>
      <c r="I40" s="38">
        <f t="shared" si="24"/>
        <v>1104.5800000000002</v>
      </c>
    </row>
    <row r="41" spans="1:9" ht="28.5" x14ac:dyDescent="0.25">
      <c r="A41" s="39" t="s">
        <v>122</v>
      </c>
      <c r="B41" s="23">
        <v>8</v>
      </c>
      <c r="C41" s="23">
        <v>2</v>
      </c>
      <c r="D41" s="23">
        <f t="shared" si="20"/>
        <v>16</v>
      </c>
      <c r="E41" s="23">
        <v>1</v>
      </c>
      <c r="F41" s="23">
        <f t="shared" si="21"/>
        <v>16</v>
      </c>
      <c r="G41" s="23">
        <f t="shared" si="22"/>
        <v>0.8</v>
      </c>
      <c r="H41" s="23">
        <f t="shared" si="23"/>
        <v>1.6</v>
      </c>
      <c r="I41" s="38">
        <f t="shared" si="24"/>
        <v>2209.1600000000003</v>
      </c>
    </row>
    <row r="42" spans="1:9" ht="28.5" x14ac:dyDescent="0.25">
      <c r="A42" s="39" t="s">
        <v>123</v>
      </c>
      <c r="B42" s="23">
        <v>12</v>
      </c>
      <c r="C42" s="23">
        <v>2</v>
      </c>
      <c r="D42" s="23">
        <f t="shared" si="20"/>
        <v>24</v>
      </c>
      <c r="E42" s="23">
        <v>1</v>
      </c>
      <c r="F42" s="23">
        <f t="shared" si="21"/>
        <v>24</v>
      </c>
      <c r="G42" s="23">
        <f t="shared" si="22"/>
        <v>1.2000000000000002</v>
      </c>
      <c r="H42" s="23">
        <f t="shared" si="23"/>
        <v>2.4000000000000004</v>
      </c>
      <c r="I42" s="38">
        <f t="shared" si="24"/>
        <v>3313.7400000000002</v>
      </c>
    </row>
    <row r="43" spans="1:9" x14ac:dyDescent="0.25">
      <c r="A43" s="43" t="s">
        <v>35</v>
      </c>
      <c r="B43" s="44"/>
      <c r="C43" s="44"/>
      <c r="D43" s="44"/>
      <c r="E43" s="44"/>
      <c r="F43" s="97">
        <f>SUM(F9:H42)</f>
        <v>2363.2500000000005</v>
      </c>
      <c r="G43" s="97"/>
      <c r="H43" s="97"/>
      <c r="I43" s="45">
        <f>SUM(I9:I42)</f>
        <v>283738.98749999999</v>
      </c>
    </row>
    <row r="44" spans="1:9" x14ac:dyDescent="0.25">
      <c r="A44" s="46" t="s">
        <v>36</v>
      </c>
      <c r="B44" s="23"/>
      <c r="C44" s="23"/>
      <c r="D44" s="23"/>
      <c r="E44" s="23"/>
      <c r="F44" s="23"/>
      <c r="G44" s="23"/>
      <c r="H44" s="23"/>
      <c r="I44" s="36"/>
    </row>
    <row r="45" spans="1:9" x14ac:dyDescent="0.25">
      <c r="A45" s="37" t="s">
        <v>37</v>
      </c>
      <c r="B45" s="23" t="s">
        <v>38</v>
      </c>
      <c r="C45" s="23"/>
      <c r="D45" s="23"/>
      <c r="E45" s="23"/>
      <c r="F45" s="23"/>
      <c r="G45" s="23"/>
      <c r="H45" s="23"/>
      <c r="I45" s="36"/>
    </row>
    <row r="46" spans="1:9" x14ac:dyDescent="0.25">
      <c r="A46" s="37" t="s">
        <v>39</v>
      </c>
      <c r="B46" s="23" t="s">
        <v>30</v>
      </c>
      <c r="C46" s="23"/>
      <c r="D46" s="23"/>
      <c r="E46" s="23"/>
      <c r="F46" s="23"/>
      <c r="G46" s="23"/>
      <c r="H46" s="23"/>
      <c r="I46" s="36"/>
    </row>
    <row r="47" spans="1:9" x14ac:dyDescent="0.25">
      <c r="A47" s="37" t="s">
        <v>40</v>
      </c>
      <c r="B47" s="23" t="s">
        <v>30</v>
      </c>
      <c r="C47" s="23"/>
      <c r="D47" s="23"/>
      <c r="E47" s="23"/>
      <c r="F47" s="23"/>
      <c r="G47" s="23"/>
      <c r="H47" s="23"/>
      <c r="I47" s="36"/>
    </row>
    <row r="48" spans="1:9" x14ac:dyDescent="0.25">
      <c r="A48" s="37" t="s">
        <v>41</v>
      </c>
      <c r="B48" s="23" t="s">
        <v>25</v>
      </c>
      <c r="C48" s="23"/>
      <c r="D48" s="23"/>
      <c r="E48" s="23"/>
      <c r="F48" s="23"/>
      <c r="G48" s="23"/>
      <c r="H48" s="23"/>
      <c r="I48" s="36"/>
    </row>
    <row r="49" spans="1:9" x14ac:dyDescent="0.25">
      <c r="A49" s="37" t="s">
        <v>42</v>
      </c>
      <c r="B49" s="23"/>
      <c r="C49" s="23"/>
      <c r="D49" s="23"/>
      <c r="E49" s="23"/>
      <c r="F49" s="23"/>
      <c r="G49" s="23"/>
      <c r="H49" s="23"/>
      <c r="I49" s="36"/>
    </row>
    <row r="50" spans="1:9" x14ac:dyDescent="0.25">
      <c r="A50" s="39" t="s">
        <v>43</v>
      </c>
      <c r="B50" s="23" t="s">
        <v>30</v>
      </c>
      <c r="C50" s="23"/>
      <c r="D50" s="23"/>
      <c r="E50" s="23"/>
      <c r="F50" s="23"/>
      <c r="G50" s="23"/>
      <c r="H50" s="23"/>
      <c r="I50" s="36"/>
    </row>
    <row r="51" spans="1:9" ht="41.25" x14ac:dyDescent="0.25">
      <c r="A51" s="56" t="s">
        <v>157</v>
      </c>
      <c r="B51" s="23">
        <v>0.5</v>
      </c>
      <c r="C51" s="23">
        <v>52</v>
      </c>
      <c r="D51" s="23">
        <f t="shared" ref="D51:D53" si="25">B51*C51</f>
        <v>26</v>
      </c>
      <c r="E51" s="23">
        <v>1</v>
      </c>
      <c r="F51" s="23">
        <f t="shared" ref="F51:F53" si="26">D51*E51</f>
        <v>26</v>
      </c>
      <c r="G51" s="23">
        <f t="shared" ref="G51:G53" si="27">F51*0.05</f>
        <v>1.3</v>
      </c>
      <c r="H51" s="23">
        <f t="shared" ref="H51:H53" si="28">F51*0.1</f>
        <v>2.6</v>
      </c>
      <c r="I51" s="38">
        <f t="shared" ref="I51:I53" si="29">G51*L$7+F51*L$8+H51*L$9</f>
        <v>3589.8850000000002</v>
      </c>
    </row>
    <row r="52" spans="1:9" ht="15.75" x14ac:dyDescent="0.25">
      <c r="A52" s="39" t="s">
        <v>124</v>
      </c>
      <c r="B52" s="23">
        <v>1.5</v>
      </c>
      <c r="C52" s="23">
        <v>1</v>
      </c>
      <c r="D52" s="23">
        <f t="shared" si="25"/>
        <v>1.5</v>
      </c>
      <c r="E52" s="23">
        <v>1</v>
      </c>
      <c r="F52" s="23">
        <f t="shared" si="26"/>
        <v>1.5</v>
      </c>
      <c r="G52" s="47">
        <f t="shared" si="27"/>
        <v>7.5000000000000011E-2</v>
      </c>
      <c r="H52" s="23">
        <f t="shared" si="28"/>
        <v>0.15000000000000002</v>
      </c>
      <c r="I52" s="38">
        <f t="shared" si="29"/>
        <v>207.10875000000001</v>
      </c>
    </row>
    <row r="53" spans="1:9" ht="28.5" x14ac:dyDescent="0.25">
      <c r="A53" s="39" t="s">
        <v>125</v>
      </c>
      <c r="B53" s="23">
        <v>1.5</v>
      </c>
      <c r="C53" s="23">
        <v>1</v>
      </c>
      <c r="D53" s="23">
        <f t="shared" si="25"/>
        <v>1.5</v>
      </c>
      <c r="E53" s="23">
        <v>1</v>
      </c>
      <c r="F53" s="23">
        <f t="shared" si="26"/>
        <v>1.5</v>
      </c>
      <c r="G53" s="47">
        <f t="shared" si="27"/>
        <v>7.5000000000000011E-2</v>
      </c>
      <c r="H53" s="23">
        <f t="shared" si="28"/>
        <v>0.15000000000000002</v>
      </c>
      <c r="I53" s="38">
        <f t="shared" si="29"/>
        <v>207.10875000000001</v>
      </c>
    </row>
    <row r="54" spans="1:9" x14ac:dyDescent="0.25">
      <c r="A54" s="39" t="s">
        <v>44</v>
      </c>
      <c r="B54" s="23" t="s">
        <v>33</v>
      </c>
      <c r="C54" s="23"/>
      <c r="D54" s="23"/>
      <c r="E54" s="23"/>
      <c r="F54" s="23"/>
      <c r="G54" s="23"/>
      <c r="H54" s="23"/>
      <c r="I54" s="36"/>
    </row>
    <row r="55" spans="1:9" x14ac:dyDescent="0.25">
      <c r="A55" s="39" t="s">
        <v>45</v>
      </c>
      <c r="B55" s="23" t="s">
        <v>33</v>
      </c>
      <c r="C55" s="23"/>
      <c r="D55" s="23"/>
      <c r="E55" s="23"/>
      <c r="F55" s="23"/>
      <c r="G55" s="23"/>
      <c r="H55" s="23"/>
      <c r="I55" s="36"/>
    </row>
    <row r="56" spans="1:9" ht="25.5" x14ac:dyDescent="0.25">
      <c r="A56" s="39" t="s">
        <v>49</v>
      </c>
      <c r="B56" s="23">
        <v>1</v>
      </c>
      <c r="C56" s="23">
        <v>1</v>
      </c>
      <c r="D56" s="23">
        <f t="shared" ref="D56:D58" si="30">B56*C56</f>
        <v>1</v>
      </c>
      <c r="E56" s="23">
        <v>13</v>
      </c>
      <c r="F56" s="23">
        <f t="shared" ref="F56:F58" si="31">D56*E56</f>
        <v>13</v>
      </c>
      <c r="G56" s="23">
        <f t="shared" ref="G56:G58" si="32">F56*0.05</f>
        <v>0.65</v>
      </c>
      <c r="H56" s="23">
        <f t="shared" ref="H56:H58" si="33">F56*0.1</f>
        <v>1.3</v>
      </c>
      <c r="I56" s="38">
        <f t="shared" ref="I56:I58" si="34">G56*L$7+F56*L$8+H56*L$9</f>
        <v>1794.9425000000001</v>
      </c>
    </row>
    <row r="57" spans="1:9" ht="25.5" x14ac:dyDescent="0.25">
      <c r="A57" s="39" t="s">
        <v>50</v>
      </c>
      <c r="B57" s="23">
        <v>1</v>
      </c>
      <c r="C57" s="23">
        <v>1</v>
      </c>
      <c r="D57" s="23">
        <f t="shared" si="30"/>
        <v>1</v>
      </c>
      <c r="E57" s="23">
        <v>13</v>
      </c>
      <c r="F57" s="23">
        <f t="shared" si="31"/>
        <v>13</v>
      </c>
      <c r="G57" s="23">
        <f t="shared" si="32"/>
        <v>0.65</v>
      </c>
      <c r="H57" s="23">
        <f t="shared" si="33"/>
        <v>1.3</v>
      </c>
      <c r="I57" s="38">
        <f t="shared" si="34"/>
        <v>1794.9425000000001</v>
      </c>
    </row>
    <row r="58" spans="1:9" ht="25.5" x14ac:dyDescent="0.25">
      <c r="A58" s="39" t="s">
        <v>126</v>
      </c>
      <c r="B58" s="23">
        <v>1</v>
      </c>
      <c r="C58" s="23">
        <v>1</v>
      </c>
      <c r="D58" s="23">
        <f t="shared" si="30"/>
        <v>1</v>
      </c>
      <c r="E58" s="23">
        <v>13</v>
      </c>
      <c r="F58" s="23">
        <f t="shared" si="31"/>
        <v>13</v>
      </c>
      <c r="G58" s="23">
        <f t="shared" si="32"/>
        <v>0.65</v>
      </c>
      <c r="H58" s="23">
        <f t="shared" si="33"/>
        <v>1.3</v>
      </c>
      <c r="I58" s="38">
        <f t="shared" si="34"/>
        <v>1794.9425000000001</v>
      </c>
    </row>
    <row r="59" spans="1:9" x14ac:dyDescent="0.25">
      <c r="A59" s="39" t="s">
        <v>51</v>
      </c>
      <c r="B59" s="23" t="s">
        <v>30</v>
      </c>
      <c r="C59" s="23"/>
      <c r="D59" s="23"/>
      <c r="E59" s="23"/>
      <c r="F59" s="23"/>
      <c r="G59" s="23"/>
      <c r="H59" s="23"/>
      <c r="I59" s="4"/>
    </row>
    <row r="60" spans="1:9" x14ac:dyDescent="0.25">
      <c r="A60" s="39" t="s">
        <v>127</v>
      </c>
      <c r="B60" s="23">
        <v>24</v>
      </c>
      <c r="C60" s="23">
        <v>1</v>
      </c>
      <c r="D60" s="23">
        <f>B60*C60</f>
        <v>24</v>
      </c>
      <c r="E60" s="23">
        <v>13</v>
      </c>
      <c r="F60" s="23">
        <f>D60*E60</f>
        <v>312</v>
      </c>
      <c r="G60" s="23">
        <f>F60*0.05</f>
        <v>15.600000000000001</v>
      </c>
      <c r="H60" s="23">
        <f>F60*0.1</f>
        <v>31.200000000000003</v>
      </c>
      <c r="I60" s="38">
        <f>G60*L$7+F60*L$8+H60*L$9</f>
        <v>43078.62</v>
      </c>
    </row>
    <row r="61" spans="1:9" x14ac:dyDescent="0.25">
      <c r="A61" s="37" t="s">
        <v>46</v>
      </c>
      <c r="B61" s="23" t="s">
        <v>30</v>
      </c>
      <c r="C61" s="23"/>
      <c r="D61" s="23"/>
      <c r="E61" s="23"/>
      <c r="F61" s="23"/>
      <c r="G61" s="23"/>
      <c r="H61" s="23"/>
      <c r="I61" s="36"/>
    </row>
    <row r="62" spans="1:9" x14ac:dyDescent="0.25">
      <c r="A62" s="37" t="s">
        <v>47</v>
      </c>
      <c r="B62" s="23" t="s">
        <v>25</v>
      </c>
      <c r="C62" s="23"/>
      <c r="D62" s="23"/>
      <c r="E62" s="23"/>
      <c r="F62" s="23"/>
      <c r="G62" s="23"/>
      <c r="H62" s="23"/>
      <c r="I62" s="36"/>
    </row>
    <row r="63" spans="1:9" x14ac:dyDescent="0.25">
      <c r="A63" s="43" t="s">
        <v>48</v>
      </c>
      <c r="B63" s="48"/>
      <c r="C63" s="48"/>
      <c r="D63" s="48"/>
      <c r="E63" s="48"/>
      <c r="F63" s="97">
        <f>SUM(F45:H62)</f>
        <v>437</v>
      </c>
      <c r="G63" s="97"/>
      <c r="H63" s="97"/>
      <c r="I63" s="45">
        <f>SUM(I45:I62)</f>
        <v>52467.55</v>
      </c>
    </row>
    <row r="64" spans="1:9" ht="15.75" x14ac:dyDescent="0.25">
      <c r="A64" s="7" t="s">
        <v>128</v>
      </c>
      <c r="B64" s="4"/>
      <c r="C64" s="4"/>
      <c r="D64" s="4"/>
      <c r="E64" s="4"/>
      <c r="F64" s="88">
        <f>ROUND(F43+F63,-1)</f>
        <v>2800</v>
      </c>
      <c r="G64" s="88"/>
      <c r="H64" s="88"/>
      <c r="I64" s="49">
        <f>ROUND(I63+I43,-3)</f>
        <v>336000</v>
      </c>
    </row>
    <row r="65" spans="1:12" ht="15.75" x14ac:dyDescent="0.25">
      <c r="A65" s="7" t="s">
        <v>129</v>
      </c>
      <c r="B65" s="4"/>
      <c r="C65" s="4"/>
      <c r="D65" s="4"/>
      <c r="E65" s="4"/>
      <c r="F65" s="10"/>
      <c r="G65" s="10"/>
      <c r="H65" s="10"/>
      <c r="I65" s="49">
        <f>'Capital O&amp;M'!I6</f>
        <v>176000</v>
      </c>
    </row>
    <row r="66" spans="1:12" ht="15.75" x14ac:dyDescent="0.25">
      <c r="A66" s="7" t="s">
        <v>130</v>
      </c>
      <c r="B66" s="4"/>
      <c r="C66" s="4"/>
      <c r="D66" s="4"/>
      <c r="E66" s="4"/>
      <c r="F66" s="10"/>
      <c r="G66" s="10"/>
      <c r="H66" s="10"/>
      <c r="I66" s="86">
        <f>ROUND(I64+I65,-3)</f>
        <v>512000</v>
      </c>
      <c r="K66" s="5" t="s">
        <v>183</v>
      </c>
      <c r="L66" s="76">
        <f>F64/Responses!E15</f>
        <v>155.55555555555554</v>
      </c>
    </row>
    <row r="67" spans="1:12" x14ac:dyDescent="0.25">
      <c r="A67" s="50"/>
      <c r="B67" s="3"/>
      <c r="C67" s="3"/>
      <c r="D67" s="3"/>
      <c r="E67" s="3"/>
      <c r="F67" s="3"/>
      <c r="G67" s="3"/>
      <c r="H67" s="3"/>
      <c r="I67" s="3"/>
    </row>
    <row r="68" spans="1:12" x14ac:dyDescent="0.25">
      <c r="A68" s="51" t="s">
        <v>28</v>
      </c>
      <c r="B68" s="3"/>
      <c r="C68" s="3"/>
      <c r="D68" s="3"/>
      <c r="E68" s="3"/>
      <c r="F68" s="3"/>
      <c r="G68" s="3"/>
      <c r="H68" s="3"/>
      <c r="I68" s="3"/>
    </row>
    <row r="69" spans="1:12" ht="15.75" x14ac:dyDescent="0.25">
      <c r="A69" s="90" t="s">
        <v>184</v>
      </c>
      <c r="B69" s="90"/>
      <c r="C69" s="90"/>
      <c r="D69" s="90"/>
      <c r="E69" s="90"/>
      <c r="F69" s="90"/>
      <c r="G69" s="90"/>
      <c r="H69" s="90"/>
      <c r="I69" s="90"/>
    </row>
    <row r="70" spans="1:12" ht="59.45" customHeight="1" x14ac:dyDescent="0.25">
      <c r="A70" s="90" t="s">
        <v>170</v>
      </c>
      <c r="B70" s="90"/>
      <c r="C70" s="90"/>
      <c r="D70" s="90"/>
      <c r="E70" s="90"/>
      <c r="F70" s="90"/>
      <c r="G70" s="90"/>
      <c r="H70" s="90"/>
      <c r="I70" s="90"/>
    </row>
    <row r="71" spans="1:12" ht="15.75" x14ac:dyDescent="0.25">
      <c r="A71" s="90" t="s">
        <v>138</v>
      </c>
      <c r="B71" s="90"/>
      <c r="C71" s="90"/>
      <c r="D71" s="90"/>
      <c r="E71" s="90"/>
      <c r="F71" s="90"/>
      <c r="G71" s="90"/>
      <c r="H71" s="90"/>
      <c r="I71" s="90"/>
    </row>
    <row r="72" spans="1:12" ht="15.75" x14ac:dyDescent="0.25">
      <c r="A72" s="90" t="s">
        <v>139</v>
      </c>
      <c r="B72" s="90"/>
      <c r="C72" s="90"/>
      <c r="D72" s="90"/>
      <c r="E72" s="90"/>
      <c r="F72" s="90"/>
      <c r="G72" s="90"/>
      <c r="H72" s="90"/>
      <c r="I72" s="90"/>
    </row>
    <row r="73" spans="1:12" ht="15.75" x14ac:dyDescent="0.25">
      <c r="A73" s="89" t="s">
        <v>131</v>
      </c>
      <c r="B73" s="89"/>
      <c r="C73" s="89"/>
      <c r="D73" s="89"/>
      <c r="E73" s="89"/>
      <c r="F73" s="89"/>
      <c r="G73" s="89"/>
      <c r="H73" s="89"/>
      <c r="I73" s="89"/>
    </row>
    <row r="74" spans="1:12" ht="33" customHeight="1" x14ac:dyDescent="0.25">
      <c r="A74" s="89" t="s">
        <v>132</v>
      </c>
      <c r="B74" s="89"/>
      <c r="C74" s="89"/>
      <c r="D74" s="89"/>
      <c r="E74" s="89"/>
      <c r="F74" s="89"/>
      <c r="G74" s="89"/>
      <c r="H74" s="89"/>
      <c r="I74" s="89"/>
    </row>
    <row r="75" spans="1:12" ht="15.75" x14ac:dyDescent="0.25">
      <c r="A75" s="89" t="s">
        <v>133</v>
      </c>
      <c r="B75" s="89"/>
      <c r="C75" s="89"/>
      <c r="D75" s="89"/>
      <c r="E75" s="89"/>
      <c r="F75" s="89"/>
      <c r="G75" s="89"/>
      <c r="H75" s="89"/>
      <c r="I75" s="89"/>
    </row>
    <row r="76" spans="1:12" ht="33" customHeight="1" x14ac:dyDescent="0.25">
      <c r="A76" s="89" t="s">
        <v>134</v>
      </c>
      <c r="B76" s="89"/>
      <c r="C76" s="89"/>
      <c r="D76" s="89"/>
      <c r="E76" s="89"/>
      <c r="F76" s="89"/>
      <c r="G76" s="89"/>
      <c r="H76" s="89"/>
      <c r="I76" s="89"/>
    </row>
    <row r="77" spans="1:12" ht="15.75" x14ac:dyDescent="0.25">
      <c r="A77" s="89" t="s">
        <v>135</v>
      </c>
      <c r="B77" s="89"/>
      <c r="C77" s="89"/>
      <c r="D77" s="89"/>
      <c r="E77" s="89"/>
      <c r="F77" s="89"/>
      <c r="G77" s="89"/>
      <c r="H77" s="89"/>
      <c r="I77" s="89"/>
    </row>
    <row r="78" spans="1:12" ht="29.1" customHeight="1" x14ac:dyDescent="0.25">
      <c r="A78" s="91" t="s">
        <v>185</v>
      </c>
      <c r="B78" s="91"/>
      <c r="C78" s="91"/>
      <c r="D78" s="91"/>
      <c r="E78" s="91"/>
      <c r="F78" s="91"/>
      <c r="G78" s="91"/>
      <c r="H78" s="91"/>
      <c r="I78" s="91"/>
    </row>
    <row r="79" spans="1:12" ht="32.25" customHeight="1" x14ac:dyDescent="0.25">
      <c r="A79" s="89" t="s">
        <v>136</v>
      </c>
      <c r="B79" s="89"/>
      <c r="C79" s="89"/>
      <c r="D79" s="89"/>
      <c r="E79" s="89"/>
      <c r="F79" s="89"/>
      <c r="G79" s="89"/>
      <c r="H79" s="89"/>
      <c r="I79" s="89"/>
    </row>
    <row r="80" spans="1:12" ht="15.75" x14ac:dyDescent="0.25">
      <c r="A80" s="89" t="s">
        <v>137</v>
      </c>
      <c r="B80" s="89"/>
      <c r="C80" s="89"/>
      <c r="D80" s="89"/>
      <c r="E80" s="89"/>
      <c r="F80" s="89"/>
      <c r="G80" s="89"/>
      <c r="H80" s="89"/>
      <c r="I80" s="89"/>
    </row>
  </sheetData>
  <mergeCells count="18">
    <mergeCell ref="K6:L6"/>
    <mergeCell ref="A1:I1"/>
    <mergeCell ref="A3:A5"/>
    <mergeCell ref="F43:H43"/>
    <mergeCell ref="F63:H63"/>
    <mergeCell ref="F64:H64"/>
    <mergeCell ref="A80:I80"/>
    <mergeCell ref="A69:I69"/>
    <mergeCell ref="A70:I70"/>
    <mergeCell ref="A71:I71"/>
    <mergeCell ref="A72:I72"/>
    <mergeCell ref="A73:I73"/>
    <mergeCell ref="A74:I74"/>
    <mergeCell ref="A75:I75"/>
    <mergeCell ref="A76:I76"/>
    <mergeCell ref="A77:I77"/>
    <mergeCell ref="A78:I78"/>
    <mergeCell ref="A79:I7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5234C-CFDB-45F6-8394-8564F7F247CD}">
  <dimension ref="A1:L28"/>
  <sheetViews>
    <sheetView tabSelected="1" workbookViewId="0">
      <selection activeCell="C31" sqref="C31"/>
    </sheetView>
  </sheetViews>
  <sheetFormatPr defaultColWidth="9.140625" defaultRowHeight="12.75" x14ac:dyDescent="0.2"/>
  <cols>
    <col min="1" max="1" width="39.5703125" style="5" customWidth="1"/>
    <col min="2" max="9" width="9.140625" style="5"/>
    <col min="10" max="10" width="5.28515625" style="5" customWidth="1"/>
    <col min="11" max="11" width="12.28515625" style="5" customWidth="1"/>
    <col min="12" max="16384" width="9.140625" style="5"/>
  </cols>
  <sheetData>
    <row r="1" spans="1:12" ht="36" customHeight="1" x14ac:dyDescent="0.2">
      <c r="A1" s="100" t="s">
        <v>79</v>
      </c>
      <c r="B1" s="100"/>
      <c r="C1" s="100"/>
      <c r="D1" s="100"/>
      <c r="E1" s="100"/>
      <c r="F1" s="100"/>
      <c r="G1" s="100"/>
      <c r="H1" s="100"/>
      <c r="I1" s="100"/>
    </row>
    <row r="2" spans="1:12" ht="15" x14ac:dyDescent="0.25">
      <c r="A2"/>
      <c r="B2"/>
      <c r="C2"/>
      <c r="D2"/>
      <c r="E2"/>
      <c r="F2"/>
      <c r="G2"/>
      <c r="H2"/>
      <c r="I2"/>
    </row>
    <row r="3" spans="1:12" x14ac:dyDescent="0.2">
      <c r="A3" s="102" t="s">
        <v>23</v>
      </c>
      <c r="B3" s="2" t="s">
        <v>57</v>
      </c>
      <c r="C3" s="2" t="s">
        <v>58</v>
      </c>
      <c r="D3" s="2" t="s">
        <v>59</v>
      </c>
      <c r="E3" s="2" t="s">
        <v>60</v>
      </c>
      <c r="F3" s="2" t="s">
        <v>61</v>
      </c>
      <c r="G3" s="2" t="s">
        <v>62</v>
      </c>
      <c r="H3" s="2" t="s">
        <v>63</v>
      </c>
      <c r="I3" s="2" t="s">
        <v>67</v>
      </c>
    </row>
    <row r="4" spans="1:12" ht="60" x14ac:dyDescent="0.2">
      <c r="A4" s="102"/>
      <c r="B4" s="2" t="s">
        <v>68</v>
      </c>
      <c r="C4" s="2" t="s">
        <v>64</v>
      </c>
      <c r="D4" s="2" t="s">
        <v>69</v>
      </c>
      <c r="E4" s="2" t="s">
        <v>70</v>
      </c>
      <c r="F4" s="2" t="s">
        <v>71</v>
      </c>
      <c r="G4" s="2" t="s">
        <v>65</v>
      </c>
      <c r="H4" s="2" t="s">
        <v>66</v>
      </c>
      <c r="I4" s="2" t="s">
        <v>72</v>
      </c>
    </row>
    <row r="5" spans="1:12" x14ac:dyDescent="0.2">
      <c r="A5" s="1" t="s">
        <v>24</v>
      </c>
      <c r="B5" s="15" t="s">
        <v>25</v>
      </c>
      <c r="C5" s="13"/>
      <c r="D5" s="14"/>
      <c r="E5" s="14"/>
      <c r="F5" s="13"/>
      <c r="G5" s="13"/>
      <c r="H5" s="13"/>
      <c r="I5" s="13"/>
      <c r="K5" s="98" t="s">
        <v>52</v>
      </c>
      <c r="L5" s="99"/>
    </row>
    <row r="6" spans="1:12" x14ac:dyDescent="0.2">
      <c r="A6" s="1" t="s">
        <v>92</v>
      </c>
      <c r="B6" s="15" t="s">
        <v>25</v>
      </c>
      <c r="C6" s="15"/>
      <c r="D6" s="15"/>
      <c r="E6" s="11"/>
      <c r="F6" s="15"/>
      <c r="G6" s="15"/>
      <c r="H6" s="15"/>
      <c r="I6" s="16"/>
      <c r="K6" s="8" t="s">
        <v>53</v>
      </c>
      <c r="L6" s="9">
        <v>70.56</v>
      </c>
    </row>
    <row r="7" spans="1:12" x14ac:dyDescent="0.2">
      <c r="A7" s="1" t="s">
        <v>26</v>
      </c>
      <c r="B7" s="13"/>
      <c r="C7" s="13"/>
      <c r="D7" s="15"/>
      <c r="E7" s="14"/>
      <c r="F7" s="15"/>
      <c r="G7" s="15"/>
      <c r="H7" s="15"/>
      <c r="I7" s="16"/>
      <c r="K7" s="8" t="s">
        <v>54</v>
      </c>
      <c r="L7" s="9">
        <v>52.37</v>
      </c>
    </row>
    <row r="8" spans="1:12" ht="25.5" x14ac:dyDescent="0.2">
      <c r="A8" s="17" t="s">
        <v>140</v>
      </c>
      <c r="B8" s="15">
        <v>48</v>
      </c>
      <c r="C8" s="15">
        <v>1</v>
      </c>
      <c r="D8" s="15">
        <f t="shared" ref="D8:D19" si="0">B8*C8</f>
        <v>48</v>
      </c>
      <c r="E8" s="11">
        <v>0</v>
      </c>
      <c r="F8" s="15">
        <f t="shared" ref="F8:F19" si="1">D8*E8</f>
        <v>0</v>
      </c>
      <c r="G8" s="15">
        <f t="shared" ref="G8:G19" si="2">F8*0.05</f>
        <v>0</v>
      </c>
      <c r="H8" s="15">
        <f t="shared" ref="H8:H19" si="3">F8*0.1</f>
        <v>0</v>
      </c>
      <c r="I8" s="16">
        <f t="shared" ref="I8" si="4">$L$7*F8+$L$6*G8+$L$8*H8</f>
        <v>0</v>
      </c>
      <c r="K8" s="8" t="s">
        <v>55</v>
      </c>
      <c r="L8" s="9">
        <v>28.34</v>
      </c>
    </row>
    <row r="9" spans="1:12" x14ac:dyDescent="0.2">
      <c r="A9" s="17" t="s">
        <v>141</v>
      </c>
      <c r="B9" s="15" t="s">
        <v>25</v>
      </c>
      <c r="C9" s="13"/>
      <c r="D9" s="15"/>
      <c r="E9" s="14"/>
      <c r="F9" s="15"/>
      <c r="G9" s="15"/>
      <c r="H9" s="15"/>
      <c r="I9" s="16"/>
    </row>
    <row r="10" spans="1:12" x14ac:dyDescent="0.2">
      <c r="A10" s="17" t="s">
        <v>142</v>
      </c>
      <c r="B10" s="15" t="s">
        <v>25</v>
      </c>
      <c r="C10" s="13"/>
      <c r="D10" s="15"/>
      <c r="E10" s="14"/>
      <c r="F10" s="15"/>
      <c r="G10" s="15"/>
      <c r="H10" s="15"/>
      <c r="I10" s="16"/>
    </row>
    <row r="11" spans="1:12" x14ac:dyDescent="0.2">
      <c r="A11" s="17" t="s">
        <v>143</v>
      </c>
      <c r="B11" s="13"/>
      <c r="C11" s="13"/>
      <c r="D11" s="15"/>
      <c r="E11" s="14"/>
      <c r="F11" s="15"/>
      <c r="G11" s="15"/>
      <c r="H11" s="15"/>
      <c r="I11" s="16"/>
    </row>
    <row r="12" spans="1:12" ht="15.75" x14ac:dyDescent="0.2">
      <c r="A12" s="39" t="s">
        <v>144</v>
      </c>
      <c r="B12" s="52">
        <v>8</v>
      </c>
      <c r="C12" s="15">
        <v>1</v>
      </c>
      <c r="D12" s="15">
        <f t="shared" si="0"/>
        <v>8</v>
      </c>
      <c r="E12" s="15">
        <v>0</v>
      </c>
      <c r="F12" s="15">
        <f t="shared" si="1"/>
        <v>0</v>
      </c>
      <c r="G12" s="15">
        <f t="shared" si="2"/>
        <v>0</v>
      </c>
      <c r="H12" s="15">
        <f t="shared" si="3"/>
        <v>0</v>
      </c>
      <c r="I12" s="16">
        <f t="shared" ref="I12:I19" si="5">$L$7*F12+$L$6*G12+$L$8*H12</f>
        <v>0</v>
      </c>
    </row>
    <row r="13" spans="1:12" ht="15.75" x14ac:dyDescent="0.2">
      <c r="A13" s="39" t="s">
        <v>145</v>
      </c>
      <c r="B13" s="52">
        <v>8</v>
      </c>
      <c r="C13" s="15">
        <v>1</v>
      </c>
      <c r="D13" s="15">
        <f t="shared" ref="D13:D14" si="6">B13*C13</f>
        <v>8</v>
      </c>
      <c r="E13" s="15">
        <v>0</v>
      </c>
      <c r="F13" s="15">
        <f t="shared" si="1"/>
        <v>0</v>
      </c>
      <c r="G13" s="15">
        <f t="shared" si="2"/>
        <v>0</v>
      </c>
      <c r="H13" s="15">
        <f t="shared" si="3"/>
        <v>0</v>
      </c>
      <c r="I13" s="16">
        <f t="shared" si="5"/>
        <v>0</v>
      </c>
    </row>
    <row r="14" spans="1:12" ht="15.75" x14ac:dyDescent="0.2">
      <c r="A14" s="39" t="s">
        <v>146</v>
      </c>
      <c r="B14" s="52">
        <v>8</v>
      </c>
      <c r="C14" s="15">
        <v>1</v>
      </c>
      <c r="D14" s="15">
        <f t="shared" si="6"/>
        <v>8</v>
      </c>
      <c r="E14" s="15">
        <v>0</v>
      </c>
      <c r="F14" s="15">
        <f t="shared" si="1"/>
        <v>0</v>
      </c>
      <c r="G14" s="15">
        <f t="shared" si="2"/>
        <v>0</v>
      </c>
      <c r="H14" s="15">
        <f t="shared" si="3"/>
        <v>0</v>
      </c>
      <c r="I14" s="16">
        <f t="shared" si="5"/>
        <v>0</v>
      </c>
    </row>
    <row r="15" spans="1:12" ht="15.75" x14ac:dyDescent="0.2">
      <c r="A15" s="39" t="s">
        <v>147</v>
      </c>
      <c r="B15" s="52">
        <v>40</v>
      </c>
      <c r="C15" s="15">
        <v>1</v>
      </c>
      <c r="D15" s="15">
        <f t="shared" si="0"/>
        <v>40</v>
      </c>
      <c r="E15" s="15">
        <v>0</v>
      </c>
      <c r="F15" s="15">
        <f t="shared" si="1"/>
        <v>0</v>
      </c>
      <c r="G15" s="15">
        <f t="shared" si="2"/>
        <v>0</v>
      </c>
      <c r="H15" s="15">
        <f t="shared" si="3"/>
        <v>0</v>
      </c>
      <c r="I15" s="16">
        <f t="shared" si="5"/>
        <v>0</v>
      </c>
    </row>
    <row r="16" spans="1:12" x14ac:dyDescent="0.2">
      <c r="A16" s="39" t="s">
        <v>148</v>
      </c>
      <c r="B16" s="52">
        <v>8</v>
      </c>
      <c r="C16" s="15">
        <v>1</v>
      </c>
      <c r="D16" s="15">
        <f t="shared" si="0"/>
        <v>8</v>
      </c>
      <c r="E16" s="15">
        <v>13</v>
      </c>
      <c r="F16" s="15">
        <f t="shared" si="1"/>
        <v>104</v>
      </c>
      <c r="G16" s="15">
        <f t="shared" si="2"/>
        <v>5.2</v>
      </c>
      <c r="H16" s="15">
        <f t="shared" si="3"/>
        <v>10.4</v>
      </c>
      <c r="I16" s="16">
        <f t="shared" si="5"/>
        <v>6108.1279999999997</v>
      </c>
    </row>
    <row r="17" spans="1:9" ht="25.5" x14ac:dyDescent="0.2">
      <c r="A17" s="39" t="s">
        <v>149</v>
      </c>
      <c r="B17" s="52">
        <v>16</v>
      </c>
      <c r="C17" s="15">
        <v>2</v>
      </c>
      <c r="D17" s="15">
        <f t="shared" si="0"/>
        <v>32</v>
      </c>
      <c r="E17" s="15">
        <v>1</v>
      </c>
      <c r="F17" s="15">
        <f t="shared" si="1"/>
        <v>32</v>
      </c>
      <c r="G17" s="15">
        <f t="shared" si="2"/>
        <v>1.6</v>
      </c>
      <c r="H17" s="15">
        <f t="shared" si="3"/>
        <v>3.2</v>
      </c>
      <c r="I17" s="16">
        <f t="shared" si="5"/>
        <v>1879.424</v>
      </c>
    </row>
    <row r="18" spans="1:9" ht="25.5" x14ac:dyDescent="0.2">
      <c r="A18" s="39" t="s">
        <v>150</v>
      </c>
      <c r="B18" s="52">
        <v>4</v>
      </c>
      <c r="C18" s="15">
        <v>2</v>
      </c>
      <c r="D18" s="15">
        <f t="shared" si="0"/>
        <v>8</v>
      </c>
      <c r="E18" s="15">
        <v>1</v>
      </c>
      <c r="F18" s="15">
        <f t="shared" si="1"/>
        <v>8</v>
      </c>
      <c r="G18" s="15">
        <f t="shared" si="2"/>
        <v>0.4</v>
      </c>
      <c r="H18" s="15">
        <f t="shared" si="3"/>
        <v>0.8</v>
      </c>
      <c r="I18" s="16">
        <f t="shared" si="5"/>
        <v>469.85599999999999</v>
      </c>
    </row>
    <row r="19" spans="1:9" ht="13.5" x14ac:dyDescent="0.2">
      <c r="A19" s="53" t="s">
        <v>151</v>
      </c>
      <c r="B19" s="15">
        <v>4</v>
      </c>
      <c r="C19" s="15">
        <v>1</v>
      </c>
      <c r="D19" s="15">
        <f t="shared" si="0"/>
        <v>4</v>
      </c>
      <c r="E19" s="15">
        <v>50</v>
      </c>
      <c r="F19" s="15">
        <f t="shared" si="1"/>
        <v>200</v>
      </c>
      <c r="G19" s="15">
        <f t="shared" si="2"/>
        <v>10</v>
      </c>
      <c r="H19" s="15">
        <f t="shared" si="3"/>
        <v>20</v>
      </c>
      <c r="I19" s="16">
        <f t="shared" si="5"/>
        <v>11746.4</v>
      </c>
    </row>
    <row r="20" spans="1:9" ht="14.25" x14ac:dyDescent="0.2">
      <c r="A20" s="18" t="s">
        <v>156</v>
      </c>
      <c r="B20" s="19"/>
      <c r="C20" s="19"/>
      <c r="D20" s="20"/>
      <c r="E20" s="12"/>
      <c r="F20" s="101">
        <f>SUM(F5:H19)</f>
        <v>395.6</v>
      </c>
      <c r="G20" s="101"/>
      <c r="H20" s="101"/>
      <c r="I20" s="21">
        <f>ROUND(SUM(I5:I19),-2)</f>
        <v>20200</v>
      </c>
    </row>
    <row r="21" spans="1:9" ht="15" x14ac:dyDescent="0.25">
      <c r="A21"/>
      <c r="B21"/>
      <c r="C21"/>
      <c r="D21"/>
      <c r="E21"/>
      <c r="F21"/>
      <c r="G21"/>
      <c r="H21"/>
      <c r="I21"/>
    </row>
    <row r="22" spans="1:9" x14ac:dyDescent="0.2">
      <c r="A22" s="6" t="s">
        <v>28</v>
      </c>
    </row>
    <row r="23" spans="1:9" ht="27.75" customHeight="1" x14ac:dyDescent="0.2">
      <c r="A23" s="89" t="s">
        <v>188</v>
      </c>
      <c r="B23" s="89"/>
      <c r="C23" s="89"/>
      <c r="D23" s="89"/>
      <c r="E23" s="89"/>
      <c r="F23" s="89"/>
      <c r="G23" s="89"/>
      <c r="H23" s="89"/>
      <c r="I23" s="89"/>
    </row>
    <row r="24" spans="1:9" ht="69.599999999999994" customHeight="1" x14ac:dyDescent="0.2">
      <c r="A24" s="89" t="s">
        <v>171</v>
      </c>
      <c r="B24" s="89"/>
      <c r="C24" s="89"/>
      <c r="D24" s="89"/>
      <c r="E24" s="89"/>
      <c r="F24" s="89"/>
      <c r="G24" s="89"/>
      <c r="H24" s="89"/>
      <c r="I24" s="89"/>
    </row>
    <row r="25" spans="1:9" ht="15.75" x14ac:dyDescent="0.2">
      <c r="A25" s="89" t="s">
        <v>152</v>
      </c>
      <c r="B25" s="89"/>
      <c r="C25" s="89"/>
      <c r="D25" s="89"/>
      <c r="E25" s="89"/>
      <c r="F25" s="89"/>
      <c r="G25" s="89"/>
      <c r="H25" s="89"/>
      <c r="I25" s="89"/>
    </row>
    <row r="26" spans="1:9" ht="15.75" x14ac:dyDescent="0.2">
      <c r="A26" s="89" t="s">
        <v>153</v>
      </c>
      <c r="B26" s="89"/>
      <c r="C26" s="89"/>
      <c r="D26" s="89"/>
      <c r="E26" s="89"/>
      <c r="F26" s="89"/>
      <c r="G26" s="89"/>
      <c r="H26" s="89"/>
      <c r="I26" s="89"/>
    </row>
    <row r="27" spans="1:9" ht="15.75" x14ac:dyDescent="0.2">
      <c r="A27" s="89" t="s">
        <v>154</v>
      </c>
      <c r="B27" s="89"/>
      <c r="C27" s="89"/>
      <c r="D27" s="89"/>
      <c r="E27" s="89"/>
      <c r="F27" s="89"/>
      <c r="G27" s="89"/>
      <c r="H27" s="89"/>
      <c r="I27" s="89"/>
    </row>
    <row r="28" spans="1:9" ht="21" customHeight="1" x14ac:dyDescent="0.2">
      <c r="A28" s="89" t="s">
        <v>155</v>
      </c>
      <c r="B28" s="89"/>
      <c r="C28" s="89"/>
      <c r="D28" s="89"/>
      <c r="E28" s="89"/>
      <c r="F28" s="89"/>
      <c r="G28" s="89"/>
      <c r="H28" s="89"/>
      <c r="I28" s="89"/>
    </row>
  </sheetData>
  <mergeCells count="10">
    <mergeCell ref="K5:L5"/>
    <mergeCell ref="A1:I1"/>
    <mergeCell ref="F20:H20"/>
    <mergeCell ref="A3:A4"/>
    <mergeCell ref="A25:I25"/>
    <mergeCell ref="A26:I26"/>
    <mergeCell ref="A27:I27"/>
    <mergeCell ref="A28:I28"/>
    <mergeCell ref="A23:I23"/>
    <mergeCell ref="A24:I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88AF-814B-459F-9212-6CF6F3893ED7}">
  <dimension ref="A1:I10"/>
  <sheetViews>
    <sheetView zoomScaleNormal="100" workbookViewId="0">
      <selection activeCell="G6" sqref="G6"/>
    </sheetView>
  </sheetViews>
  <sheetFormatPr defaultColWidth="22" defaultRowHeight="12.75" x14ac:dyDescent="0.2"/>
  <cols>
    <col min="1" max="1" width="22" style="58"/>
    <col min="2" max="2" width="17.5703125" style="58" customWidth="1"/>
    <col min="3" max="3" width="17.28515625" style="58" customWidth="1"/>
    <col min="4" max="4" width="22" style="58"/>
    <col min="5" max="5" width="19.85546875" style="58" customWidth="1"/>
    <col min="6" max="7" width="16.85546875" style="58" customWidth="1"/>
    <col min="8" max="8" width="6" style="58" customWidth="1"/>
    <col min="9" max="16384" width="22" style="58"/>
  </cols>
  <sheetData>
    <row r="1" spans="1:9" x14ac:dyDescent="0.2">
      <c r="A1" s="69"/>
      <c r="B1" s="68"/>
      <c r="C1" s="68"/>
    </row>
    <row r="2" spans="1:9" x14ac:dyDescent="0.2">
      <c r="A2" s="106" t="s">
        <v>162</v>
      </c>
      <c r="B2" s="106"/>
      <c r="C2" s="106"/>
      <c r="D2" s="106"/>
      <c r="E2" s="106"/>
      <c r="F2" s="106"/>
      <c r="G2" s="107"/>
      <c r="H2" s="67"/>
    </row>
    <row r="3" spans="1:9" x14ac:dyDescent="0.2">
      <c r="A3" s="22" t="s">
        <v>0</v>
      </c>
      <c r="B3" s="22" t="s">
        <v>2</v>
      </c>
      <c r="C3" s="22" t="s">
        <v>4</v>
      </c>
      <c r="D3" s="22" t="s">
        <v>6</v>
      </c>
      <c r="E3" s="22" t="s">
        <v>8</v>
      </c>
      <c r="F3" s="22" t="s">
        <v>20</v>
      </c>
      <c r="G3" s="22" t="s">
        <v>21</v>
      </c>
      <c r="H3" s="67"/>
    </row>
    <row r="4" spans="1:9" ht="46.5" customHeight="1" x14ac:dyDescent="0.2">
      <c r="A4" s="22" t="s">
        <v>19</v>
      </c>
      <c r="B4" s="22" t="s">
        <v>161</v>
      </c>
      <c r="C4" s="22" t="s">
        <v>160</v>
      </c>
      <c r="D4" s="22" t="s">
        <v>159</v>
      </c>
      <c r="E4" s="22" t="s">
        <v>56</v>
      </c>
      <c r="F4" s="22" t="s">
        <v>158</v>
      </c>
      <c r="G4" s="22" t="s">
        <v>22</v>
      </c>
      <c r="H4" s="67"/>
    </row>
    <row r="5" spans="1:9" ht="36.75" customHeight="1" x14ac:dyDescent="0.2">
      <c r="A5" s="4" t="s">
        <v>172</v>
      </c>
      <c r="B5" s="80">
        <v>77413</v>
      </c>
      <c r="C5" s="57">
        <v>0</v>
      </c>
      <c r="D5" s="80">
        <f>B5*C5</f>
        <v>0</v>
      </c>
      <c r="E5" s="80">
        <v>13517</v>
      </c>
      <c r="F5" s="57">
        <v>13</v>
      </c>
      <c r="G5" s="80">
        <f>E5*F5</f>
        <v>175721</v>
      </c>
      <c r="H5" s="66"/>
    </row>
    <row r="6" spans="1:9" ht="46.5" customHeight="1" x14ac:dyDescent="0.2">
      <c r="A6" s="65" t="s">
        <v>174</v>
      </c>
      <c r="B6" s="55"/>
      <c r="C6" s="55"/>
      <c r="D6" s="64">
        <f>ROUND(SUM(D5:D5), -3)</f>
        <v>0</v>
      </c>
      <c r="E6" s="55"/>
      <c r="F6" s="55"/>
      <c r="G6" s="64">
        <f>ROUND(G5, -3)</f>
        <v>176000</v>
      </c>
      <c r="I6" s="63">
        <f>D6+G6</f>
        <v>176000</v>
      </c>
    </row>
    <row r="7" spans="1:9" ht="11.25" customHeight="1" x14ac:dyDescent="0.2">
      <c r="A7" s="62"/>
      <c r="B7" s="61"/>
      <c r="C7" s="61"/>
      <c r="D7" s="60"/>
      <c r="E7" s="61"/>
      <c r="F7" s="61"/>
      <c r="G7" s="60"/>
    </row>
    <row r="8" spans="1:9" ht="35.450000000000003" customHeight="1" x14ac:dyDescent="0.2">
      <c r="A8" s="104" t="s">
        <v>173</v>
      </c>
      <c r="B8" s="105"/>
      <c r="C8" s="105"/>
      <c r="D8" s="105"/>
      <c r="E8" s="105"/>
      <c r="F8" s="105"/>
      <c r="G8" s="105"/>
    </row>
    <row r="9" spans="1:9" ht="22.5" customHeight="1" x14ac:dyDescent="0.2">
      <c r="A9" s="103" t="s">
        <v>187</v>
      </c>
      <c r="B9" s="103"/>
      <c r="C9" s="103"/>
      <c r="D9" s="103"/>
      <c r="E9" s="103"/>
      <c r="F9" s="103"/>
      <c r="G9" s="103"/>
    </row>
    <row r="10" spans="1:9" x14ac:dyDescent="0.2">
      <c r="A10" s="59"/>
      <c r="B10" s="59"/>
      <c r="C10" s="59"/>
      <c r="D10" s="59"/>
      <c r="E10" s="59"/>
      <c r="F10" s="59"/>
      <c r="G10" s="59"/>
    </row>
  </sheetData>
  <mergeCells count="3">
    <mergeCell ref="A9:G9"/>
    <mergeCell ref="A8:G8"/>
    <mergeCell ref="A2:G2"/>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27EA5-219B-4349-BB17-95BC60445CED}">
  <dimension ref="A1:F18"/>
  <sheetViews>
    <sheetView topLeftCell="A3" workbookViewId="0">
      <selection activeCell="E19" sqref="E19"/>
    </sheetView>
  </sheetViews>
  <sheetFormatPr defaultRowHeight="15" x14ac:dyDescent="0.25"/>
  <cols>
    <col min="1" max="1" width="22.28515625" bestFit="1" customWidth="1"/>
    <col min="2" max="2" width="11.85546875" customWidth="1"/>
    <col min="3" max="3" width="12.7109375" customWidth="1"/>
    <col min="4" max="4" width="11.42578125" customWidth="1"/>
    <col min="5" max="5" width="14.7109375" customWidth="1"/>
  </cols>
  <sheetData>
    <row r="1" spans="1:6" s="58" customFormat="1" ht="15.75" x14ac:dyDescent="0.2">
      <c r="A1" s="108" t="s">
        <v>164</v>
      </c>
      <c r="B1" s="108"/>
      <c r="C1" s="108"/>
      <c r="D1" s="108"/>
      <c r="E1" s="108"/>
    </row>
    <row r="2" spans="1:6" s="58" customFormat="1" ht="12.75" x14ac:dyDescent="0.2">
      <c r="A2" s="57" t="s">
        <v>0</v>
      </c>
      <c r="B2" s="57" t="s">
        <v>2</v>
      </c>
      <c r="C2" s="57" t="s">
        <v>4</v>
      </c>
      <c r="D2" s="57" t="s">
        <v>6</v>
      </c>
      <c r="E2" s="57" t="s">
        <v>8</v>
      </c>
    </row>
    <row r="3" spans="1:6" s="58" customFormat="1" ht="102" x14ac:dyDescent="0.2">
      <c r="A3" s="81" t="s">
        <v>1</v>
      </c>
      <c r="B3" s="81" t="s">
        <v>163</v>
      </c>
      <c r="C3" s="81" t="s">
        <v>5</v>
      </c>
      <c r="D3" s="81" t="s">
        <v>7</v>
      </c>
      <c r="E3" s="81" t="s">
        <v>10</v>
      </c>
    </row>
    <row r="4" spans="1:6" s="58" customFormat="1" ht="17.25" customHeight="1" x14ac:dyDescent="0.2">
      <c r="A4" s="54" t="s">
        <v>176</v>
      </c>
      <c r="B4" s="55">
        <v>0</v>
      </c>
      <c r="C4" s="55">
        <v>1</v>
      </c>
      <c r="D4" s="55">
        <v>0</v>
      </c>
      <c r="E4" s="55">
        <f>(B4*C4)+D4</f>
        <v>0</v>
      </c>
    </row>
    <row r="5" spans="1:6" s="58" customFormat="1" ht="25.5" x14ac:dyDescent="0.2">
      <c r="A5" s="54" t="s">
        <v>177</v>
      </c>
      <c r="B5" s="55">
        <v>0</v>
      </c>
      <c r="C5" s="55">
        <v>1</v>
      </c>
      <c r="D5" s="55">
        <v>0</v>
      </c>
      <c r="E5" s="55">
        <f t="shared" ref="E5:E14" si="0">(B5*C5)+D5</f>
        <v>0</v>
      </c>
    </row>
    <row r="6" spans="1:6" s="58" customFormat="1" ht="25.5" x14ac:dyDescent="0.2">
      <c r="A6" s="4" t="s">
        <v>76</v>
      </c>
      <c r="B6" s="57">
        <v>0</v>
      </c>
      <c r="C6" s="57">
        <v>1</v>
      </c>
      <c r="D6" s="57">
        <v>0</v>
      </c>
      <c r="E6" s="55">
        <f t="shared" si="0"/>
        <v>0</v>
      </c>
    </row>
    <row r="7" spans="1:6" s="58" customFormat="1" ht="25.5" x14ac:dyDescent="0.2">
      <c r="A7" s="4" t="s">
        <v>77</v>
      </c>
      <c r="B7" s="57">
        <v>0</v>
      </c>
      <c r="C7" s="57">
        <v>1</v>
      </c>
      <c r="D7" s="57">
        <v>0</v>
      </c>
      <c r="E7" s="55">
        <f t="shared" si="0"/>
        <v>0</v>
      </c>
    </row>
    <row r="8" spans="1:6" s="58" customFormat="1" ht="25.5" x14ac:dyDescent="0.2">
      <c r="A8" s="4" t="s">
        <v>73</v>
      </c>
      <c r="B8" s="57">
        <v>0</v>
      </c>
      <c r="C8" s="57">
        <v>1</v>
      </c>
      <c r="D8" s="57">
        <v>0</v>
      </c>
      <c r="E8" s="55">
        <f t="shared" si="0"/>
        <v>0</v>
      </c>
      <c r="F8" s="74"/>
    </row>
    <row r="9" spans="1:6" s="58" customFormat="1" ht="38.25" x14ac:dyDescent="0.2">
      <c r="A9" s="4" t="s">
        <v>74</v>
      </c>
      <c r="B9" s="57">
        <v>0</v>
      </c>
      <c r="C9" s="57">
        <v>1</v>
      </c>
      <c r="D9" s="57">
        <v>0</v>
      </c>
      <c r="E9" s="55">
        <f t="shared" si="0"/>
        <v>0</v>
      </c>
    </row>
    <row r="10" spans="1:6" s="58" customFormat="1" ht="28.5" customHeight="1" x14ac:dyDescent="0.2">
      <c r="A10" s="4" t="s">
        <v>75</v>
      </c>
      <c r="B10" s="57">
        <v>0</v>
      </c>
      <c r="C10" s="57">
        <v>1</v>
      </c>
      <c r="D10" s="57">
        <v>0</v>
      </c>
      <c r="E10" s="55">
        <f t="shared" si="0"/>
        <v>0</v>
      </c>
    </row>
    <row r="11" spans="1:6" s="58" customFormat="1" ht="28.5" customHeight="1" x14ac:dyDescent="0.2">
      <c r="A11" s="54" t="s">
        <v>178</v>
      </c>
      <c r="B11" s="55">
        <v>13</v>
      </c>
      <c r="C11" s="55">
        <v>1</v>
      </c>
      <c r="D11" s="55">
        <v>0</v>
      </c>
      <c r="E11" s="55">
        <f t="shared" si="0"/>
        <v>13</v>
      </c>
    </row>
    <row r="12" spans="1:6" s="58" customFormat="1" ht="29.25" customHeight="1" x14ac:dyDescent="0.2">
      <c r="A12" s="54" t="s">
        <v>179</v>
      </c>
      <c r="B12" s="55">
        <v>1</v>
      </c>
      <c r="C12" s="55">
        <v>2</v>
      </c>
      <c r="D12" s="55">
        <v>0</v>
      </c>
      <c r="E12" s="55">
        <f t="shared" si="0"/>
        <v>2</v>
      </c>
    </row>
    <row r="13" spans="1:6" s="58" customFormat="1" ht="29.25" customHeight="1" x14ac:dyDescent="0.2">
      <c r="A13" s="54" t="s">
        <v>180</v>
      </c>
      <c r="B13" s="55">
        <v>1</v>
      </c>
      <c r="C13" s="55">
        <v>1</v>
      </c>
      <c r="D13" s="55">
        <v>0</v>
      </c>
      <c r="E13" s="55">
        <f t="shared" si="0"/>
        <v>1</v>
      </c>
    </row>
    <row r="14" spans="1:6" s="58" customFormat="1" ht="29.25" customHeight="1" x14ac:dyDescent="0.2">
      <c r="A14" s="54" t="s">
        <v>181</v>
      </c>
      <c r="B14" s="55">
        <v>1</v>
      </c>
      <c r="C14" s="55">
        <v>2</v>
      </c>
      <c r="D14" s="55">
        <v>0</v>
      </c>
      <c r="E14" s="55">
        <f t="shared" si="0"/>
        <v>2</v>
      </c>
    </row>
    <row r="15" spans="1:6" s="58" customFormat="1" ht="12.75" x14ac:dyDescent="0.2">
      <c r="A15" s="82"/>
      <c r="B15" s="83"/>
      <c r="C15" s="83"/>
      <c r="D15" s="84" t="s">
        <v>9</v>
      </c>
      <c r="E15" s="85">
        <f>SUM(E4:E14)</f>
        <v>18</v>
      </c>
    </row>
    <row r="16" spans="1:6" s="58" customFormat="1" ht="9.75" customHeight="1" x14ac:dyDescent="0.2">
      <c r="A16" s="73"/>
      <c r="B16" s="72"/>
      <c r="C16" s="72"/>
      <c r="D16" s="71"/>
      <c r="E16" s="70"/>
    </row>
    <row r="17" spans="1:5" s="58" customFormat="1" ht="18" customHeight="1" x14ac:dyDescent="0.2">
      <c r="A17" s="110" t="s">
        <v>186</v>
      </c>
      <c r="B17" s="110"/>
      <c r="C17" s="110"/>
      <c r="D17" s="110"/>
      <c r="E17" s="110"/>
    </row>
    <row r="18" spans="1:5" s="58" customFormat="1" ht="19.149999999999999" customHeight="1" x14ac:dyDescent="0.2">
      <c r="A18" s="109" t="s">
        <v>182</v>
      </c>
      <c r="B18" s="109"/>
      <c r="C18" s="109"/>
      <c r="D18" s="109"/>
      <c r="E18" s="109"/>
    </row>
  </sheetData>
  <mergeCells count="3">
    <mergeCell ref="A1:E1"/>
    <mergeCell ref="A18:E18"/>
    <mergeCell ref="A17:E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0D2D5-EBE8-4EC3-BCDE-AA1B62658DFF}">
  <dimension ref="A1:F9"/>
  <sheetViews>
    <sheetView workbookViewId="0">
      <selection activeCell="E7" sqref="E7"/>
    </sheetView>
  </sheetViews>
  <sheetFormatPr defaultColWidth="17.7109375" defaultRowHeight="31.9" customHeight="1" x14ac:dyDescent="0.25"/>
  <sheetData>
    <row r="1" spans="1:6" s="58" customFormat="1" ht="31.9" customHeight="1" x14ac:dyDescent="0.2">
      <c r="A1" s="108" t="s">
        <v>3</v>
      </c>
      <c r="B1" s="108"/>
      <c r="C1" s="108"/>
      <c r="D1" s="108"/>
      <c r="E1" s="108"/>
      <c r="F1" s="108"/>
    </row>
    <row r="2" spans="1:6" s="58" customFormat="1" ht="31.9" customHeight="1" x14ac:dyDescent="0.2">
      <c r="A2" s="7"/>
      <c r="B2" s="111" t="s">
        <v>11</v>
      </c>
      <c r="C2" s="111"/>
      <c r="D2" s="7" t="s">
        <v>12</v>
      </c>
      <c r="E2" s="111"/>
      <c r="F2" s="111"/>
    </row>
    <row r="3" spans="1:6" s="58" customFormat="1" ht="31.9" customHeight="1" x14ac:dyDescent="0.2">
      <c r="A3" s="7"/>
      <c r="B3" s="10" t="s">
        <v>0</v>
      </c>
      <c r="C3" s="10" t="s">
        <v>2</v>
      </c>
      <c r="D3" s="10" t="s">
        <v>4</v>
      </c>
      <c r="E3" s="10" t="s">
        <v>6</v>
      </c>
      <c r="F3" s="10" t="s">
        <v>8</v>
      </c>
    </row>
    <row r="4" spans="1:6" s="58" customFormat="1" ht="70.900000000000006" customHeight="1" x14ac:dyDescent="0.2">
      <c r="A4" s="10" t="s">
        <v>13</v>
      </c>
      <c r="B4" s="7" t="s">
        <v>165</v>
      </c>
      <c r="C4" s="7" t="s">
        <v>14</v>
      </c>
      <c r="D4" s="7" t="s">
        <v>15</v>
      </c>
      <c r="E4" s="7" t="s">
        <v>16</v>
      </c>
      <c r="F4" s="7" t="s">
        <v>18</v>
      </c>
    </row>
    <row r="5" spans="1:6" s="58" customFormat="1" ht="31.9" customHeight="1" x14ac:dyDescent="0.2">
      <c r="A5" s="57">
        <v>1</v>
      </c>
      <c r="B5" s="55">
        <v>0</v>
      </c>
      <c r="C5" s="55">
        <v>13</v>
      </c>
      <c r="D5" s="55">
        <v>0</v>
      </c>
      <c r="E5" s="55">
        <v>0</v>
      </c>
      <c r="F5" s="55">
        <f>B5+C5+D5-E5</f>
        <v>13</v>
      </c>
    </row>
    <row r="6" spans="1:6" s="58" customFormat="1" ht="31.9" customHeight="1" x14ac:dyDescent="0.2">
      <c r="A6" s="57">
        <v>2</v>
      </c>
      <c r="B6" s="55">
        <v>0</v>
      </c>
      <c r="C6" s="55">
        <v>13</v>
      </c>
      <c r="D6" s="55">
        <v>0</v>
      </c>
      <c r="E6" s="55">
        <v>0</v>
      </c>
      <c r="F6" s="55">
        <f>B6+C6+D6-E6</f>
        <v>13</v>
      </c>
    </row>
    <row r="7" spans="1:6" s="58" customFormat="1" ht="31.9" customHeight="1" x14ac:dyDescent="0.2">
      <c r="A7" s="57">
        <v>3</v>
      </c>
      <c r="B7" s="55">
        <v>0</v>
      </c>
      <c r="C7" s="55">
        <v>13</v>
      </c>
      <c r="D7" s="55">
        <v>0</v>
      </c>
      <c r="E7" s="55">
        <v>0</v>
      </c>
      <c r="F7" s="55">
        <f>B7+C7+D7-E7</f>
        <v>13</v>
      </c>
    </row>
    <row r="8" spans="1:6" s="58" customFormat="1" ht="31.9" customHeight="1" x14ac:dyDescent="0.2">
      <c r="A8" s="57" t="s">
        <v>17</v>
      </c>
      <c r="B8" s="55">
        <f>AVERAGE(B5:B7)</f>
        <v>0</v>
      </c>
      <c r="C8" s="55">
        <f>AVERAGE(C5:C7)</f>
        <v>13</v>
      </c>
      <c r="D8" s="55">
        <v>0</v>
      </c>
      <c r="E8" s="55">
        <v>0</v>
      </c>
      <c r="F8" s="22">
        <f>AVERAGE(F5:F7)</f>
        <v>13</v>
      </c>
    </row>
    <row r="9" spans="1:6" s="58" customFormat="1" ht="20.45" customHeight="1" x14ac:dyDescent="0.2">
      <c r="A9" s="75" t="s">
        <v>175</v>
      </c>
    </row>
  </sheetData>
  <mergeCells count="3">
    <mergeCell ref="A1:F1"/>
    <mergeCell ref="B2:C2"/>
    <mergeCell ref="E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Treimel</dc:creator>
  <cp:lastModifiedBy>Schultz, Eric</cp:lastModifiedBy>
  <dcterms:created xsi:type="dcterms:W3CDTF">2019-06-27T19:36:56Z</dcterms:created>
  <dcterms:modified xsi:type="dcterms:W3CDTF">2022-12-27T23:44:16Z</dcterms:modified>
</cp:coreProperties>
</file>