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0946D4FC-BA78-4710-8751-1A17C953660C}" xr6:coauthVersionLast="47" xr6:coauthVersionMax="47" xr10:uidLastSave="{00000000-0000-0000-0000-000000000000}"/>
  <bookViews>
    <workbookView xWindow="390" yWindow="390" windowWidth="20940" windowHeight="15480" activeTab="2" xr2:uid="{96DE058B-D098-4CE9-9E14-B8F7844C5F75}"/>
  </bookViews>
  <sheets>
    <sheet name="Summary" sheetId="8" r:id="rId1"/>
    <sheet name="Table 1" sheetId="4" r:id="rId2"/>
    <sheet name="Table 2" sheetId="2" r:id="rId3"/>
    <sheet name="Capital O&amp;M" sheetId="5" r:id="rId4"/>
    <sheet name="Responses" sheetId="6" r:id="rId5"/>
    <sheet name="Respondent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6" i="4" l="1"/>
  <c r="L66" i="4"/>
  <c r="I64" i="4"/>
  <c r="F64" i="4"/>
  <c r="I63" i="4"/>
  <c r="F63" i="4"/>
  <c r="I43" i="4"/>
  <c r="F43" i="4"/>
  <c r="B7" i="8"/>
  <c r="B6" i="8"/>
  <c r="B3" i="8"/>
  <c r="E15" i="6"/>
  <c r="E5" i="6"/>
  <c r="E6" i="6"/>
  <c r="E7" i="6"/>
  <c r="E8" i="6"/>
  <c r="E9" i="6"/>
  <c r="E10" i="6"/>
  <c r="E11" i="6"/>
  <c r="E12" i="6"/>
  <c r="E13" i="6"/>
  <c r="E14" i="6"/>
  <c r="E4" i="6"/>
  <c r="G5" i="5"/>
  <c r="G6" i="5" s="1"/>
  <c r="D5" i="5"/>
  <c r="F5" i="7" l="1"/>
  <c r="F6" i="7"/>
  <c r="F7" i="7"/>
  <c r="F8" i="7" s="1"/>
  <c r="B8" i="7"/>
  <c r="C8" i="7"/>
  <c r="D6" i="5" l="1"/>
  <c r="I6" i="5" l="1"/>
  <c r="I65" i="4" s="1"/>
  <c r="D18" i="2" l="1"/>
  <c r="F18" i="2" s="1"/>
  <c r="H18" i="2" s="1"/>
  <c r="D13" i="2"/>
  <c r="D14" i="2"/>
  <c r="D60" i="4"/>
  <c r="F60" i="4" s="1"/>
  <c r="G60" i="4" s="1"/>
  <c r="D58" i="4"/>
  <c r="F58" i="4" s="1"/>
  <c r="D57" i="4"/>
  <c r="F57" i="4" s="1"/>
  <c r="D56" i="4"/>
  <c r="F56" i="4" s="1"/>
  <c r="D53" i="4"/>
  <c r="F53" i="4" s="1"/>
  <c r="D52" i="4"/>
  <c r="F52" i="4" s="1"/>
  <c r="D51" i="4"/>
  <c r="F51" i="4" s="1"/>
  <c r="D42" i="4"/>
  <c r="F42" i="4" s="1"/>
  <c r="D41" i="4"/>
  <c r="F41" i="4" s="1"/>
  <c r="D40" i="4"/>
  <c r="F40" i="4" s="1"/>
  <c r="D39" i="4"/>
  <c r="F39" i="4" s="1"/>
  <c r="D37" i="4"/>
  <c r="F37" i="4" s="1"/>
  <c r="D34" i="4"/>
  <c r="F34" i="4" s="1"/>
  <c r="D32" i="4"/>
  <c r="F32" i="4" s="1"/>
  <c r="F31" i="4"/>
  <c r="G31" i="4" s="1"/>
  <c r="D31" i="4"/>
  <c r="D29" i="4"/>
  <c r="F29" i="4" s="1"/>
  <c r="F28" i="4"/>
  <c r="G28" i="4" s="1"/>
  <c r="D28" i="4"/>
  <c r="F26" i="4"/>
  <c r="H26" i="4" s="1"/>
  <c r="D26" i="4"/>
  <c r="F22" i="4"/>
  <c r="H22" i="4" s="1"/>
  <c r="D22" i="4"/>
  <c r="D21" i="4"/>
  <c r="F21" i="4" s="1"/>
  <c r="D20" i="4"/>
  <c r="F20" i="4" s="1"/>
  <c r="D19" i="4"/>
  <c r="F19" i="4" s="1"/>
  <c r="D16" i="4"/>
  <c r="F16" i="4" s="1"/>
  <c r="D15" i="4"/>
  <c r="F15" i="4" s="1"/>
  <c r="D14" i="4"/>
  <c r="F14" i="4" s="1"/>
  <c r="D13" i="4"/>
  <c r="F13" i="4" s="1"/>
  <c r="D12" i="4"/>
  <c r="F12" i="4" s="1"/>
  <c r="H12" i="4" s="1"/>
  <c r="D9" i="4"/>
  <c r="F9" i="4" s="1"/>
  <c r="G57" i="4" l="1"/>
  <c r="H57" i="4"/>
  <c r="G41" i="4"/>
  <c r="I41" i="4" s="1"/>
  <c r="H41" i="4"/>
  <c r="G20" i="4"/>
  <c r="H20" i="4"/>
  <c r="H13" i="4"/>
  <c r="G13" i="4"/>
  <c r="H32" i="4"/>
  <c r="G32" i="4"/>
  <c r="G26" i="4"/>
  <c r="I26" i="4"/>
  <c r="H28" i="4"/>
  <c r="I28" i="4" s="1"/>
  <c r="G18" i="2"/>
  <c r="I18" i="2" s="1"/>
  <c r="H40" i="4"/>
  <c r="G40" i="4"/>
  <c r="G19" i="4"/>
  <c r="H19" i="4"/>
  <c r="H9" i="4"/>
  <c r="G9" i="4"/>
  <c r="H56" i="4"/>
  <c r="G56" i="4"/>
  <c r="I56" i="4" s="1"/>
  <c r="H42" i="4"/>
  <c r="G42" i="4"/>
  <c r="I42" i="4" s="1"/>
  <c r="H21" i="4"/>
  <c r="G21" i="4"/>
  <c r="H34" i="4"/>
  <c r="G34" i="4"/>
  <c r="H51" i="4"/>
  <c r="G51" i="4"/>
  <c r="H16" i="4"/>
  <c r="G16" i="4"/>
  <c r="I16" i="4" s="1"/>
  <c r="H58" i="4"/>
  <c r="G58" i="4"/>
  <c r="H14" i="4"/>
  <c r="G14" i="4"/>
  <c r="H37" i="4"/>
  <c r="G37" i="4"/>
  <c r="H52" i="4"/>
  <c r="G52" i="4"/>
  <c r="I52" i="4" s="1"/>
  <c r="I60" i="4"/>
  <c r="G15" i="4"/>
  <c r="H15" i="4"/>
  <c r="H29" i="4"/>
  <c r="G29" i="4"/>
  <c r="H39" i="4"/>
  <c r="G39" i="4"/>
  <c r="H53" i="4"/>
  <c r="G53" i="4"/>
  <c r="I53" i="4" s="1"/>
  <c r="G12" i="4"/>
  <c r="I12" i="4" s="1"/>
  <c r="G22" i="4"/>
  <c r="I22" i="4" s="1"/>
  <c r="H31" i="4"/>
  <c r="I31" i="4" s="1"/>
  <c r="H60" i="4"/>
  <c r="I9" i="4" l="1"/>
  <c r="I21" i="4"/>
  <c r="I13" i="4"/>
  <c r="I19" i="4"/>
  <c r="I20" i="4"/>
  <c r="I39" i="4"/>
  <c r="I40" i="4"/>
  <c r="I37" i="4"/>
  <c r="I14" i="4"/>
  <c r="I32" i="4"/>
  <c r="I57" i="4"/>
  <c r="I15" i="4"/>
  <c r="I58" i="4"/>
  <c r="I34" i="4"/>
  <c r="I29" i="4"/>
  <c r="I51" i="4"/>
  <c r="B4" i="8" l="1"/>
  <c r="B2" i="8"/>
  <c r="D19" i="2"/>
  <c r="F19" i="2" s="1"/>
  <c r="D17" i="2"/>
  <c r="D16" i="2"/>
  <c r="D15" i="2"/>
  <c r="F14" i="2"/>
  <c r="F13" i="2"/>
  <c r="D12" i="2"/>
  <c r="F12" i="2" s="1"/>
  <c r="D8" i="2"/>
  <c r="F8" i="2" s="1"/>
  <c r="H12" i="2" l="1"/>
  <c r="H14" i="2"/>
  <c r="G14" i="2"/>
  <c r="H8" i="2"/>
  <c r="G8" i="2"/>
  <c r="I8" i="2" s="1"/>
  <c r="H19" i="2"/>
  <c r="G19" i="2"/>
  <c r="H13" i="2"/>
  <c r="G13" i="2"/>
  <c r="G12" i="2"/>
  <c r="B5" i="8" l="1"/>
  <c r="I19" i="2"/>
  <c r="I12" i="2"/>
  <c r="I13" i="2"/>
  <c r="I14" i="2"/>
  <c r="F17" i="2" l="1"/>
  <c r="F16" i="2" l="1"/>
  <c r="F15" i="2"/>
  <c r="G17" i="2"/>
  <c r="H17" i="2"/>
  <c r="I17" i="2" s="1"/>
  <c r="G15" i="2" l="1"/>
  <c r="H15" i="2"/>
  <c r="H16" i="2"/>
  <c r="G16" i="2"/>
  <c r="F20" i="2" l="1"/>
  <c r="I16" i="2"/>
  <c r="I15" i="2"/>
  <c r="I20" i="2" l="1"/>
</calcChain>
</file>

<file path=xl/sharedStrings.xml><?xml version="1.0" encoding="utf-8"?>
<sst xmlns="http://schemas.openxmlformats.org/spreadsheetml/2006/main" count="235" uniqueCount="189">
  <si>
    <t>(A)</t>
  </si>
  <si>
    <t>Information Collection Activity</t>
  </si>
  <si>
    <t>(B)</t>
  </si>
  <si>
    <t>Number of Respondents</t>
  </si>
  <si>
    <t>(C)</t>
  </si>
  <si>
    <t>Number of Responses</t>
  </si>
  <si>
    <t>(D)</t>
  </si>
  <si>
    <t>Number of Existing Respondents That Keep Records But Do Not Submit Reports</t>
  </si>
  <si>
    <t>(E)</t>
  </si>
  <si>
    <t>Total</t>
  </si>
  <si>
    <t>Total Annual Responses E=(BxC)+D</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</si>
  <si>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</si>
  <si>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</si>
  <si>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</si>
  <si>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</si>
  <si>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</si>
  <si>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</si>
  <si>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</si>
  <si>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Number of Respondents (E=A+B+C-D)</t>
  </si>
  <si>
    <t>Continuous Monitoring Device</t>
  </si>
  <si>
    <t>(F)</t>
  </si>
  <si>
    <t>(G)</t>
  </si>
  <si>
    <t>Total O&amp;M, 
(E X F)</t>
  </si>
  <si>
    <t>Burden Item</t>
  </si>
  <si>
    <t>1. Applications</t>
  </si>
  <si>
    <t>N/A</t>
  </si>
  <si>
    <t>3. Reporting Requirements</t>
  </si>
  <si>
    <t>(H)</t>
  </si>
  <si>
    <t>Assumptions:</t>
  </si>
  <si>
    <t>B. Required Activities</t>
  </si>
  <si>
    <t>See 3B</t>
  </si>
  <si>
    <t>C. Create Information</t>
  </si>
  <si>
    <t>D. Gather Information</t>
  </si>
  <si>
    <t>See 3E</t>
  </si>
  <si>
    <t>E. Report Preparation</t>
  </si>
  <si>
    <t>Subtotal for Reporting Requirements</t>
  </si>
  <si>
    <t>4. Recordkeeping Requirements</t>
  </si>
  <si>
    <t>A. Familiarize with regulatory requirements</t>
  </si>
  <si>
    <t>See 3A</t>
  </si>
  <si>
    <t>B. Plan Activities</t>
  </si>
  <si>
    <t>C. Implement Activities</t>
  </si>
  <si>
    <t>D. Develop Record System</t>
  </si>
  <si>
    <t>E. Record Information</t>
  </si>
  <si>
    <t>1) Records of operating parameters</t>
  </si>
  <si>
    <t>5) Records of stack tests</t>
  </si>
  <si>
    <t>6) Records of siting analysis</t>
  </si>
  <si>
    <t>F. Personnel Training</t>
  </si>
  <si>
    <t>G. Time for Audits</t>
  </si>
  <si>
    <t>Subtotal for Recordkeeping Requirements</t>
  </si>
  <si>
    <t>7) Records of persons who have reviewed operating procedures</t>
  </si>
  <si>
    <t>8) Records of persons who have completed operator training</t>
  </si>
  <si>
    <t>10) Records of monitoring device calibration</t>
  </si>
  <si>
    <t>Labor Rates</t>
  </si>
  <si>
    <t>Management</t>
  </si>
  <si>
    <t>Technical</t>
  </si>
  <si>
    <t>Clerical</t>
  </si>
  <si>
    <t>Annual O&amp;M Costs for One Respondent</t>
  </si>
  <si>
    <t xml:space="preserve">(A) </t>
  </si>
  <si>
    <t xml:space="preserve">(B) </t>
  </si>
  <si>
    <t xml:space="preserve">(C) </t>
  </si>
  <si>
    <t xml:space="preserve">(D) </t>
  </si>
  <si>
    <t xml:space="preserve">(E) </t>
  </si>
  <si>
    <t xml:space="preserve">(F) </t>
  </si>
  <si>
    <t xml:space="preserve">(G) </t>
  </si>
  <si>
    <t>Number of Occurrences Per Respondent Per Year</t>
  </si>
  <si>
    <t>Management Hours Per Year 
(F=Ex0.05)</t>
  </si>
  <si>
    <t>Clerical Hours Per Year 
(G=Ex0.1)</t>
  </si>
  <si>
    <t xml:space="preserve">(H) </t>
  </si>
  <si>
    <t>EPA Hours per Occurrence</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</si>
  <si>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</si>
  <si>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</si>
  <si>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</si>
  <si>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</si>
  <si>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Report of initial performance test</t>
  </si>
  <si>
    <t>Report established values for site-specific operating parameters</t>
  </si>
  <si>
    <t>Waste management plan</t>
  </si>
  <si>
    <t xml:space="preserve">Notification of initial performance test </t>
  </si>
  <si>
    <t xml:space="preserve">Notification of initial CMS Demonstration </t>
  </si>
  <si>
    <t>Hours per Response</t>
  </si>
  <si>
    <t xml:space="preserve">Table 2: Average Annual EPA Burden and Cost – NSPS for Commercial and Industrial Solid Waste Incineration (CISWI) Units (40 CFR Part 60, Subpart CCCC) (Renewal)
</t>
  </si>
  <si>
    <r>
      <t xml:space="preserve">Table 1: Annual Respondent Burden and Cost </t>
    </r>
    <r>
      <rPr>
        <b/>
        <sz val="12"/>
        <color rgb="FF000000"/>
        <rFont val="Times New Roman"/>
        <family val="1"/>
      </rPr>
      <t>– NSPS for Commercial and Industrial Solid Waste Incineration Units (40 CFR Part 60, Subpart CCCC) (Renewal)</t>
    </r>
  </si>
  <si>
    <t>Technical person-hours per occurrence</t>
  </si>
  <si>
    <t>No. of occurrences per respondent per year</t>
  </si>
  <si>
    <t>Technical person-hours per respondent per year</t>
  </si>
  <si>
    <r>
      <t xml:space="preserve">Respondents per year </t>
    </r>
    <r>
      <rPr>
        <b/>
        <vertAlign val="superscript"/>
        <sz val="10"/>
        <color rgb="FF000000"/>
        <rFont val="Times New Roman"/>
        <family val="1"/>
      </rPr>
      <t>a</t>
    </r>
  </si>
  <si>
    <t>Technical hours per year (E=CxD)</t>
  </si>
  <si>
    <t xml:space="preserve">Management hours per year  </t>
  </si>
  <si>
    <t xml:space="preserve">Clerical hours per year </t>
  </si>
  <si>
    <r>
      <t xml:space="preserve">Total cost per year ($) </t>
    </r>
    <r>
      <rPr>
        <b/>
        <vertAlign val="superscript"/>
        <sz val="10"/>
        <color rgb="FF000000"/>
        <rFont val="Times New Roman"/>
        <family val="1"/>
      </rPr>
      <t>b</t>
    </r>
  </si>
  <si>
    <t>(C=AxB)</t>
  </si>
  <si>
    <t>(F=Ex0.05)</t>
  </si>
  <si>
    <t>(G=Ex0.10)</t>
  </si>
  <si>
    <t>2. Survey and Studies</t>
  </si>
  <si>
    <r>
      <t xml:space="preserve">A. Familiarize with regulatory requirements </t>
    </r>
    <r>
      <rPr>
        <vertAlign val="superscript"/>
        <sz val="10"/>
        <color rgb="FF000000"/>
        <rFont val="Times New Roman"/>
        <family val="1"/>
      </rPr>
      <t>c, d</t>
    </r>
  </si>
  <si>
    <r>
      <t xml:space="preserve">1) Initial requirements </t>
    </r>
    <r>
      <rPr>
        <vertAlign val="superscript"/>
        <sz val="10"/>
        <color rgb="FF000000"/>
        <rFont val="Times New Roman"/>
        <family val="1"/>
      </rPr>
      <t>e</t>
    </r>
    <r>
      <rPr>
        <sz val="10"/>
        <color rgb="FF000000"/>
        <rFont val="Times New Roman"/>
        <family val="1"/>
      </rPr>
      <t xml:space="preserve"> </t>
    </r>
  </si>
  <si>
    <t>a) Initial stack test and report (PM, dioxins/furans, opacity, HCl, Cd, Pb, Hg, CO, NOx, and SO2)</t>
  </si>
  <si>
    <t>b) Establish and teach operator qualification course</t>
  </si>
  <si>
    <t xml:space="preserve">c) Obtain operator qualification </t>
  </si>
  <si>
    <t>d) Establish operating parameters (maximum and minimum)</t>
  </si>
  <si>
    <r>
      <t xml:space="preserve">e) Continuous parameter monitoring initial costs (including by-pass stack) </t>
    </r>
    <r>
      <rPr>
        <vertAlign val="superscript"/>
        <sz val="10"/>
        <color rgb="FF000000"/>
        <rFont val="Times New Roman"/>
        <family val="1"/>
      </rPr>
      <t>d, f</t>
    </r>
  </si>
  <si>
    <t>f) Initial review of site-specific information</t>
  </si>
  <si>
    <r>
      <t xml:space="preserve">2) Periodic requirements </t>
    </r>
    <r>
      <rPr>
        <vertAlign val="superscript"/>
        <sz val="10"/>
        <color rgb="FF000000"/>
        <rFont val="Times New Roman"/>
        <family val="1"/>
      </rPr>
      <t>g</t>
    </r>
  </si>
  <si>
    <t xml:space="preserve">a) Annual stack test and test report (PM, HCl, and opacity) </t>
  </si>
  <si>
    <t>b) Annual refresher operator training course</t>
  </si>
  <si>
    <t>c) Annual review of site-specific information</t>
  </si>
  <si>
    <r>
      <t xml:space="preserve">d) Continuous parameter monitoring (including by-pass stack) annual costs </t>
    </r>
    <r>
      <rPr>
        <vertAlign val="superscript"/>
        <sz val="10"/>
        <color rgb="FF000000"/>
        <rFont val="Times New Roman"/>
        <family val="1"/>
      </rPr>
      <t>h</t>
    </r>
  </si>
  <si>
    <r>
      <t xml:space="preserve">1) Report prior to construction (includes siting analysis) </t>
    </r>
    <r>
      <rPr>
        <vertAlign val="superscript"/>
        <sz val="10"/>
        <color rgb="FF000000"/>
        <rFont val="Times New Roman"/>
        <family val="1"/>
      </rPr>
      <t>e</t>
    </r>
  </si>
  <si>
    <r>
      <t xml:space="preserve">2) Report prior to initial start-up </t>
    </r>
    <r>
      <rPr>
        <vertAlign val="superscript"/>
        <sz val="10"/>
        <color rgb="FF000000"/>
        <rFont val="Times New Roman"/>
        <family val="1"/>
      </rPr>
      <t>e, i</t>
    </r>
  </si>
  <si>
    <t>a) With site-specific parameter petition</t>
  </si>
  <si>
    <t>b) Without site-specific parameter petition</t>
  </si>
  <si>
    <t>3) Report of initial performance test</t>
  </si>
  <si>
    <r>
      <t xml:space="preserve">4) Siting analysis for new units only (establishes values for site-specific operating parameters) </t>
    </r>
    <r>
      <rPr>
        <vertAlign val="superscript"/>
        <sz val="10"/>
        <color rgb="FF000000"/>
        <rFont val="Times New Roman"/>
        <family val="1"/>
      </rPr>
      <t>e</t>
    </r>
  </si>
  <si>
    <r>
      <t xml:space="preserve">5) Waste management plan </t>
    </r>
    <r>
      <rPr>
        <vertAlign val="superscript"/>
        <sz val="10"/>
        <color rgb="FF000000"/>
        <rFont val="Times New Roman"/>
        <family val="1"/>
      </rPr>
      <t>e</t>
    </r>
  </si>
  <si>
    <t>6) Annual Report</t>
  </si>
  <si>
    <t>a) Site-specific operating parameters</t>
  </si>
  <si>
    <r>
      <t xml:space="preserve">b) Emissions/parameter exceedances and malfunctions </t>
    </r>
    <r>
      <rPr>
        <vertAlign val="superscript"/>
        <sz val="10"/>
        <color rgb="FF000000"/>
        <rFont val="Times New Roman"/>
        <family val="1"/>
      </rPr>
      <t>j</t>
    </r>
  </si>
  <si>
    <t>See 3E(9)</t>
  </si>
  <si>
    <t>c) Results of stack tests conducted during the year</t>
  </si>
  <si>
    <r>
      <t>d) Statement of no exceedances</t>
    </r>
    <r>
      <rPr>
        <vertAlign val="superscript"/>
        <sz val="10"/>
        <color rgb="FF000000"/>
        <rFont val="Times New Roman"/>
        <family val="1"/>
      </rPr>
      <t xml:space="preserve"> j</t>
    </r>
  </si>
  <si>
    <t>e) Documentation of use of by-pass stack</t>
  </si>
  <si>
    <t>f) Documentation for periods when all qualified operators were unavailable for more than 8 hours</t>
  </si>
  <si>
    <r>
      <t xml:space="preserve">7) Status report for operators that are off-site for more than 2 weeks </t>
    </r>
    <r>
      <rPr>
        <vertAlign val="superscript"/>
        <sz val="10"/>
        <color rgb="FF000000"/>
        <rFont val="Times New Roman"/>
        <family val="1"/>
      </rPr>
      <t>k</t>
    </r>
  </si>
  <si>
    <r>
      <t xml:space="preserve">8) Corrective action summary for operators that are off-site for more than 2 weeks </t>
    </r>
    <r>
      <rPr>
        <vertAlign val="superscript"/>
        <sz val="10"/>
        <color rgb="FF000000"/>
        <rFont val="Times New Roman"/>
        <family val="1"/>
      </rPr>
      <t>k</t>
    </r>
  </si>
  <si>
    <r>
      <t xml:space="preserve">9) Semiannual report of emissions/parameter exceedances </t>
    </r>
    <r>
      <rPr>
        <vertAlign val="superscript"/>
        <sz val="10"/>
        <color rgb="FF000000"/>
        <rFont val="Times New Roman"/>
        <family val="1"/>
      </rPr>
      <t>j</t>
    </r>
  </si>
  <si>
    <r>
      <t xml:space="preserve">3) Records of malfunction of the unit </t>
    </r>
    <r>
      <rPr>
        <vertAlign val="superscript"/>
        <sz val="10"/>
        <color rgb="FF000000"/>
        <rFont val="Times New Roman"/>
        <family val="1"/>
      </rPr>
      <t>j</t>
    </r>
  </si>
  <si>
    <r>
      <t xml:space="preserve">4) Records of exceedances of operating parameters </t>
    </r>
    <r>
      <rPr>
        <vertAlign val="superscript"/>
        <sz val="10"/>
        <color rgb="FF000000"/>
        <rFont val="Times New Roman"/>
        <family val="1"/>
      </rPr>
      <t>j</t>
    </r>
  </si>
  <si>
    <t>9) Records of persons who meet operator qualification criteria</t>
  </si>
  <si>
    <t>11) Records of site-specific documentation</t>
  </si>
  <si>
    <r>
      <t xml:space="preserve">Total Labor Burden and Costs (rounded) </t>
    </r>
    <r>
      <rPr>
        <b/>
        <vertAlign val="superscript"/>
        <sz val="10"/>
        <color rgb="FF000000"/>
        <rFont val="Times New Roman"/>
        <family val="1"/>
      </rPr>
      <t>l</t>
    </r>
  </si>
  <si>
    <r>
      <t xml:space="preserve">Total Capital and O&amp;M Cost (rounded) </t>
    </r>
    <r>
      <rPr>
        <b/>
        <vertAlign val="superscript"/>
        <sz val="10"/>
        <color rgb="FF000000"/>
        <rFont val="Times New Roman"/>
        <family val="1"/>
      </rPr>
      <t>l</t>
    </r>
  </si>
  <si>
    <r>
      <t xml:space="preserve">Grand Total (rounded) </t>
    </r>
    <r>
      <rPr>
        <b/>
        <vertAlign val="superscript"/>
        <sz val="10"/>
        <color rgb="FF000000"/>
        <rFont val="Times New Roman"/>
        <family val="1"/>
      </rPr>
      <t>l</t>
    </r>
  </si>
  <si>
    <r>
      <t>e</t>
    </r>
    <r>
      <rPr>
        <sz val="10"/>
        <color rgb="FF000000"/>
        <rFont val="Times New Roman"/>
        <family val="1"/>
      </rPr>
      <t xml:space="preserve">  One-time only cost.</t>
    </r>
  </si>
  <si>
    <r>
      <t>f</t>
    </r>
    <r>
      <rPr>
        <sz val="10"/>
        <color rgb="FF000000"/>
        <rFont val="Times New Roman"/>
        <family val="1"/>
      </rPr>
      <t xml:space="preserve">  Based on memorandum titled “Revised Testing and Monitoring Options and Costs for Medical Waste Incinerators (MWIs) - Methodology and Assumptions," A-91-61, IV-B-66.  We have assumed $500 and $300 for planning and selection, respectively. ($500 + $300)/$100.23 per hour = 8 hours.</t>
    </r>
  </si>
  <si>
    <r>
      <t>g</t>
    </r>
    <r>
      <rPr>
        <sz val="10"/>
        <color rgb="FF000000"/>
        <rFont val="Times New Roman"/>
        <family val="1"/>
      </rPr>
      <t xml:space="preserve">  Annual costs are not incurred until the second year that units are in operation.</t>
    </r>
  </si>
  <si>
    <r>
      <t>h</t>
    </r>
    <r>
      <rPr>
        <sz val="10"/>
        <color rgb="FF000000"/>
        <rFont val="Times New Roman"/>
        <family val="1"/>
      </rPr>
      <t xml:space="preserve">  We assume 83 technical labor hours for reporting, based on memorandum titled “Revised Testing and Monitoring Options and Costs for Medical Waste Incinerators (MWIs) - Methodology and Assumptions," A-91-61, IV-B-66.</t>
    </r>
  </si>
  <si>
    <r>
      <t>i</t>
    </r>
    <r>
      <rPr>
        <sz val="10"/>
        <color rgb="FF000000"/>
        <rFont val="Times New Roman"/>
        <family val="1"/>
      </rPr>
      <t xml:space="preserve">  We assume that new sources will petition for site-specific parameters.</t>
    </r>
  </si>
  <si>
    <r>
      <t>k</t>
    </r>
    <r>
      <rPr>
        <sz val="10"/>
        <color rgb="FF000000"/>
        <rFont val="Times New Roman"/>
        <family val="1"/>
      </rPr>
      <t xml:space="preserve">  We assume that 10 percent of facilities will not have a qualified operator available for more than two weeks at least once a year, and that two corrective action summaries will be required.</t>
    </r>
  </si>
  <si>
    <r>
      <t>l</t>
    </r>
    <r>
      <rPr>
        <sz val="10"/>
        <color rgb="FF000000"/>
        <rFont val="Times New Roman"/>
        <family val="1"/>
      </rPr>
      <t xml:space="preserve">  Totals have been rounded to 3 significant figures. Totals may not add exactly due to rounding.</t>
    </r>
  </si>
  <si>
    <r>
      <t>c</t>
    </r>
    <r>
      <rPr>
        <sz val="10"/>
        <color theme="1"/>
        <rFont val="Times New Roman"/>
        <family val="1"/>
      </rPr>
      <t xml:space="preserve">  We assume that all respondents will have to familiarize themselves with the regulatory requirements each year.</t>
    </r>
  </si>
  <si>
    <r>
      <t>d</t>
    </r>
    <r>
      <rPr>
        <sz val="10"/>
        <color theme="1"/>
        <rFont val="Times New Roman"/>
        <family val="1"/>
      </rPr>
      <t xml:space="preserve">  Cost is incurred by a facility regardless of the number of affected units at the plant.</t>
    </r>
  </si>
  <si>
    <r>
      <t xml:space="preserve">A. Observe initial stack tests (PM, dioxins/furans, opacity, HCl, Cd, Pb, Hg, CO, NOx, and SO2) </t>
    </r>
    <r>
      <rPr>
        <vertAlign val="superscript"/>
        <sz val="9"/>
        <color theme="1"/>
        <rFont val="Times New Roman"/>
        <family val="1"/>
      </rPr>
      <t>c, d</t>
    </r>
  </si>
  <si>
    <t>B. Create Information</t>
  </si>
  <si>
    <t>C. Gather Information</t>
  </si>
  <si>
    <t>D. Report Reviews</t>
  </si>
  <si>
    <r>
      <t xml:space="preserve">1)  Review control plan </t>
    </r>
    <r>
      <rPr>
        <vertAlign val="superscript"/>
        <sz val="10"/>
        <color rgb="FF000000"/>
        <rFont val="Times New Roman"/>
        <family val="1"/>
      </rPr>
      <t>d</t>
    </r>
  </si>
  <si>
    <r>
      <t xml:space="preserve">2)  Review notification of final compliance </t>
    </r>
    <r>
      <rPr>
        <vertAlign val="superscript"/>
        <sz val="10"/>
        <color rgb="FF000000"/>
        <rFont val="Times New Roman"/>
        <family val="1"/>
      </rPr>
      <t>d</t>
    </r>
  </si>
  <si>
    <r>
      <t xml:space="preserve">3)  Review waste management plan </t>
    </r>
    <r>
      <rPr>
        <vertAlign val="superscript"/>
        <sz val="10"/>
        <color rgb="FF000000"/>
        <rFont val="Times New Roman"/>
        <family val="1"/>
      </rPr>
      <t>d</t>
    </r>
  </si>
  <si>
    <r>
      <t xml:space="preserve">4)  Review initial stack test report </t>
    </r>
    <r>
      <rPr>
        <vertAlign val="superscript"/>
        <sz val="10"/>
        <color rgb="FF000000"/>
        <rFont val="Times New Roman"/>
        <family val="1"/>
      </rPr>
      <t>d</t>
    </r>
  </si>
  <si>
    <t>5)  Review annual compliance report</t>
  </si>
  <si>
    <t>6)  Review semi-annual excess emission and parameter exceedance report</t>
  </si>
  <si>
    <t>7)  Review status reports and corrective action summary for operators off-site</t>
  </si>
  <si>
    <r>
      <t xml:space="preserve">F. Prepare annual summary report </t>
    </r>
    <r>
      <rPr>
        <vertAlign val="superscript"/>
        <sz val="9"/>
        <color theme="1"/>
        <rFont val="Times New Roman"/>
        <family val="1"/>
      </rPr>
      <t>e</t>
    </r>
  </si>
  <si>
    <r>
      <t>c</t>
    </r>
    <r>
      <rPr>
        <sz val="10"/>
        <color rgb="FF000000"/>
        <rFont val="Times New Roman"/>
        <family val="1"/>
      </rPr>
      <t xml:space="preserve">  We estimate initial stack test observations will take 48 hours per plant.</t>
    </r>
  </si>
  <si>
    <r>
      <t>d</t>
    </r>
    <r>
      <rPr>
        <sz val="10"/>
        <color rgb="FF000000"/>
        <rFont val="Times New Roman"/>
        <family val="1"/>
      </rPr>
      <t xml:space="preserve">  One-time only cost.</t>
    </r>
  </si>
  <si>
    <r>
      <t>e</t>
    </r>
    <r>
      <rPr>
        <sz val="10"/>
        <color rgb="FF000000"/>
        <rFont val="Times New Roman"/>
        <family val="1"/>
      </rPr>
      <t xml:space="preserve">  We assume that each state (i.e., 50 respondents) will prepare an annual summary of progress for implementing state plans.</t>
    </r>
  </si>
  <si>
    <r>
      <t>f</t>
    </r>
    <r>
      <rPr>
        <sz val="10"/>
        <color rgb="FF000000"/>
        <rFont val="Times New Roman"/>
        <family val="1"/>
      </rPr>
      <t xml:space="preserve">  Totals have been rounded to 3 significant figures. Totals may not add exactly due to rounding.</t>
    </r>
  </si>
  <si>
    <r>
      <t xml:space="preserve">TOTAL (rounded) </t>
    </r>
    <r>
      <rPr>
        <b/>
        <vertAlign val="superscript"/>
        <sz val="9"/>
        <color theme="1"/>
        <rFont val="Times New Roman"/>
        <family val="1"/>
      </rPr>
      <t>f</t>
    </r>
  </si>
  <si>
    <r>
      <t xml:space="preserve">2) Records of periods for which minimum amount of data on operating parameters were not obtained </t>
    </r>
    <r>
      <rPr>
        <vertAlign val="superscript"/>
        <sz val="10"/>
        <color rgb="FF000000"/>
        <rFont val="Times New Roman"/>
        <family val="1"/>
      </rPr>
      <t>j</t>
    </r>
  </si>
  <si>
    <r>
      <t>Number of Respondents with O&amp;M</t>
    </r>
    <r>
      <rPr>
        <b/>
        <vertAlign val="superscript"/>
        <sz val="10"/>
        <color theme="1"/>
        <rFont val="Times New Roman"/>
        <family val="1"/>
      </rPr>
      <t xml:space="preserve"> b</t>
    </r>
  </si>
  <si>
    <t>Total Capital/Startup Cost,  (B X C)</t>
  </si>
  <si>
    <r>
      <t xml:space="preserve">Number of New  Respondents </t>
    </r>
    <r>
      <rPr>
        <b/>
        <vertAlign val="superscript"/>
        <sz val="10"/>
        <color theme="1"/>
        <rFont val="Times New Roman"/>
        <family val="1"/>
      </rPr>
      <t>a</t>
    </r>
  </si>
  <si>
    <t>Capital/Startup Cost for One Respondent</t>
  </si>
  <si>
    <r>
      <t>Capital/Startup vs. Operation and Maintenance (O&amp;M) Costs</t>
    </r>
    <r>
      <rPr>
        <sz val="10"/>
        <color theme="1"/>
        <rFont val="Times New Roman"/>
        <family val="1"/>
      </rPr>
      <t> </t>
    </r>
  </si>
  <si>
    <r>
      <t xml:space="preserve">Number of Respondents </t>
    </r>
    <r>
      <rPr>
        <vertAlign val="superscript"/>
        <sz val="10"/>
        <color rgb="FF000000"/>
        <rFont val="Times New Roman"/>
        <family val="1"/>
      </rPr>
      <t>a</t>
    </r>
  </si>
  <si>
    <t>Total Annual Responses</t>
  </si>
  <si>
    <r>
      <t xml:space="preserve">Number of New Respondents </t>
    </r>
    <r>
      <rPr>
        <b/>
        <vertAlign val="superscript"/>
        <sz val="10"/>
        <color rgb="FF000000"/>
        <rFont val="Times New Roman"/>
        <family val="1"/>
      </rPr>
      <t>a</t>
    </r>
  </si>
  <si>
    <t>Annualized Capital O&amp;M</t>
  </si>
  <si>
    <t>Total Estimated Costs</t>
  </si>
  <si>
    <t>Total Estimated Burden Hours</t>
  </si>
  <si>
    <t>ICR Summary Information</t>
  </si>
  <si>
    <r>
      <t>b</t>
    </r>
    <r>
      <rPr>
        <sz val="10"/>
        <color theme="1"/>
        <rFont val="Times New Roman"/>
        <family val="1"/>
      </rPr>
      <t xml:space="preserve">  This ICR uses the following labor rates: Managerial $157.61 ($75.05 + 110%); Technical $123.94 ($59.02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</si>
  <si>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rgb="FF000000"/>
        <rFont val="Times New Roman"/>
        <family val="1"/>
      </rPr>
      <t xml:space="preserve">  This cost is based on the average hourly labor rate as follows: Managerial $70.56 (GS-13, Step 5, $44.10 + 60%); Technical $52.37 (GS-12, Step 1, $32.73 + 60%); and Clerical $28.34 (GS-6, Step 3, $17.17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</si>
  <si>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t xml:space="preserve">Wet Scrubber </t>
    </r>
    <r>
      <rPr>
        <vertAlign val="superscript"/>
        <sz val="10"/>
        <color rgb="FF000000"/>
        <rFont val="Times New Roman"/>
        <family val="1"/>
      </rPr>
      <t>a</t>
    </r>
  </si>
  <si>
    <r>
      <rPr>
        <vertAlign val="superscript"/>
        <sz val="10"/>
        <color theme="1"/>
        <rFont val="Times New Roman"/>
        <family val="1"/>
      </rPr>
      <t xml:space="preserve">a  </t>
    </r>
    <r>
      <rPr>
        <sz val="10"/>
        <color theme="1"/>
        <rFont val="Times New Roman"/>
        <family val="1"/>
      </rPr>
      <t xml:space="preserve">The total O&amp;M cost is $13,517, and includes the O&amp;M cost of parameter monitoring equipment ($211) and the contractor labor cost associated with annual stack testing ($13,306). We estimate stack testing will require 125 contractor hours per respondent at a rate of $106.45 per hour.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</si>
  <si>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</si>
  <si>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t xml:space="preserve">a </t>
    </r>
    <r>
      <rPr>
        <sz val="10"/>
        <color rgb="FF000000"/>
        <rFont val="Times New Roman"/>
        <family val="1"/>
      </rPr>
      <t xml:space="preserve">  New respondents include sources with constructed, reconstructed, and modified affected facilities.</t>
    </r>
  </si>
  <si>
    <t>Preconstruction Report</t>
  </si>
  <si>
    <t>Report prior to initial startup</t>
  </si>
  <si>
    <r>
      <t xml:space="preserve">Annual Report </t>
    </r>
    <r>
      <rPr>
        <vertAlign val="superscript"/>
        <sz val="10"/>
        <color theme="1"/>
        <rFont val="Times New Roman"/>
        <family val="1"/>
      </rPr>
      <t>a</t>
    </r>
  </si>
  <si>
    <r>
      <t xml:space="preserve">Deviation Report </t>
    </r>
    <r>
      <rPr>
        <vertAlign val="superscript"/>
        <sz val="10"/>
        <color theme="1"/>
        <rFont val="Times New Roman"/>
        <family val="1"/>
      </rPr>
      <t>b</t>
    </r>
  </si>
  <si>
    <r>
      <t xml:space="preserve">Qualified Operator Deviation Notification </t>
    </r>
    <r>
      <rPr>
        <vertAlign val="superscript"/>
        <sz val="10"/>
        <color theme="1"/>
        <rFont val="Times New Roman"/>
        <family val="1"/>
      </rPr>
      <t>b</t>
    </r>
  </si>
  <si>
    <r>
      <t xml:space="preserve">Qualified Operator Report </t>
    </r>
    <r>
      <rPr>
        <vertAlign val="superscript"/>
        <sz val="10"/>
        <color theme="1"/>
        <rFont val="Times New Roman"/>
        <family val="1"/>
      </rPr>
      <t>b</t>
    </r>
  </si>
  <si>
    <r>
      <rPr>
        <vertAlign val="superscript"/>
        <sz val="10"/>
        <rFont val="Times New Roman"/>
        <family val="1"/>
      </rPr>
      <t>b</t>
    </r>
    <r>
      <rPr>
        <sz val="10"/>
        <rFont val="Times New Roman"/>
        <family val="1"/>
      </rPr>
      <t xml:space="preserve">  We assume that these activities will apply to 10 percent of facilities.</t>
    </r>
  </si>
  <si>
    <t>Hours/response:</t>
  </si>
  <si>
    <r>
      <t>a</t>
    </r>
    <r>
      <rPr>
        <sz val="10"/>
        <color theme="1"/>
        <rFont val="Times New Roman"/>
        <family val="1"/>
      </rPr>
      <t xml:space="preserve">  We estimate that 13 existing respondents and zero new respondents per year will be subject to the rule over the three-year period of this ICR.</t>
    </r>
  </si>
  <si>
    <r>
      <t>j</t>
    </r>
    <r>
      <rPr>
        <sz val="10"/>
        <rFont val="Times New Roman"/>
        <family val="1"/>
      </rPr>
      <t xml:space="preserve">  We assume that exceedances and malfunctions each will account for 10 percent of existing facilities. 10% x 13 facilities = 1 facilities.</t>
    </r>
    <r>
      <rPr>
        <vertAlign val="superscript"/>
        <sz val="10"/>
        <rFont val="Times New Roman"/>
        <family val="1"/>
      </rPr>
      <t xml:space="preserve"> </t>
    </r>
    <r>
      <rPr>
        <sz val="10"/>
        <rFont val="Times New Roman"/>
        <family val="1"/>
      </rPr>
      <t>The remaining 12 facilities would submit a statement of no exceedance.</t>
    </r>
  </si>
  <si>
    <r>
      <rPr>
        <vertAlign val="superscript"/>
        <sz val="10"/>
        <color rgb="FF000000"/>
        <rFont val="Times New Roman"/>
        <family val="1"/>
      </rPr>
      <t>a</t>
    </r>
    <r>
      <rPr>
        <sz val="10"/>
        <color rgb="FF000000"/>
        <rFont val="Times New Roman"/>
        <family val="1"/>
      </rPr>
      <t xml:space="preserve">  We estimate 13 existing respondents have to submit annual reports. </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</si>
  <si>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</si>
  <si>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t>a</t>
    </r>
    <r>
      <rPr>
        <sz val="10"/>
        <color rgb="FF000000"/>
        <rFont val="Times New Roman"/>
        <family val="1"/>
      </rPr>
      <t xml:space="preserve">  We estimate that 13 existing respondents and zero new respondents per year will be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</si>
</sst>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quot;$&quot;#,##0.00"/>
    <numFmt numFmtId="165" formatCode="General_)"/>
  </numFmts>
  <fonts count="26" x14ac:knownFonts="1">
    <font>
      <sz val="11"/>
      <color theme="1"/>
      <name val="Calibri"/>
      <family val="2"/>
      <scheme val="minor"/>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b/>
      <sz val="9"/>
      <color rgb="FF000000"/>
      <name val="Times New Roman"/>
      <family val="1"/>
    </font>
    <font>
      <b/>
      <sz val="11"/>
      <color theme="1"/>
      <name val="Calibri"/>
      <family val="2"/>
      <scheme val="minor"/>
    </font>
    <font>
      <b/>
      <vertAlign val="superscript"/>
      <sz val="9"/>
      <color theme="1"/>
      <name val="Times New Roman"/>
      <family val="1"/>
    </font>
    <font>
      <b/>
      <sz val="9"/>
      <color rgb="FF0000FF"/>
      <name val="Times New Roman"/>
      <family val="1"/>
    </font>
    <font>
      <i/>
      <sz val="10"/>
      <color rgb="FF000000"/>
      <name val="Times New Roman"/>
      <family val="1"/>
    </font>
    <font>
      <sz val="10"/>
      <color rgb="FFFF0000"/>
      <name val="Times New Roman"/>
      <family val="1"/>
    </font>
    <font>
      <vertAlign val="superscript"/>
      <sz val="10"/>
      <name val="Times New Roman"/>
      <family val="1"/>
    </font>
    <font>
      <sz val="10"/>
      <color theme="1"/>
      <name val="Calibri"/>
      <family val="2"/>
      <scheme val="minor"/>
    </font>
    <font>
      <sz val="10"/>
      <color rgb="FFFF0000"/>
      <name val="Calibri"/>
      <family val="2"/>
      <scheme val="minor"/>
    </font>
    <font>
      <b/>
      <vertAlign val="superscript"/>
      <sz val="10"/>
      <color theme="1"/>
      <name val="Times New Roman"/>
      <family val="1"/>
    </font>
    <font>
      <sz val="8"/>
      <name val="Helv"/>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5" fontId="25" fillId="0" borderId="0"/>
  </cellStyleXfs>
  <cellXfs count="112">
    <xf numFmtId="0" fontId="0" fillId="0" borderId="0" xfId="0"/>
    <xf numFmtId="0" fontId="4"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0" xfId="0" applyFont="1"/>
    <xf numFmtId="0" fontId="7" fillId="0" borderId="1" xfId="0" applyFont="1" applyBorder="1" applyAlignment="1">
      <alignment vertical="center" wrapText="1"/>
    </xf>
    <xf numFmtId="0" fontId="2" fillId="0" borderId="0" xfId="0" applyFont="1"/>
    <xf numFmtId="0" fontId="9" fillId="0" borderId="0" xfId="0" applyFont="1" applyAlignment="1">
      <alignment vertical="center"/>
    </xf>
    <xf numFmtId="0" fontId="9" fillId="0" borderId="1" xfId="0" applyFont="1" applyBorder="1" applyAlignment="1">
      <alignment vertical="center" wrapText="1"/>
    </xf>
    <xf numFmtId="0" fontId="14" fillId="0" borderId="1" xfId="0" applyFont="1" applyBorder="1" applyAlignment="1">
      <alignment vertical="center"/>
    </xf>
    <xf numFmtId="164" fontId="7" fillId="0" borderId="1" xfId="0" applyNumberFormat="1" applyFont="1" applyBorder="1"/>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15" fillId="0" borderId="1" xfId="0" applyFont="1" applyBorder="1" applyAlignment="1">
      <alignment vertical="center"/>
    </xf>
    <xf numFmtId="0" fontId="2" fillId="0" borderId="1" xfId="0" applyFont="1" applyBorder="1" applyAlignment="1">
      <alignment vertical="center"/>
    </xf>
    <xf numFmtId="0" fontId="2" fillId="0" borderId="1" xfId="0" applyFont="1" applyBorder="1"/>
    <xf numFmtId="0" fontId="4" fillId="0" borderId="1" xfId="0" applyFont="1" applyBorder="1" applyAlignment="1">
      <alignment horizontal="center" vertical="center"/>
    </xf>
    <xf numFmtId="6" fontId="4" fillId="0" borderId="1" xfId="0" applyNumberFormat="1" applyFont="1" applyBorder="1" applyAlignment="1">
      <alignment horizontal="right" vertical="center"/>
    </xf>
    <xf numFmtId="0" fontId="4" fillId="0" borderId="1" xfId="0" applyFont="1" applyBorder="1" applyAlignment="1">
      <alignment horizontal="left" vertical="center" wrapText="1" indent="1"/>
    </xf>
    <xf numFmtId="0" fontId="6" fillId="0" borderId="1" xfId="0" applyFont="1" applyBorder="1" applyAlignment="1">
      <alignment vertical="center" wrapText="1"/>
    </xf>
    <xf numFmtId="0" fontId="6" fillId="0" borderId="1" xfId="0" applyFont="1" applyBorder="1" applyAlignment="1">
      <alignment horizontal="center" vertical="center"/>
    </xf>
    <xf numFmtId="0" fontId="18" fillId="0" borderId="1" xfId="0" applyFont="1" applyBorder="1" applyAlignment="1">
      <alignment horizontal="center" vertical="center"/>
    </xf>
    <xf numFmtId="6" fontId="6"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7" fillId="0" borderId="2" xfId="0" applyFont="1" applyBorder="1" applyAlignment="1">
      <alignment vertical="center" wrapText="1"/>
    </xf>
    <xf numFmtId="0" fontId="7" fillId="0" borderId="13" xfId="0" applyFont="1" applyBorder="1" applyAlignment="1">
      <alignment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vertical="center" wrapText="1"/>
    </xf>
    <xf numFmtId="0" fontId="7" fillId="0" borderId="1" xfId="0" applyFont="1" applyBorder="1" applyAlignment="1">
      <alignment horizontal="right" vertical="center" wrapText="1"/>
    </xf>
    <xf numFmtId="0" fontId="7" fillId="0" borderId="1" xfId="0" applyFont="1" applyBorder="1" applyAlignment="1">
      <alignment horizontal="left" vertical="center" wrapText="1" indent="1"/>
    </xf>
    <xf numFmtId="8" fontId="7" fillId="0" borderId="1" xfId="0" applyNumberFormat="1" applyFont="1" applyBorder="1" applyAlignment="1">
      <alignment horizontal="right" vertical="center" wrapText="1"/>
    </xf>
    <xf numFmtId="0" fontId="7" fillId="0" borderId="1" xfId="0" applyFont="1" applyBorder="1" applyAlignment="1">
      <alignment horizontal="left" vertical="center" wrapText="1" indent="2"/>
    </xf>
    <xf numFmtId="0" fontId="7" fillId="0" borderId="1" xfId="0" applyFont="1" applyBorder="1" applyAlignment="1">
      <alignment horizontal="left" vertical="center" wrapText="1" indent="3"/>
    </xf>
    <xf numFmtId="6" fontId="7" fillId="0" borderId="1" xfId="0" applyNumberFormat="1" applyFont="1" applyBorder="1" applyAlignment="1">
      <alignment horizontal="right" vertical="center" wrapText="1"/>
    </xf>
    <xf numFmtId="1" fontId="7"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9" fillId="0" borderId="1" xfId="0" applyFont="1" applyBorder="1" applyAlignment="1">
      <alignment horizontal="center" vertical="center" wrapText="1"/>
    </xf>
    <xf numFmtId="6" fontId="13" fillId="0" borderId="1" xfId="0" applyNumberFormat="1" applyFont="1" applyBorder="1" applyAlignment="1">
      <alignment horizontal="right" vertical="center" wrapText="1"/>
    </xf>
    <xf numFmtId="0" fontId="7" fillId="0" borderId="1" xfId="0" applyFont="1" applyBorder="1" applyAlignment="1">
      <alignment vertical="center"/>
    </xf>
    <xf numFmtId="2" fontId="7" fillId="0" borderId="1" xfId="0" applyNumberFormat="1" applyFont="1" applyBorder="1" applyAlignment="1">
      <alignment horizontal="center" vertical="center" wrapText="1"/>
    </xf>
    <xf numFmtId="0" fontId="19" fillId="0" borderId="1" xfId="0" applyFont="1" applyBorder="1" applyAlignment="1">
      <alignment vertical="center" wrapText="1"/>
    </xf>
    <xf numFmtId="6" fontId="9" fillId="0" borderId="1" xfId="0" applyNumberFormat="1" applyFont="1" applyBorder="1" applyAlignment="1">
      <alignment horizontal="right" vertical="center" wrapText="1"/>
    </xf>
    <xf numFmtId="0" fontId="20" fillId="0" borderId="0" xfId="0" applyFont="1" applyAlignment="1">
      <alignment vertical="center"/>
    </xf>
    <xf numFmtId="0" fontId="12" fillId="0" borderId="0" xfId="0" applyFont="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inden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7" fillId="0" borderId="1" xfId="0" applyFont="1" applyFill="1" applyBorder="1" applyAlignment="1">
      <alignment horizontal="left" vertical="center" wrapText="1" indent="2"/>
    </xf>
    <xf numFmtId="0" fontId="7" fillId="0" borderId="1" xfId="0" applyFont="1" applyBorder="1" applyAlignment="1">
      <alignment horizontal="center" vertical="center" wrapText="1"/>
    </xf>
    <xf numFmtId="0" fontId="22" fillId="0" borderId="0" xfId="0" applyFont="1"/>
    <xf numFmtId="0" fontId="23" fillId="0" borderId="0" xfId="0" applyFont="1" applyAlignment="1">
      <alignment vertical="top" wrapText="1"/>
    </xf>
    <xf numFmtId="6" fontId="1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vertical="center" wrapText="1"/>
    </xf>
    <xf numFmtId="6" fontId="22" fillId="0" borderId="0" xfId="0" applyNumberFormat="1" applyFont="1"/>
    <xf numFmtId="6"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6" fontId="2" fillId="0" borderId="0" xfId="0" applyNumberFormat="1" applyFont="1" applyAlignment="1">
      <alignment horizontal="center" vertical="center" wrapText="1"/>
    </xf>
    <xf numFmtId="0" fontId="12" fillId="0" borderId="0" xfId="0" applyFont="1" applyAlignment="1">
      <alignment horizontal="center" vertical="center" wrapText="1"/>
    </xf>
    <xf numFmtId="164" fontId="14" fillId="0" borderId="0" xfId="1" applyNumberFormat="1" applyFont="1" applyAlignment="1">
      <alignment horizontal="right" wrapText="1"/>
    </xf>
    <xf numFmtId="165" fontId="14" fillId="0" borderId="0" xfId="1" applyFont="1" applyAlignment="1">
      <alignment horizontal="center" vertical="center" wrapText="1"/>
    </xf>
    <xf numFmtId="1"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0" fillId="0" borderId="0" xfId="0" applyFont="1"/>
    <xf numFmtId="0" fontId="8" fillId="0" borderId="0" xfId="0" applyFont="1" applyAlignment="1">
      <alignment vertical="center"/>
    </xf>
    <xf numFmtId="1" fontId="0" fillId="0" borderId="0" xfId="0" applyNumberFormat="1"/>
    <xf numFmtId="6" fontId="0" fillId="0" borderId="0" xfId="0" applyNumberFormat="1"/>
    <xf numFmtId="3" fontId="0" fillId="0" borderId="0" xfId="0" applyNumberFormat="1"/>
    <xf numFmtId="41" fontId="0" fillId="0" borderId="0" xfId="0" applyNumberFormat="1"/>
    <xf numFmtId="6" fontId="7" fillId="0" borderId="1"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2" fillId="0" borderId="2" xfId="0" applyFont="1" applyBorder="1" applyAlignment="1">
      <alignment horizontal="center" vertical="center" wrapText="1"/>
    </xf>
    <xf numFmtId="1" fontId="12" fillId="0" borderId="2" xfId="0" applyNumberFormat="1" applyFont="1" applyBorder="1" applyAlignment="1">
      <alignment horizontal="center" vertical="center" wrapText="1"/>
    </xf>
    <xf numFmtId="6" fontId="9" fillId="0" borderId="1" xfId="0" applyNumberFormat="1" applyFont="1" applyFill="1" applyBorder="1" applyAlignment="1">
      <alignment horizontal="right" vertical="center" wrapText="1"/>
    </xf>
    <xf numFmtId="0" fontId="0" fillId="0" borderId="0" xfId="0" applyAlignment="1">
      <alignment horizontal="center"/>
    </xf>
    <xf numFmtId="3" fontId="9"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11" fillId="0" borderId="0" xfId="0" applyFont="1" applyAlignment="1">
      <alignment horizontal="left" vertical="top" wrapText="1"/>
    </xf>
    <xf numFmtId="0" fontId="21" fillId="0" borderId="0" xfId="0" applyFont="1" applyAlignment="1">
      <alignment horizontal="left" vertical="top" wrapText="1"/>
    </xf>
    <xf numFmtId="0" fontId="14" fillId="0" borderId="1" xfId="0" applyFont="1" applyBorder="1" applyAlignment="1">
      <alignment horizontal="center"/>
    </xf>
    <xf numFmtId="0" fontId="1" fillId="0" borderId="0" xfId="0" applyFont="1" applyAlignment="1">
      <alignment horizontal="left" vertical="top"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4" fillId="0" borderId="3" xfId="0" applyFont="1" applyBorder="1" applyAlignment="1">
      <alignment horizontal="center"/>
    </xf>
    <xf numFmtId="0" fontId="14" fillId="0" borderId="4" xfId="0" applyFont="1" applyBorder="1" applyAlignment="1">
      <alignment horizontal="center"/>
    </xf>
    <xf numFmtId="0" fontId="16" fillId="0" borderId="0" xfId="0" applyFont="1" applyAlignment="1">
      <alignment horizontal="left" vertical="top"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vertical="center" wrapText="1"/>
    </xf>
    <xf numFmtId="0" fontId="22" fillId="0" borderId="0" xfId="0" applyFont="1" applyAlignment="1">
      <alignment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1" xfId="0" applyFont="1" applyBorder="1" applyAlignment="1">
      <alignment horizontal="center" vertical="center" wrapText="1"/>
    </xf>
    <xf numFmtId="165" fontId="14" fillId="0" borderId="0" xfId="1" applyFont="1" applyAlignment="1">
      <alignment horizontal="left" vertical="top" wrapText="1"/>
    </xf>
    <xf numFmtId="0" fontId="7" fillId="0" borderId="0" xfId="0" applyFont="1" applyAlignment="1">
      <alignment horizontal="left" vertical="top"/>
    </xf>
    <xf numFmtId="0" fontId="9" fillId="0" borderId="1" xfId="0" applyFont="1" applyBorder="1" applyAlignment="1">
      <alignment vertical="center" wrapText="1"/>
    </xf>
  </cellXfs>
  <cellStyles count="2">
    <cellStyle name="Normal" xfId="0" builtinId="0"/>
    <cellStyle name="Normal_SSI Burden Estimate BML 060710" xfId="1" xr:uid="{5F868F88-A3B7-4CBF-9416-6D7FEF22B2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CA45-55DE-42A1-8A07-2D496A53B024}">
  <dimension ref="A1:B7"/>
  <sheetViews>
    <sheetView workbookViewId="0">
      <selection activeCell="B7" sqref="B7"/>
    </sheetView>
  </sheetViews>
  <sheetFormatPr defaultRowHeight="15" x14ac:dyDescent="0.25"/>
  <cols>
    <col min="1" max="1" width="25.7109375" bestFit="1" customWidth="1"/>
    <col min="2" max="2" width="10.5703125" bestFit="1" customWidth="1"/>
  </cols>
  <sheetData>
    <row r="1" spans="1:2" x14ac:dyDescent="0.25">
      <c r="A1" s="87" t="s">
        <v>169</v>
      </c>
      <c r="B1" s="87"/>
    </row>
    <row r="2" spans="1:2" x14ac:dyDescent="0.25">
      <c r="A2" t="s">
        <v>78</v>
      </c>
      <c r="B2" s="79">
        <f>'Table 1'!L66</f>
        <v>155.55555555555554</v>
      </c>
    </row>
    <row r="3" spans="1:2" x14ac:dyDescent="0.25">
      <c r="A3" t="s">
        <v>3</v>
      </c>
      <c r="B3">
        <f>Respondents!F8</f>
        <v>13</v>
      </c>
    </row>
    <row r="4" spans="1:2" x14ac:dyDescent="0.25">
      <c r="A4" t="s">
        <v>168</v>
      </c>
      <c r="B4" s="78">
        <f>'Table 1'!F64</f>
        <v>2800</v>
      </c>
    </row>
    <row r="5" spans="1:2" x14ac:dyDescent="0.25">
      <c r="A5" t="s">
        <v>167</v>
      </c>
      <c r="B5" s="77">
        <f>'Table 1'!I66</f>
        <v>512000</v>
      </c>
    </row>
    <row r="6" spans="1:2" x14ac:dyDescent="0.25">
      <c r="A6" t="s">
        <v>166</v>
      </c>
      <c r="B6" s="77">
        <f>'Table 1'!I65</f>
        <v>176000</v>
      </c>
    </row>
    <row r="7" spans="1:2" x14ac:dyDescent="0.25">
      <c r="A7" t="s">
        <v>164</v>
      </c>
      <c r="B7" s="76">
        <f>Responses!E15</f>
        <v>18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67B-C317-4F21-ABE0-2A85EB1BB591}">
  <dimension ref="A1:L80"/>
  <sheetViews>
    <sheetView topLeftCell="A49" workbookViewId="0">
      <selection activeCell="H62" sqref="H62"/>
    </sheetView>
  </sheetViews>
  <sheetFormatPr defaultRowHeight="15" x14ac:dyDescent="0.25"/>
  <cols>
    <col min="1" max="1" width="39.5703125" customWidth="1"/>
    <col min="2" max="9" width="12" customWidth="1"/>
    <col min="11" max="11" width="14.5703125" bestFit="1" customWidth="1"/>
    <col min="12" max="12" width="10.42578125" customWidth="1"/>
  </cols>
  <sheetData>
    <row r="1" spans="1:12" ht="32.25" customHeight="1" x14ac:dyDescent="0.25">
      <c r="A1" s="93" t="s">
        <v>80</v>
      </c>
      <c r="B1" s="93"/>
      <c r="C1" s="93"/>
      <c r="D1" s="93"/>
      <c r="E1" s="93"/>
      <c r="F1" s="93"/>
      <c r="G1" s="93"/>
      <c r="H1" s="93"/>
      <c r="I1" s="93"/>
    </row>
    <row r="2" spans="1:12" x14ac:dyDescent="0.25">
      <c r="A2" s="3"/>
      <c r="B2" s="3"/>
      <c r="C2" s="3"/>
      <c r="D2" s="3"/>
      <c r="E2" s="3"/>
      <c r="F2" s="3"/>
      <c r="G2" s="3"/>
      <c r="H2" s="3"/>
      <c r="I2" s="3"/>
    </row>
    <row r="3" spans="1:12" x14ac:dyDescent="0.25">
      <c r="A3" s="94" t="s">
        <v>23</v>
      </c>
      <c r="B3" s="25" t="s">
        <v>0</v>
      </c>
      <c r="C3" s="26" t="s">
        <v>2</v>
      </c>
      <c r="D3" s="25" t="s">
        <v>4</v>
      </c>
      <c r="E3" s="26" t="s">
        <v>6</v>
      </c>
      <c r="F3" s="25" t="s">
        <v>8</v>
      </c>
      <c r="G3" s="26" t="s">
        <v>20</v>
      </c>
      <c r="H3" s="25" t="s">
        <v>21</v>
      </c>
      <c r="I3" s="27" t="s">
        <v>27</v>
      </c>
    </row>
    <row r="4" spans="1:12" ht="63.75" x14ac:dyDescent="0.25">
      <c r="A4" s="95"/>
      <c r="B4" s="28" t="s">
        <v>81</v>
      </c>
      <c r="C4" s="29" t="s">
        <v>82</v>
      </c>
      <c r="D4" s="28" t="s">
        <v>83</v>
      </c>
      <c r="E4" s="29" t="s">
        <v>84</v>
      </c>
      <c r="F4" s="28" t="s">
        <v>85</v>
      </c>
      <c r="G4" s="29" t="s">
        <v>86</v>
      </c>
      <c r="H4" s="28" t="s">
        <v>87</v>
      </c>
      <c r="I4" s="30" t="s">
        <v>88</v>
      </c>
    </row>
    <row r="5" spans="1:12" x14ac:dyDescent="0.25">
      <c r="A5" s="96"/>
      <c r="B5" s="31"/>
      <c r="C5" s="32"/>
      <c r="D5" s="33" t="s">
        <v>89</v>
      </c>
      <c r="E5" s="32"/>
      <c r="F5" s="31"/>
      <c r="G5" s="34" t="s">
        <v>90</v>
      </c>
      <c r="H5" s="33" t="s">
        <v>91</v>
      </c>
      <c r="I5" s="35"/>
    </row>
    <row r="6" spans="1:12" x14ac:dyDescent="0.25">
      <c r="A6" s="4" t="s">
        <v>24</v>
      </c>
      <c r="B6" s="23" t="s">
        <v>25</v>
      </c>
      <c r="C6" s="23"/>
      <c r="D6" s="23"/>
      <c r="E6" s="23"/>
      <c r="F6" s="23"/>
      <c r="G6" s="23"/>
      <c r="H6" s="23"/>
      <c r="I6" s="36"/>
      <c r="K6" s="92" t="s">
        <v>52</v>
      </c>
      <c r="L6" s="92"/>
    </row>
    <row r="7" spans="1:12" x14ac:dyDescent="0.25">
      <c r="A7" s="4" t="s">
        <v>92</v>
      </c>
      <c r="B7" s="23" t="s">
        <v>25</v>
      </c>
      <c r="C7" s="23"/>
      <c r="D7" s="23"/>
      <c r="E7" s="23"/>
      <c r="F7" s="23"/>
      <c r="G7" s="23"/>
      <c r="H7" s="23"/>
      <c r="I7" s="36"/>
      <c r="K7" s="8" t="s">
        <v>53</v>
      </c>
      <c r="L7" s="9">
        <v>157.61000000000001</v>
      </c>
    </row>
    <row r="8" spans="1:12" x14ac:dyDescent="0.25">
      <c r="A8" s="4" t="s">
        <v>26</v>
      </c>
      <c r="B8" s="23"/>
      <c r="C8" s="23"/>
      <c r="D8" s="23"/>
      <c r="E8" s="23"/>
      <c r="F8" s="23"/>
      <c r="G8" s="23"/>
      <c r="H8" s="23"/>
      <c r="I8" s="36"/>
      <c r="K8" s="8" t="s">
        <v>54</v>
      </c>
      <c r="L8" s="9">
        <v>123.94</v>
      </c>
    </row>
    <row r="9" spans="1:12" ht="15.75" x14ac:dyDescent="0.25">
      <c r="A9" s="37" t="s">
        <v>93</v>
      </c>
      <c r="B9" s="23">
        <v>16</v>
      </c>
      <c r="C9" s="23">
        <v>1</v>
      </c>
      <c r="D9" s="23">
        <f>B9*C9</f>
        <v>16</v>
      </c>
      <c r="E9" s="24">
        <v>13</v>
      </c>
      <c r="F9" s="23">
        <f>D9*E9</f>
        <v>208</v>
      </c>
      <c r="G9" s="23">
        <f>F9*0.05</f>
        <v>10.4</v>
      </c>
      <c r="H9" s="23">
        <f>F9*0.1</f>
        <v>20.8</v>
      </c>
      <c r="I9" s="38">
        <f>G9*L$7+F9*L$8+H9*L$9</f>
        <v>28719.08</v>
      </c>
      <c r="K9" s="8" t="s">
        <v>55</v>
      </c>
      <c r="L9" s="9">
        <v>62.52</v>
      </c>
    </row>
    <row r="10" spans="1:12" x14ac:dyDescent="0.25">
      <c r="A10" s="37" t="s">
        <v>29</v>
      </c>
      <c r="B10" s="23"/>
      <c r="C10" s="23"/>
      <c r="D10" s="23"/>
      <c r="E10" s="24"/>
      <c r="F10" s="23"/>
      <c r="G10" s="23"/>
      <c r="H10" s="23"/>
      <c r="I10" s="36"/>
    </row>
    <row r="11" spans="1:12" ht="15.75" x14ac:dyDescent="0.25">
      <c r="A11" s="39" t="s">
        <v>94</v>
      </c>
      <c r="B11" s="23"/>
      <c r="C11" s="23"/>
      <c r="D11" s="23"/>
      <c r="E11" s="24"/>
      <c r="F11" s="23"/>
      <c r="G11" s="23"/>
      <c r="H11" s="23"/>
      <c r="I11" s="36"/>
    </row>
    <row r="12" spans="1:12" ht="38.25" x14ac:dyDescent="0.25">
      <c r="A12" s="40" t="s">
        <v>95</v>
      </c>
      <c r="B12" s="23">
        <v>24</v>
      </c>
      <c r="C12" s="23">
        <v>1</v>
      </c>
      <c r="D12" s="23">
        <f t="shared" ref="D12:D16" si="0">B12*C12</f>
        <v>24</v>
      </c>
      <c r="E12" s="24">
        <v>0</v>
      </c>
      <c r="F12" s="23">
        <f t="shared" ref="F12:F16" si="1">D12*E12</f>
        <v>0</v>
      </c>
      <c r="G12" s="23">
        <f t="shared" ref="G12:G16" si="2">F12*0.05</f>
        <v>0</v>
      </c>
      <c r="H12" s="23">
        <f t="shared" ref="H12:H16" si="3">F12*0.1</f>
        <v>0</v>
      </c>
      <c r="I12" s="41">
        <f t="shared" ref="I12:I16" si="4">G12*L$7+F12*L$8+H12*L$9</f>
        <v>0</v>
      </c>
    </row>
    <row r="13" spans="1:12" ht="25.5" x14ac:dyDescent="0.25">
      <c r="A13" s="40" t="s">
        <v>96</v>
      </c>
      <c r="B13" s="23">
        <v>64</v>
      </c>
      <c r="C13" s="23">
        <v>1</v>
      </c>
      <c r="D13" s="23">
        <f t="shared" si="0"/>
        <v>64</v>
      </c>
      <c r="E13" s="24">
        <v>0</v>
      </c>
      <c r="F13" s="23">
        <f t="shared" si="1"/>
        <v>0</v>
      </c>
      <c r="G13" s="23">
        <f t="shared" si="2"/>
        <v>0</v>
      </c>
      <c r="H13" s="23">
        <f t="shared" si="3"/>
        <v>0</v>
      </c>
      <c r="I13" s="41">
        <f t="shared" si="4"/>
        <v>0</v>
      </c>
    </row>
    <row r="14" spans="1:12" x14ac:dyDescent="0.25">
      <c r="A14" s="40" t="s">
        <v>97</v>
      </c>
      <c r="B14" s="23">
        <v>72</v>
      </c>
      <c r="C14" s="23">
        <v>1</v>
      </c>
      <c r="D14" s="23">
        <f t="shared" si="0"/>
        <v>72</v>
      </c>
      <c r="E14" s="24">
        <v>0</v>
      </c>
      <c r="F14" s="23">
        <f t="shared" si="1"/>
        <v>0</v>
      </c>
      <c r="G14" s="23">
        <f t="shared" si="2"/>
        <v>0</v>
      </c>
      <c r="H14" s="23">
        <f t="shared" si="3"/>
        <v>0</v>
      </c>
      <c r="I14" s="41">
        <f t="shared" si="4"/>
        <v>0</v>
      </c>
    </row>
    <row r="15" spans="1:12" ht="25.5" x14ac:dyDescent="0.25">
      <c r="A15" s="40" t="s">
        <v>98</v>
      </c>
      <c r="B15" s="23">
        <v>160</v>
      </c>
      <c r="C15" s="23">
        <v>1</v>
      </c>
      <c r="D15" s="23">
        <f t="shared" si="0"/>
        <v>160</v>
      </c>
      <c r="E15" s="24">
        <v>0</v>
      </c>
      <c r="F15" s="23">
        <f t="shared" si="1"/>
        <v>0</v>
      </c>
      <c r="G15" s="23">
        <f t="shared" si="2"/>
        <v>0</v>
      </c>
      <c r="H15" s="23">
        <f t="shared" si="3"/>
        <v>0</v>
      </c>
      <c r="I15" s="41">
        <f t="shared" si="4"/>
        <v>0</v>
      </c>
    </row>
    <row r="16" spans="1:12" ht="28.5" x14ac:dyDescent="0.25">
      <c r="A16" s="40" t="s">
        <v>99</v>
      </c>
      <c r="B16" s="23">
        <v>8</v>
      </c>
      <c r="C16" s="23">
        <v>1</v>
      </c>
      <c r="D16" s="23">
        <f t="shared" si="0"/>
        <v>8</v>
      </c>
      <c r="E16" s="24">
        <v>0</v>
      </c>
      <c r="F16" s="23">
        <f t="shared" si="1"/>
        <v>0</v>
      </c>
      <c r="G16" s="23">
        <f t="shared" si="2"/>
        <v>0</v>
      </c>
      <c r="H16" s="23">
        <f t="shared" si="3"/>
        <v>0</v>
      </c>
      <c r="I16" s="41">
        <f t="shared" si="4"/>
        <v>0</v>
      </c>
    </row>
    <row r="17" spans="1:9" x14ac:dyDescent="0.25">
      <c r="A17" s="40" t="s">
        <v>100</v>
      </c>
      <c r="B17" s="23" t="s">
        <v>30</v>
      </c>
      <c r="C17" s="23"/>
      <c r="D17" s="23"/>
      <c r="E17" s="24"/>
      <c r="F17" s="23"/>
      <c r="G17" s="23"/>
      <c r="H17" s="23"/>
      <c r="I17" s="4"/>
    </row>
    <row r="18" spans="1:9" ht="15.75" x14ac:dyDescent="0.25">
      <c r="A18" s="39" t="s">
        <v>101</v>
      </c>
      <c r="B18" s="23"/>
      <c r="C18" s="23"/>
      <c r="D18" s="23"/>
      <c r="E18" s="24"/>
      <c r="F18" s="23"/>
      <c r="G18" s="23"/>
      <c r="H18" s="23"/>
      <c r="I18" s="36"/>
    </row>
    <row r="19" spans="1:9" ht="25.5" x14ac:dyDescent="0.25">
      <c r="A19" s="40" t="s">
        <v>102</v>
      </c>
      <c r="B19" s="23">
        <v>12</v>
      </c>
      <c r="C19" s="23">
        <v>1</v>
      </c>
      <c r="D19" s="23">
        <f t="shared" ref="D19:D22" si="5">B19*C19</f>
        <v>12</v>
      </c>
      <c r="E19" s="24">
        <v>13</v>
      </c>
      <c r="F19" s="23">
        <f t="shared" ref="F19:F22" si="6">D19*E19</f>
        <v>156</v>
      </c>
      <c r="G19" s="23">
        <f t="shared" ref="G19:G22" si="7">F19*0.05</f>
        <v>7.8000000000000007</v>
      </c>
      <c r="H19" s="23">
        <f t="shared" ref="H19:H22" si="8">F19*0.1</f>
        <v>15.600000000000001</v>
      </c>
      <c r="I19" s="38">
        <f>G19*L$7+F19*L$8+H19*L$9</f>
        <v>21539.31</v>
      </c>
    </row>
    <row r="20" spans="1:9" x14ac:dyDescent="0.25">
      <c r="A20" s="40" t="s">
        <v>103</v>
      </c>
      <c r="B20" s="23">
        <v>12</v>
      </c>
      <c r="C20" s="23">
        <v>1</v>
      </c>
      <c r="D20" s="23">
        <f t="shared" si="5"/>
        <v>12</v>
      </c>
      <c r="E20" s="24">
        <v>13</v>
      </c>
      <c r="F20" s="23">
        <f t="shared" si="6"/>
        <v>156</v>
      </c>
      <c r="G20" s="23">
        <f t="shared" si="7"/>
        <v>7.8000000000000007</v>
      </c>
      <c r="H20" s="23">
        <f t="shared" si="8"/>
        <v>15.600000000000001</v>
      </c>
      <c r="I20" s="38">
        <f t="shared" ref="I20:I22" si="9">G20*L$7+F20*L$8+H20*L$9</f>
        <v>21539.31</v>
      </c>
    </row>
    <row r="21" spans="1:9" x14ac:dyDescent="0.25">
      <c r="A21" s="40" t="s">
        <v>104</v>
      </c>
      <c r="B21" s="23">
        <v>8</v>
      </c>
      <c r="C21" s="23">
        <v>1</v>
      </c>
      <c r="D21" s="23">
        <f t="shared" si="5"/>
        <v>8</v>
      </c>
      <c r="E21" s="24">
        <v>13</v>
      </c>
      <c r="F21" s="23">
        <f t="shared" si="6"/>
        <v>104</v>
      </c>
      <c r="G21" s="23">
        <f t="shared" si="7"/>
        <v>5.2</v>
      </c>
      <c r="H21" s="23">
        <f t="shared" si="8"/>
        <v>10.4</v>
      </c>
      <c r="I21" s="38">
        <f t="shared" si="9"/>
        <v>14359.54</v>
      </c>
    </row>
    <row r="22" spans="1:9" ht="28.5" x14ac:dyDescent="0.25">
      <c r="A22" s="40" t="s">
        <v>105</v>
      </c>
      <c r="B22" s="23">
        <v>83</v>
      </c>
      <c r="C22" s="23">
        <v>1</v>
      </c>
      <c r="D22" s="23">
        <f t="shared" si="5"/>
        <v>83</v>
      </c>
      <c r="E22" s="24">
        <v>13</v>
      </c>
      <c r="F22" s="23">
        <f t="shared" si="6"/>
        <v>1079</v>
      </c>
      <c r="G22" s="42">
        <f t="shared" si="7"/>
        <v>53.95</v>
      </c>
      <c r="H22" s="23">
        <f t="shared" si="8"/>
        <v>107.9</v>
      </c>
      <c r="I22" s="38">
        <f t="shared" si="9"/>
        <v>148980.22750000001</v>
      </c>
    </row>
    <row r="23" spans="1:9" x14ac:dyDescent="0.25">
      <c r="A23" s="37" t="s">
        <v>31</v>
      </c>
      <c r="B23" s="23" t="s">
        <v>30</v>
      </c>
      <c r="C23" s="23"/>
      <c r="D23" s="23"/>
      <c r="E23" s="23"/>
      <c r="F23" s="23"/>
      <c r="G23" s="23"/>
      <c r="H23" s="23"/>
      <c r="I23" s="36"/>
    </row>
    <row r="24" spans="1:9" x14ac:dyDescent="0.25">
      <c r="A24" s="37" t="s">
        <v>32</v>
      </c>
      <c r="B24" s="23" t="s">
        <v>33</v>
      </c>
      <c r="C24" s="23"/>
      <c r="D24" s="23"/>
      <c r="E24" s="23"/>
      <c r="F24" s="23"/>
      <c r="G24" s="23"/>
      <c r="H24" s="23"/>
      <c r="I24" s="36"/>
    </row>
    <row r="25" spans="1:9" x14ac:dyDescent="0.25">
      <c r="A25" s="37" t="s">
        <v>34</v>
      </c>
      <c r="B25" s="23"/>
      <c r="C25" s="23"/>
      <c r="D25" s="23"/>
      <c r="E25" s="23"/>
      <c r="F25" s="23"/>
      <c r="G25" s="23"/>
      <c r="H25" s="23"/>
      <c r="I25" s="36"/>
    </row>
    <row r="26" spans="1:9" ht="28.5" x14ac:dyDescent="0.25">
      <c r="A26" s="39" t="s">
        <v>106</v>
      </c>
      <c r="B26" s="23">
        <v>160</v>
      </c>
      <c r="C26" s="23">
        <v>1</v>
      </c>
      <c r="D26" s="23">
        <f>B26*C26</f>
        <v>160</v>
      </c>
      <c r="E26" s="23">
        <v>0</v>
      </c>
      <c r="F26" s="23">
        <f t="shared" ref="F26:F29" si="10">D26*E26</f>
        <v>0</v>
      </c>
      <c r="G26" s="23">
        <f t="shared" ref="G26:G29" si="11">F26*0.05</f>
        <v>0</v>
      </c>
      <c r="H26" s="23">
        <f t="shared" ref="H26:H29" si="12">F26*0.1</f>
        <v>0</v>
      </c>
      <c r="I26" s="41">
        <f t="shared" ref="I26:I29" si="13">G26*L$7+F26*L$8+H26*L$9</f>
        <v>0</v>
      </c>
    </row>
    <row r="27" spans="1:9" ht="15.75" x14ac:dyDescent="0.25">
      <c r="A27" s="39" t="s">
        <v>107</v>
      </c>
      <c r="B27" s="23"/>
      <c r="C27" s="23"/>
      <c r="D27" s="23"/>
      <c r="E27" s="23"/>
      <c r="F27" s="23"/>
      <c r="G27" s="23"/>
      <c r="H27" s="23"/>
      <c r="I27" s="41"/>
    </row>
    <row r="28" spans="1:9" x14ac:dyDescent="0.25">
      <c r="A28" s="40" t="s">
        <v>108</v>
      </c>
      <c r="B28" s="23">
        <v>6</v>
      </c>
      <c r="C28" s="23">
        <v>1</v>
      </c>
      <c r="D28" s="23">
        <f t="shared" ref="D28:D29" si="14">B28*C28</f>
        <v>6</v>
      </c>
      <c r="E28" s="23">
        <v>0</v>
      </c>
      <c r="F28" s="23">
        <f t="shared" si="10"/>
        <v>0</v>
      </c>
      <c r="G28" s="23">
        <f t="shared" si="11"/>
        <v>0</v>
      </c>
      <c r="H28" s="23">
        <f t="shared" si="12"/>
        <v>0</v>
      </c>
      <c r="I28" s="41">
        <f t="shared" si="13"/>
        <v>0</v>
      </c>
    </row>
    <row r="29" spans="1:9" x14ac:dyDescent="0.25">
      <c r="A29" s="40" t="s">
        <v>109</v>
      </c>
      <c r="B29" s="23">
        <v>14</v>
      </c>
      <c r="C29" s="23">
        <v>1</v>
      </c>
      <c r="D29" s="23">
        <f t="shared" si="14"/>
        <v>14</v>
      </c>
      <c r="E29" s="23">
        <v>0</v>
      </c>
      <c r="F29" s="23">
        <f t="shared" si="10"/>
        <v>0</v>
      </c>
      <c r="G29" s="23">
        <f t="shared" si="11"/>
        <v>0</v>
      </c>
      <c r="H29" s="23">
        <f t="shared" si="12"/>
        <v>0</v>
      </c>
      <c r="I29" s="41">
        <f t="shared" si="13"/>
        <v>0</v>
      </c>
    </row>
    <row r="30" spans="1:9" x14ac:dyDescent="0.25">
      <c r="A30" s="39" t="s">
        <v>110</v>
      </c>
      <c r="B30" s="23" t="s">
        <v>30</v>
      </c>
      <c r="C30" s="23"/>
      <c r="D30" s="23"/>
      <c r="E30" s="23"/>
      <c r="F30" s="23"/>
      <c r="G30" s="23"/>
      <c r="H30" s="23"/>
      <c r="I30" s="41"/>
    </row>
    <row r="31" spans="1:9" ht="41.25" x14ac:dyDescent="0.25">
      <c r="A31" s="39" t="s">
        <v>111</v>
      </c>
      <c r="B31" s="23">
        <v>8</v>
      </c>
      <c r="C31" s="23">
        <v>1</v>
      </c>
      <c r="D31" s="23">
        <f t="shared" ref="D31:D32" si="15">B31*C31</f>
        <v>8</v>
      </c>
      <c r="E31" s="23">
        <v>0</v>
      </c>
      <c r="F31" s="23">
        <f t="shared" ref="F31:F32" si="16">D31*E31</f>
        <v>0</v>
      </c>
      <c r="G31" s="23">
        <f t="shared" ref="G31:G32" si="17">F31*0.05</f>
        <v>0</v>
      </c>
      <c r="H31" s="23">
        <f t="shared" ref="H31:H32" si="18">F31*0.1</f>
        <v>0</v>
      </c>
      <c r="I31" s="41">
        <f t="shared" ref="I31:I32" si="19">G31*L$7+F31*L$8+H31*L$9</f>
        <v>0</v>
      </c>
    </row>
    <row r="32" spans="1:9" ht="15.75" x14ac:dyDescent="0.25">
      <c r="A32" s="39" t="s">
        <v>112</v>
      </c>
      <c r="B32" s="23">
        <v>160</v>
      </c>
      <c r="C32" s="23">
        <v>1</v>
      </c>
      <c r="D32" s="23">
        <f t="shared" si="15"/>
        <v>160</v>
      </c>
      <c r="E32" s="23">
        <v>0</v>
      </c>
      <c r="F32" s="23">
        <f t="shared" si="16"/>
        <v>0</v>
      </c>
      <c r="G32" s="23">
        <f t="shared" si="17"/>
        <v>0</v>
      </c>
      <c r="H32" s="23">
        <f t="shared" si="18"/>
        <v>0</v>
      </c>
      <c r="I32" s="41">
        <f t="shared" si="19"/>
        <v>0</v>
      </c>
    </row>
    <row r="33" spans="1:9" x14ac:dyDescent="0.25">
      <c r="A33" s="39" t="s">
        <v>113</v>
      </c>
      <c r="B33" s="23"/>
      <c r="C33" s="23"/>
      <c r="D33" s="23"/>
      <c r="E33" s="23"/>
      <c r="F33" s="23"/>
      <c r="G33" s="23"/>
      <c r="H33" s="23"/>
      <c r="I33" s="36"/>
    </row>
    <row r="34" spans="1:9" x14ac:dyDescent="0.25">
      <c r="A34" s="40" t="s">
        <v>114</v>
      </c>
      <c r="B34" s="23">
        <v>8</v>
      </c>
      <c r="C34" s="23">
        <v>1</v>
      </c>
      <c r="D34" s="23">
        <f>B34*C34</f>
        <v>8</v>
      </c>
      <c r="E34" s="23">
        <v>13</v>
      </c>
      <c r="F34" s="23">
        <f>D34*E34</f>
        <v>104</v>
      </c>
      <c r="G34" s="23">
        <f>F34*0.05</f>
        <v>5.2</v>
      </c>
      <c r="H34" s="23">
        <f>F34*0.1</f>
        <v>10.4</v>
      </c>
      <c r="I34" s="38">
        <f>G34*L$7+F34*L$8+H34*L$9</f>
        <v>14359.54</v>
      </c>
    </row>
    <row r="35" spans="1:9" ht="28.5" x14ac:dyDescent="0.25">
      <c r="A35" s="40" t="s">
        <v>115</v>
      </c>
      <c r="B35" s="23" t="s">
        <v>116</v>
      </c>
      <c r="C35" s="4"/>
      <c r="D35" s="4"/>
      <c r="E35" s="4"/>
      <c r="F35" s="4"/>
      <c r="G35" s="4"/>
      <c r="H35" s="4"/>
      <c r="I35" s="4"/>
    </row>
    <row r="36" spans="1:9" ht="25.5" x14ac:dyDescent="0.25">
      <c r="A36" s="40" t="s">
        <v>117</v>
      </c>
      <c r="B36" s="23" t="s">
        <v>30</v>
      </c>
      <c r="C36" s="23"/>
      <c r="D36" s="23"/>
      <c r="E36" s="23"/>
      <c r="F36" s="23"/>
      <c r="G36" s="23"/>
      <c r="H36" s="23"/>
      <c r="I36" s="23"/>
    </row>
    <row r="37" spans="1:9" ht="15.75" x14ac:dyDescent="0.25">
      <c r="A37" s="40" t="s">
        <v>118</v>
      </c>
      <c r="B37" s="23">
        <v>8</v>
      </c>
      <c r="C37" s="23">
        <v>1</v>
      </c>
      <c r="D37" s="23">
        <f>B37*C37</f>
        <v>8</v>
      </c>
      <c r="E37" s="24">
        <v>12</v>
      </c>
      <c r="F37" s="23">
        <f>D37*E37</f>
        <v>96</v>
      </c>
      <c r="G37" s="23">
        <f>F37*0.05</f>
        <v>4.8000000000000007</v>
      </c>
      <c r="H37" s="23">
        <f>F37*0.1</f>
        <v>9.6000000000000014</v>
      </c>
      <c r="I37" s="38">
        <f>G37*L$7+F37*L$8+H37*L$9</f>
        <v>13254.960000000001</v>
      </c>
    </row>
    <row r="38" spans="1:9" x14ac:dyDescent="0.25">
      <c r="A38" s="40" t="s">
        <v>119</v>
      </c>
      <c r="B38" s="23" t="s">
        <v>30</v>
      </c>
      <c r="C38" s="4"/>
      <c r="D38" s="4"/>
      <c r="E38" s="4"/>
      <c r="F38" s="4"/>
      <c r="G38" s="4"/>
      <c r="H38" s="4"/>
      <c r="I38" s="4"/>
    </row>
    <row r="39" spans="1:9" ht="38.25" x14ac:dyDescent="0.25">
      <c r="A39" s="40" t="s">
        <v>120</v>
      </c>
      <c r="B39" s="23">
        <v>8</v>
      </c>
      <c r="C39" s="23">
        <v>1</v>
      </c>
      <c r="D39" s="23">
        <f t="shared" ref="D39:D42" si="20">B39*C39</f>
        <v>8</v>
      </c>
      <c r="E39" s="23">
        <v>13</v>
      </c>
      <c r="F39" s="23">
        <f t="shared" ref="F39:F42" si="21">D39*E39</f>
        <v>104</v>
      </c>
      <c r="G39" s="23">
        <f t="shared" ref="G39:G42" si="22">F39*0.05</f>
        <v>5.2</v>
      </c>
      <c r="H39" s="23">
        <f t="shared" ref="H39:H42" si="23">F39*0.1</f>
        <v>10.4</v>
      </c>
      <c r="I39" s="38">
        <f t="shared" ref="I39:I42" si="24">G39*L$7+F39*L$8+H39*L$9</f>
        <v>14359.54</v>
      </c>
    </row>
    <row r="40" spans="1:9" ht="28.5" x14ac:dyDescent="0.25">
      <c r="A40" s="39" t="s">
        <v>121</v>
      </c>
      <c r="B40" s="23">
        <v>8</v>
      </c>
      <c r="C40" s="23">
        <v>1</v>
      </c>
      <c r="D40" s="23">
        <f t="shared" si="20"/>
        <v>8</v>
      </c>
      <c r="E40" s="23">
        <v>1</v>
      </c>
      <c r="F40" s="23">
        <f t="shared" si="21"/>
        <v>8</v>
      </c>
      <c r="G40" s="23">
        <f t="shared" si="22"/>
        <v>0.4</v>
      </c>
      <c r="H40" s="23">
        <f t="shared" si="23"/>
        <v>0.8</v>
      </c>
      <c r="I40" s="38">
        <f t="shared" si="24"/>
        <v>1104.5800000000002</v>
      </c>
    </row>
    <row r="41" spans="1:9" ht="28.5" x14ac:dyDescent="0.25">
      <c r="A41" s="39" t="s">
        <v>122</v>
      </c>
      <c r="B41" s="23">
        <v>8</v>
      </c>
      <c r="C41" s="23">
        <v>2</v>
      </c>
      <c r="D41" s="23">
        <f t="shared" si="20"/>
        <v>16</v>
      </c>
      <c r="E41" s="23">
        <v>1</v>
      </c>
      <c r="F41" s="23">
        <f t="shared" si="21"/>
        <v>16</v>
      </c>
      <c r="G41" s="23">
        <f t="shared" si="22"/>
        <v>0.8</v>
      </c>
      <c r="H41" s="23">
        <f t="shared" si="23"/>
        <v>1.6</v>
      </c>
      <c r="I41" s="38">
        <f t="shared" si="24"/>
        <v>2209.1600000000003</v>
      </c>
    </row>
    <row r="42" spans="1:9" ht="28.5" x14ac:dyDescent="0.25">
      <c r="A42" s="39" t="s">
        <v>123</v>
      </c>
      <c r="B42" s="23">
        <v>12</v>
      </c>
      <c r="C42" s="23">
        <v>2</v>
      </c>
      <c r="D42" s="23">
        <f t="shared" si="20"/>
        <v>24</v>
      </c>
      <c r="E42" s="23">
        <v>1</v>
      </c>
      <c r="F42" s="23">
        <f t="shared" si="21"/>
        <v>24</v>
      </c>
      <c r="G42" s="23">
        <f t="shared" si="22"/>
        <v>1.2000000000000002</v>
      </c>
      <c r="H42" s="23">
        <f t="shared" si="23"/>
        <v>2.4000000000000004</v>
      </c>
      <c r="I42" s="38">
        <f t="shared" si="24"/>
        <v>3313.7400000000002</v>
      </c>
    </row>
    <row r="43" spans="1:9" x14ac:dyDescent="0.25">
      <c r="A43" s="43" t="s">
        <v>35</v>
      </c>
      <c r="B43" s="44"/>
      <c r="C43" s="44"/>
      <c r="D43" s="44"/>
      <c r="E43" s="44"/>
      <c r="F43" s="97">
        <f>SUM(F9:H42)</f>
        <v>2363.2500000000005</v>
      </c>
      <c r="G43" s="97"/>
      <c r="H43" s="97"/>
      <c r="I43" s="45">
        <f>SUM(I9:I42)</f>
        <v>283738.98749999999</v>
      </c>
    </row>
    <row r="44" spans="1:9" x14ac:dyDescent="0.25">
      <c r="A44" s="46" t="s">
        <v>36</v>
      </c>
      <c r="B44" s="23"/>
      <c r="C44" s="23"/>
      <c r="D44" s="23"/>
      <c r="E44" s="23"/>
      <c r="F44" s="23"/>
      <c r="G44" s="23"/>
      <c r="H44" s="23"/>
      <c r="I44" s="36"/>
    </row>
    <row r="45" spans="1:9" x14ac:dyDescent="0.25">
      <c r="A45" s="37" t="s">
        <v>37</v>
      </c>
      <c r="B45" s="23" t="s">
        <v>38</v>
      </c>
      <c r="C45" s="23"/>
      <c r="D45" s="23"/>
      <c r="E45" s="23"/>
      <c r="F45" s="23"/>
      <c r="G45" s="23"/>
      <c r="H45" s="23"/>
      <c r="I45" s="36"/>
    </row>
    <row r="46" spans="1:9" x14ac:dyDescent="0.25">
      <c r="A46" s="37" t="s">
        <v>39</v>
      </c>
      <c r="B46" s="23" t="s">
        <v>30</v>
      </c>
      <c r="C46" s="23"/>
      <c r="D46" s="23"/>
      <c r="E46" s="23"/>
      <c r="F46" s="23"/>
      <c r="G46" s="23"/>
      <c r="H46" s="23"/>
      <c r="I46" s="36"/>
    </row>
    <row r="47" spans="1:9" x14ac:dyDescent="0.25">
      <c r="A47" s="37" t="s">
        <v>40</v>
      </c>
      <c r="B47" s="23" t="s">
        <v>30</v>
      </c>
      <c r="C47" s="23"/>
      <c r="D47" s="23"/>
      <c r="E47" s="23"/>
      <c r="F47" s="23"/>
      <c r="G47" s="23"/>
      <c r="H47" s="23"/>
      <c r="I47" s="36"/>
    </row>
    <row r="48" spans="1:9" x14ac:dyDescent="0.25">
      <c r="A48" s="37" t="s">
        <v>41</v>
      </c>
      <c r="B48" s="23" t="s">
        <v>25</v>
      </c>
      <c r="C48" s="23"/>
      <c r="D48" s="23"/>
      <c r="E48" s="23"/>
      <c r="F48" s="23"/>
      <c r="G48" s="23"/>
      <c r="H48" s="23"/>
      <c r="I48" s="36"/>
    </row>
    <row r="49" spans="1:9" x14ac:dyDescent="0.25">
      <c r="A49" s="37" t="s">
        <v>42</v>
      </c>
      <c r="B49" s="23"/>
      <c r="C49" s="23"/>
      <c r="D49" s="23"/>
      <c r="E49" s="23"/>
      <c r="F49" s="23"/>
      <c r="G49" s="23"/>
      <c r="H49" s="23"/>
      <c r="I49" s="36"/>
    </row>
    <row r="50" spans="1:9" x14ac:dyDescent="0.25">
      <c r="A50" s="39" t="s">
        <v>43</v>
      </c>
      <c r="B50" s="23" t="s">
        <v>30</v>
      </c>
      <c r="C50" s="23"/>
      <c r="D50" s="23"/>
      <c r="E50" s="23"/>
      <c r="F50" s="23"/>
      <c r="G50" s="23"/>
      <c r="H50" s="23"/>
      <c r="I50" s="36"/>
    </row>
    <row r="51" spans="1:9" ht="41.25" x14ac:dyDescent="0.25">
      <c r="A51" s="56" t="s">
        <v>157</v>
      </c>
      <c r="B51" s="23">
        <v>0.5</v>
      </c>
      <c r="C51" s="23">
        <v>52</v>
      </c>
      <c r="D51" s="23">
        <f t="shared" ref="D51:D53" si="25">B51*C51</f>
        <v>26</v>
      </c>
      <c r="E51" s="23">
        <v>1</v>
      </c>
      <c r="F51" s="23">
        <f t="shared" ref="F51:F53" si="26">D51*E51</f>
        <v>26</v>
      </c>
      <c r="G51" s="23">
        <f t="shared" ref="G51:G53" si="27">F51*0.05</f>
        <v>1.3</v>
      </c>
      <c r="H51" s="23">
        <f t="shared" ref="H51:H53" si="28">F51*0.1</f>
        <v>2.6</v>
      </c>
      <c r="I51" s="38">
        <f t="shared" ref="I51:I53" si="29">G51*L$7+F51*L$8+H51*L$9</f>
        <v>3589.8850000000002</v>
      </c>
    </row>
    <row r="52" spans="1:9" ht="15.75" x14ac:dyDescent="0.25">
      <c r="A52" s="39" t="s">
        <v>124</v>
      </c>
      <c r="B52" s="23">
        <v>1.5</v>
      </c>
      <c r="C52" s="23">
        <v>1</v>
      </c>
      <c r="D52" s="23">
        <f t="shared" si="25"/>
        <v>1.5</v>
      </c>
      <c r="E52" s="23">
        <v>1</v>
      </c>
      <c r="F52" s="23">
        <f t="shared" si="26"/>
        <v>1.5</v>
      </c>
      <c r="G52" s="47">
        <f t="shared" si="27"/>
        <v>7.5000000000000011E-2</v>
      </c>
      <c r="H52" s="23">
        <f t="shared" si="28"/>
        <v>0.15000000000000002</v>
      </c>
      <c r="I52" s="38">
        <f t="shared" si="29"/>
        <v>207.10875000000001</v>
      </c>
    </row>
    <row r="53" spans="1:9" ht="28.5" x14ac:dyDescent="0.25">
      <c r="A53" s="39" t="s">
        <v>125</v>
      </c>
      <c r="B53" s="23">
        <v>1.5</v>
      </c>
      <c r="C53" s="23">
        <v>1</v>
      </c>
      <c r="D53" s="23">
        <f t="shared" si="25"/>
        <v>1.5</v>
      </c>
      <c r="E53" s="23">
        <v>1</v>
      </c>
      <c r="F53" s="23">
        <f t="shared" si="26"/>
        <v>1.5</v>
      </c>
      <c r="G53" s="47">
        <f t="shared" si="27"/>
        <v>7.5000000000000011E-2</v>
      </c>
      <c r="H53" s="23">
        <f t="shared" si="28"/>
        <v>0.15000000000000002</v>
      </c>
      <c r="I53" s="38">
        <f t="shared" si="29"/>
        <v>207.10875000000001</v>
      </c>
    </row>
    <row r="54" spans="1:9" x14ac:dyDescent="0.25">
      <c r="A54" s="39" t="s">
        <v>44</v>
      </c>
      <c r="B54" s="23" t="s">
        <v>33</v>
      </c>
      <c r="C54" s="23"/>
      <c r="D54" s="23"/>
      <c r="E54" s="23"/>
      <c r="F54" s="23"/>
      <c r="G54" s="23"/>
      <c r="H54" s="23"/>
      <c r="I54" s="36"/>
    </row>
    <row r="55" spans="1:9" x14ac:dyDescent="0.25">
      <c r="A55" s="39" t="s">
        <v>45</v>
      </c>
      <c r="B55" s="23" t="s">
        <v>33</v>
      </c>
      <c r="C55" s="23"/>
      <c r="D55" s="23"/>
      <c r="E55" s="23"/>
      <c r="F55" s="23"/>
      <c r="G55" s="23"/>
      <c r="H55" s="23"/>
      <c r="I55" s="36"/>
    </row>
    <row r="56" spans="1:9" ht="25.5" x14ac:dyDescent="0.25">
      <c r="A56" s="39" t="s">
        <v>49</v>
      </c>
      <c r="B56" s="23">
        <v>1</v>
      </c>
      <c r="C56" s="23">
        <v>1</v>
      </c>
      <c r="D56" s="23">
        <f t="shared" ref="D56:D58" si="30">B56*C56</f>
        <v>1</v>
      </c>
      <c r="E56" s="23">
        <v>13</v>
      </c>
      <c r="F56" s="23">
        <f t="shared" ref="F56:F58" si="31">D56*E56</f>
        <v>13</v>
      </c>
      <c r="G56" s="23">
        <f t="shared" ref="G56:G58" si="32">F56*0.05</f>
        <v>0.65</v>
      </c>
      <c r="H56" s="23">
        <f t="shared" ref="H56:H58" si="33">F56*0.1</f>
        <v>1.3</v>
      </c>
      <c r="I56" s="38">
        <f t="shared" ref="I56:I58" si="34">G56*L$7+F56*L$8+H56*L$9</f>
        <v>1794.9425000000001</v>
      </c>
    </row>
    <row r="57" spans="1:9" ht="25.5" x14ac:dyDescent="0.25">
      <c r="A57" s="39" t="s">
        <v>50</v>
      </c>
      <c r="B57" s="23">
        <v>1</v>
      </c>
      <c r="C57" s="23">
        <v>1</v>
      </c>
      <c r="D57" s="23">
        <f t="shared" si="30"/>
        <v>1</v>
      </c>
      <c r="E57" s="23">
        <v>13</v>
      </c>
      <c r="F57" s="23">
        <f t="shared" si="31"/>
        <v>13</v>
      </c>
      <c r="G57" s="23">
        <f t="shared" si="32"/>
        <v>0.65</v>
      </c>
      <c r="H57" s="23">
        <f t="shared" si="33"/>
        <v>1.3</v>
      </c>
      <c r="I57" s="38">
        <f t="shared" si="34"/>
        <v>1794.9425000000001</v>
      </c>
    </row>
    <row r="58" spans="1:9" ht="25.5" x14ac:dyDescent="0.25">
      <c r="A58" s="39" t="s">
        <v>126</v>
      </c>
      <c r="B58" s="23">
        <v>1</v>
      </c>
      <c r="C58" s="23">
        <v>1</v>
      </c>
      <c r="D58" s="23">
        <f t="shared" si="30"/>
        <v>1</v>
      </c>
      <c r="E58" s="23">
        <v>13</v>
      </c>
      <c r="F58" s="23">
        <f t="shared" si="31"/>
        <v>13</v>
      </c>
      <c r="G58" s="23">
        <f t="shared" si="32"/>
        <v>0.65</v>
      </c>
      <c r="H58" s="23">
        <f t="shared" si="33"/>
        <v>1.3</v>
      </c>
      <c r="I58" s="38">
        <f t="shared" si="34"/>
        <v>1794.9425000000001</v>
      </c>
    </row>
    <row r="59" spans="1:9" x14ac:dyDescent="0.25">
      <c r="A59" s="39" t="s">
        <v>51</v>
      </c>
      <c r="B59" s="23" t="s">
        <v>30</v>
      </c>
      <c r="C59" s="23"/>
      <c r="D59" s="23"/>
      <c r="E59" s="23"/>
      <c r="F59" s="23"/>
      <c r="G59" s="23"/>
      <c r="H59" s="23"/>
      <c r="I59" s="4"/>
    </row>
    <row r="60" spans="1:9" x14ac:dyDescent="0.25">
      <c r="A60" s="39" t="s">
        <v>127</v>
      </c>
      <c r="B60" s="23">
        <v>24</v>
      </c>
      <c r="C60" s="23">
        <v>1</v>
      </c>
      <c r="D60" s="23">
        <f>B60*C60</f>
        <v>24</v>
      </c>
      <c r="E60" s="23">
        <v>13</v>
      </c>
      <c r="F60" s="23">
        <f>D60*E60</f>
        <v>312</v>
      </c>
      <c r="G60" s="23">
        <f>F60*0.05</f>
        <v>15.600000000000001</v>
      </c>
      <c r="H60" s="23">
        <f>F60*0.1</f>
        <v>31.200000000000003</v>
      </c>
      <c r="I60" s="38">
        <f>G60*L$7+F60*L$8+H60*L$9</f>
        <v>43078.62</v>
      </c>
    </row>
    <row r="61" spans="1:9" x14ac:dyDescent="0.25">
      <c r="A61" s="37" t="s">
        <v>46</v>
      </c>
      <c r="B61" s="23" t="s">
        <v>30</v>
      </c>
      <c r="C61" s="23"/>
      <c r="D61" s="23"/>
      <c r="E61" s="23"/>
      <c r="F61" s="23"/>
      <c r="G61" s="23"/>
      <c r="H61" s="23"/>
      <c r="I61" s="36"/>
    </row>
    <row r="62" spans="1:9" x14ac:dyDescent="0.25">
      <c r="A62" s="37" t="s">
        <v>47</v>
      </c>
      <c r="B62" s="23" t="s">
        <v>25</v>
      </c>
      <c r="C62" s="23"/>
      <c r="D62" s="23"/>
      <c r="E62" s="23"/>
      <c r="F62" s="23"/>
      <c r="G62" s="23"/>
      <c r="H62" s="23"/>
      <c r="I62" s="36"/>
    </row>
    <row r="63" spans="1:9" x14ac:dyDescent="0.25">
      <c r="A63" s="43" t="s">
        <v>48</v>
      </c>
      <c r="B63" s="48"/>
      <c r="C63" s="48"/>
      <c r="D63" s="48"/>
      <c r="E63" s="48"/>
      <c r="F63" s="97">
        <f>SUM(F45:H62)</f>
        <v>437</v>
      </c>
      <c r="G63" s="97"/>
      <c r="H63" s="97"/>
      <c r="I63" s="45">
        <f>SUM(I45:I62)</f>
        <v>52467.55</v>
      </c>
    </row>
    <row r="64" spans="1:9" ht="15.75" x14ac:dyDescent="0.25">
      <c r="A64" s="7" t="s">
        <v>128</v>
      </c>
      <c r="B64" s="4"/>
      <c r="C64" s="4"/>
      <c r="D64" s="4"/>
      <c r="E64" s="4"/>
      <c r="F64" s="88">
        <f>ROUND(F43+F63,-1)</f>
        <v>2800</v>
      </c>
      <c r="G64" s="88"/>
      <c r="H64" s="88"/>
      <c r="I64" s="49">
        <f>ROUND(I63+I43,-3)</f>
        <v>336000</v>
      </c>
    </row>
    <row r="65" spans="1:12" ht="15.75" x14ac:dyDescent="0.25">
      <c r="A65" s="7" t="s">
        <v>129</v>
      </c>
      <c r="B65" s="4"/>
      <c r="C65" s="4"/>
      <c r="D65" s="4"/>
      <c r="E65" s="4"/>
      <c r="F65" s="10"/>
      <c r="G65" s="10"/>
      <c r="H65" s="10"/>
      <c r="I65" s="49">
        <f>'Capital O&amp;M'!I6</f>
        <v>176000</v>
      </c>
    </row>
    <row r="66" spans="1:12" ht="15.75" x14ac:dyDescent="0.25">
      <c r="A66" s="7" t="s">
        <v>130</v>
      </c>
      <c r="B66" s="4"/>
      <c r="C66" s="4"/>
      <c r="D66" s="4"/>
      <c r="E66" s="4"/>
      <c r="F66" s="10"/>
      <c r="G66" s="10"/>
      <c r="H66" s="10"/>
      <c r="I66" s="86">
        <f>ROUND(I64+I65,-3)</f>
        <v>512000</v>
      </c>
      <c r="K66" s="5" t="s">
        <v>183</v>
      </c>
      <c r="L66" s="76">
        <f>F64/Responses!E15</f>
        <v>155.55555555555554</v>
      </c>
    </row>
    <row r="67" spans="1:12" x14ac:dyDescent="0.25">
      <c r="A67" s="50"/>
      <c r="B67" s="3"/>
      <c r="C67" s="3"/>
      <c r="D67" s="3"/>
      <c r="E67" s="3"/>
      <c r="F67" s="3"/>
      <c r="G67" s="3"/>
      <c r="H67" s="3"/>
      <c r="I67" s="3"/>
    </row>
    <row r="68" spans="1:12" x14ac:dyDescent="0.25">
      <c r="A68" s="51" t="s">
        <v>28</v>
      </c>
      <c r="B68" s="3"/>
      <c r="C68" s="3"/>
      <c r="D68" s="3"/>
      <c r="E68" s="3"/>
      <c r="F68" s="3"/>
      <c r="G68" s="3"/>
      <c r="H68" s="3"/>
      <c r="I68" s="3"/>
    </row>
    <row r="69" spans="1:12" ht="15.75" x14ac:dyDescent="0.25">
      <c r="A69" s="90" t="s">
        <v>184</v>
      </c>
      <c r="B69" s="90"/>
      <c r="C69" s="90"/>
      <c r="D69" s="90"/>
      <c r="E69" s="90"/>
      <c r="F69" s="90"/>
      <c r="G69" s="90"/>
      <c r="H69" s="90"/>
      <c r="I69" s="90"/>
    </row>
    <row r="70" spans="1:12" ht="59.45" customHeight="1" x14ac:dyDescent="0.25">
      <c r="A70" s="90" t="s">
        <v>170</v>
      </c>
      <c r="B70" s="90"/>
      <c r="C70" s="90"/>
      <c r="D70" s="90"/>
      <c r="E70" s="90"/>
      <c r="F70" s="90"/>
      <c r="G70" s="90"/>
      <c r="H70" s="90"/>
      <c r="I70" s="90"/>
    </row>
    <row r="71" spans="1:12" ht="15.75" x14ac:dyDescent="0.25">
      <c r="A71" s="90" t="s">
        <v>138</v>
      </c>
      <c r="B71" s="90"/>
      <c r="C71" s="90"/>
      <c r="D71" s="90"/>
      <c r="E71" s="90"/>
      <c r="F71" s="90"/>
      <c r="G71" s="90"/>
      <c r="H71" s="90"/>
      <c r="I71" s="90"/>
    </row>
    <row r="72" spans="1:12" ht="15.75" x14ac:dyDescent="0.25">
      <c r="A72" s="90" t="s">
        <v>139</v>
      </c>
      <c r="B72" s="90"/>
      <c r="C72" s="90"/>
      <c r="D72" s="90"/>
      <c r="E72" s="90"/>
      <c r="F72" s="90"/>
      <c r="G72" s="90"/>
      <c r="H72" s="90"/>
      <c r="I72" s="90"/>
    </row>
    <row r="73" spans="1:12" ht="15.75" x14ac:dyDescent="0.25">
      <c r="A73" s="89" t="s">
        <v>131</v>
      </c>
      <c r="B73" s="89"/>
      <c r="C73" s="89"/>
      <c r="D73" s="89"/>
      <c r="E73" s="89"/>
      <c r="F73" s="89"/>
      <c r="G73" s="89"/>
      <c r="H73" s="89"/>
      <c r="I73" s="89"/>
    </row>
    <row r="74" spans="1:12" ht="33" customHeight="1" x14ac:dyDescent="0.25">
      <c r="A74" s="89" t="s">
        <v>132</v>
      </c>
      <c r="B74" s="89"/>
      <c r="C74" s="89"/>
      <c r="D74" s="89"/>
      <c r="E74" s="89"/>
      <c r="F74" s="89"/>
      <c r="G74" s="89"/>
      <c r="H74" s="89"/>
      <c r="I74" s="89"/>
    </row>
    <row r="75" spans="1:12" ht="15.75" x14ac:dyDescent="0.25">
      <c r="A75" s="89" t="s">
        <v>133</v>
      </c>
      <c r="B75" s="89"/>
      <c r="C75" s="89"/>
      <c r="D75" s="89"/>
      <c r="E75" s="89"/>
      <c r="F75" s="89"/>
      <c r="G75" s="89"/>
      <c r="H75" s="89"/>
      <c r="I75" s="89"/>
    </row>
    <row r="76" spans="1:12" ht="33" customHeight="1" x14ac:dyDescent="0.25">
      <c r="A76" s="89" t="s">
        <v>134</v>
      </c>
      <c r="B76" s="89"/>
      <c r="C76" s="89"/>
      <c r="D76" s="89"/>
      <c r="E76" s="89"/>
      <c r="F76" s="89"/>
      <c r="G76" s="89"/>
      <c r="H76" s="89"/>
      <c r="I76" s="89"/>
    </row>
    <row r="77" spans="1:12" ht="15.75" x14ac:dyDescent="0.25">
      <c r="A77" s="89" t="s">
        <v>135</v>
      </c>
      <c r="B77" s="89"/>
      <c r="C77" s="89"/>
      <c r="D77" s="89"/>
      <c r="E77" s="89"/>
      <c r="F77" s="89"/>
      <c r="G77" s="89"/>
      <c r="H77" s="89"/>
      <c r="I77" s="89"/>
    </row>
    <row r="78" spans="1:12" ht="29.1" customHeight="1" x14ac:dyDescent="0.25">
      <c r="A78" s="91" t="s">
        <v>185</v>
      </c>
      <c r="B78" s="91"/>
      <c r="C78" s="91"/>
      <c r="D78" s="91"/>
      <c r="E78" s="91"/>
      <c r="F78" s="91"/>
      <c r="G78" s="91"/>
      <c r="H78" s="91"/>
      <c r="I78" s="91"/>
    </row>
    <row r="79" spans="1:12" ht="32.25" customHeight="1" x14ac:dyDescent="0.25">
      <c r="A79" s="89" t="s">
        <v>136</v>
      </c>
      <c r="B79" s="89"/>
      <c r="C79" s="89"/>
      <c r="D79" s="89"/>
      <c r="E79" s="89"/>
      <c r="F79" s="89"/>
      <c r="G79" s="89"/>
      <c r="H79" s="89"/>
      <c r="I79" s="89"/>
    </row>
    <row r="80" spans="1:12" ht="15.75" x14ac:dyDescent="0.25">
      <c r="A80" s="89" t="s">
        <v>137</v>
      </c>
      <c r="B80" s="89"/>
      <c r="C80" s="89"/>
      <c r="D80" s="89"/>
      <c r="E80" s="89"/>
      <c r="F80" s="89"/>
      <c r="G80" s="89"/>
      <c r="H80" s="89"/>
      <c r="I80" s="89"/>
    </row>
  </sheetData>
  <mergeCells count="18">
    <mergeCell ref="K6:L6"/>
    <mergeCell ref="A1:I1"/>
    <mergeCell ref="A3:A5"/>
    <mergeCell ref="F43:H43"/>
    <mergeCell ref="F63:H63"/>
    <mergeCell ref="F64:H64"/>
    <mergeCell ref="A80:I80"/>
    <mergeCell ref="A69:I69"/>
    <mergeCell ref="A70:I70"/>
    <mergeCell ref="A71:I71"/>
    <mergeCell ref="A72:I72"/>
    <mergeCell ref="A73:I73"/>
    <mergeCell ref="A74:I74"/>
    <mergeCell ref="A75:I75"/>
    <mergeCell ref="A76:I76"/>
    <mergeCell ref="A77:I77"/>
    <mergeCell ref="A78:I78"/>
    <mergeCell ref="A79:I7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28"/>
  <sheetViews>
    <sheetView tabSelected="1" workbookViewId="0">
      <selection activeCell="C31" sqref="C31"/>
    </sheetView>
  </sheetViews>
  <sheetFormatPr defaultColWidth="9.140625" defaultRowHeight="12.75" x14ac:dyDescent="0.2"/>
  <cols>
    <col min="1" max="1" width="39.5703125" style="5" customWidth="1"/>
    <col min="2" max="9" width="9.140625" style="5"/>
    <col min="10" max="10" width="5.28515625" style="5" customWidth="1"/>
    <col min="11" max="11" width="12.28515625" style="5" customWidth="1"/>
    <col min="12" max="16384" width="9.140625" style="5"/>
  </cols>
  <sheetData>
    <row r="1" spans="1:12" ht="36" customHeight="1" x14ac:dyDescent="0.2">
      <c r="A1" s="100" t="s">
        <v>79</v>
      </c>
      <c r="B1" s="100"/>
      <c r="C1" s="100"/>
      <c r="D1" s="100"/>
      <c r="E1" s="100"/>
      <c r="F1" s="100"/>
      <c r="G1" s="100"/>
      <c r="H1" s="100"/>
      <c r="I1" s="100"/>
    </row>
    <row r="2" spans="1:12" ht="15" x14ac:dyDescent="0.25">
      <c r="A2"/>
      <c r="B2"/>
      <c r="C2"/>
      <c r="D2"/>
      <c r="E2"/>
      <c r="F2"/>
      <c r="G2"/>
      <c r="H2"/>
      <c r="I2"/>
    </row>
    <row r="3" spans="1:12" x14ac:dyDescent="0.2">
      <c r="A3" s="102" t="s">
        <v>23</v>
      </c>
      <c r="B3" s="2" t="s">
        <v>57</v>
      </c>
      <c r="C3" s="2" t="s">
        <v>58</v>
      </c>
      <c r="D3" s="2" t="s">
        <v>59</v>
      </c>
      <c r="E3" s="2" t="s">
        <v>60</v>
      </c>
      <c r="F3" s="2" t="s">
        <v>61</v>
      </c>
      <c r="G3" s="2" t="s">
        <v>62</v>
      </c>
      <c r="H3" s="2" t="s">
        <v>63</v>
      </c>
      <c r="I3" s="2" t="s">
        <v>67</v>
      </c>
    </row>
    <row r="4" spans="1:12" ht="60" x14ac:dyDescent="0.2">
      <c r="A4" s="102"/>
      <c r="B4" s="2" t="s">
        <v>68</v>
      </c>
      <c r="C4" s="2" t="s">
        <v>64</v>
      </c>
      <c r="D4" s="2" t="s">
        <v>69</v>
      </c>
      <c r="E4" s="2" t="s">
        <v>70</v>
      </c>
      <c r="F4" s="2" t="s">
        <v>71</v>
      </c>
      <c r="G4" s="2" t="s">
        <v>65</v>
      </c>
      <c r="H4" s="2" t="s">
        <v>66</v>
      </c>
      <c r="I4" s="2" t="s">
        <v>72</v>
      </c>
    </row>
    <row r="5" spans="1:12" x14ac:dyDescent="0.2">
      <c r="A5" s="1" t="s">
        <v>24</v>
      </c>
      <c r="B5" s="15" t="s">
        <v>25</v>
      </c>
      <c r="C5" s="13"/>
      <c r="D5" s="14"/>
      <c r="E5" s="14"/>
      <c r="F5" s="13"/>
      <c r="G5" s="13"/>
      <c r="H5" s="13"/>
      <c r="I5" s="13"/>
      <c r="K5" s="98" t="s">
        <v>52</v>
      </c>
      <c r="L5" s="99"/>
    </row>
    <row r="6" spans="1:12" x14ac:dyDescent="0.2">
      <c r="A6" s="1" t="s">
        <v>92</v>
      </c>
      <c r="B6" s="15" t="s">
        <v>25</v>
      </c>
      <c r="C6" s="15"/>
      <c r="D6" s="15"/>
      <c r="E6" s="11"/>
      <c r="F6" s="15"/>
      <c r="G6" s="15"/>
      <c r="H6" s="15"/>
      <c r="I6" s="16"/>
      <c r="K6" s="8" t="s">
        <v>53</v>
      </c>
      <c r="L6" s="9">
        <v>70.56</v>
      </c>
    </row>
    <row r="7" spans="1:12" x14ac:dyDescent="0.2">
      <c r="A7" s="1" t="s">
        <v>26</v>
      </c>
      <c r="B7" s="13"/>
      <c r="C7" s="13"/>
      <c r="D7" s="15"/>
      <c r="E7" s="14"/>
      <c r="F7" s="15"/>
      <c r="G7" s="15"/>
      <c r="H7" s="15"/>
      <c r="I7" s="16"/>
      <c r="K7" s="8" t="s">
        <v>54</v>
      </c>
      <c r="L7" s="9">
        <v>52.37</v>
      </c>
    </row>
    <row r="8" spans="1:12" ht="25.5" x14ac:dyDescent="0.2">
      <c r="A8" s="17" t="s">
        <v>140</v>
      </c>
      <c r="B8" s="15">
        <v>48</v>
      </c>
      <c r="C8" s="15">
        <v>1</v>
      </c>
      <c r="D8" s="15">
        <f t="shared" ref="D8:D19" si="0">B8*C8</f>
        <v>48</v>
      </c>
      <c r="E8" s="11">
        <v>0</v>
      </c>
      <c r="F8" s="15">
        <f t="shared" ref="F8:F19" si="1">D8*E8</f>
        <v>0</v>
      </c>
      <c r="G8" s="15">
        <f t="shared" ref="G8:G19" si="2">F8*0.05</f>
        <v>0</v>
      </c>
      <c r="H8" s="15">
        <f t="shared" ref="H8:H19" si="3">F8*0.1</f>
        <v>0</v>
      </c>
      <c r="I8" s="16">
        <f t="shared" ref="I8" si="4">$L$7*F8+$L$6*G8+$L$8*H8</f>
        <v>0</v>
      </c>
      <c r="K8" s="8" t="s">
        <v>55</v>
      </c>
      <c r="L8" s="9">
        <v>28.34</v>
      </c>
    </row>
    <row r="9" spans="1:12" x14ac:dyDescent="0.2">
      <c r="A9" s="17" t="s">
        <v>141</v>
      </c>
      <c r="B9" s="15" t="s">
        <v>25</v>
      </c>
      <c r="C9" s="13"/>
      <c r="D9" s="15"/>
      <c r="E9" s="14"/>
      <c r="F9" s="15"/>
      <c r="G9" s="15"/>
      <c r="H9" s="15"/>
      <c r="I9" s="16"/>
    </row>
    <row r="10" spans="1:12" x14ac:dyDescent="0.2">
      <c r="A10" s="17" t="s">
        <v>142</v>
      </c>
      <c r="B10" s="15" t="s">
        <v>25</v>
      </c>
      <c r="C10" s="13"/>
      <c r="D10" s="15"/>
      <c r="E10" s="14"/>
      <c r="F10" s="15"/>
      <c r="G10" s="15"/>
      <c r="H10" s="15"/>
      <c r="I10" s="16"/>
    </row>
    <row r="11" spans="1:12" x14ac:dyDescent="0.2">
      <c r="A11" s="17" t="s">
        <v>143</v>
      </c>
      <c r="B11" s="13"/>
      <c r="C11" s="13"/>
      <c r="D11" s="15"/>
      <c r="E11" s="14"/>
      <c r="F11" s="15"/>
      <c r="G11" s="15"/>
      <c r="H11" s="15"/>
      <c r="I11" s="16"/>
    </row>
    <row r="12" spans="1:12" ht="15.75" x14ac:dyDescent="0.2">
      <c r="A12" s="39" t="s">
        <v>144</v>
      </c>
      <c r="B12" s="52">
        <v>8</v>
      </c>
      <c r="C12" s="15">
        <v>1</v>
      </c>
      <c r="D12" s="15">
        <f t="shared" si="0"/>
        <v>8</v>
      </c>
      <c r="E12" s="15">
        <v>0</v>
      </c>
      <c r="F12" s="15">
        <f t="shared" si="1"/>
        <v>0</v>
      </c>
      <c r="G12" s="15">
        <f t="shared" si="2"/>
        <v>0</v>
      </c>
      <c r="H12" s="15">
        <f t="shared" si="3"/>
        <v>0</v>
      </c>
      <c r="I12" s="16">
        <f t="shared" ref="I12:I19" si="5">$L$7*F12+$L$6*G12+$L$8*H12</f>
        <v>0</v>
      </c>
    </row>
    <row r="13" spans="1:12" ht="15.75" x14ac:dyDescent="0.2">
      <c r="A13" s="39" t="s">
        <v>145</v>
      </c>
      <c r="B13" s="52">
        <v>8</v>
      </c>
      <c r="C13" s="15">
        <v>1</v>
      </c>
      <c r="D13" s="15">
        <f t="shared" ref="D13:D14" si="6">B13*C13</f>
        <v>8</v>
      </c>
      <c r="E13" s="15">
        <v>0</v>
      </c>
      <c r="F13" s="15">
        <f t="shared" si="1"/>
        <v>0</v>
      </c>
      <c r="G13" s="15">
        <f t="shared" si="2"/>
        <v>0</v>
      </c>
      <c r="H13" s="15">
        <f t="shared" si="3"/>
        <v>0</v>
      </c>
      <c r="I13" s="16">
        <f t="shared" si="5"/>
        <v>0</v>
      </c>
    </row>
    <row r="14" spans="1:12" ht="15.75" x14ac:dyDescent="0.2">
      <c r="A14" s="39" t="s">
        <v>146</v>
      </c>
      <c r="B14" s="52">
        <v>8</v>
      </c>
      <c r="C14" s="15">
        <v>1</v>
      </c>
      <c r="D14" s="15">
        <f t="shared" si="6"/>
        <v>8</v>
      </c>
      <c r="E14" s="15">
        <v>0</v>
      </c>
      <c r="F14" s="15">
        <f t="shared" si="1"/>
        <v>0</v>
      </c>
      <c r="G14" s="15">
        <f t="shared" si="2"/>
        <v>0</v>
      </c>
      <c r="H14" s="15">
        <f t="shared" si="3"/>
        <v>0</v>
      </c>
      <c r="I14" s="16">
        <f t="shared" si="5"/>
        <v>0</v>
      </c>
    </row>
    <row r="15" spans="1:12" ht="15.75" x14ac:dyDescent="0.2">
      <c r="A15" s="39" t="s">
        <v>147</v>
      </c>
      <c r="B15" s="52">
        <v>40</v>
      </c>
      <c r="C15" s="15">
        <v>1</v>
      </c>
      <c r="D15" s="15">
        <f t="shared" si="0"/>
        <v>40</v>
      </c>
      <c r="E15" s="15">
        <v>0</v>
      </c>
      <c r="F15" s="15">
        <f t="shared" si="1"/>
        <v>0</v>
      </c>
      <c r="G15" s="15">
        <f t="shared" si="2"/>
        <v>0</v>
      </c>
      <c r="H15" s="15">
        <f t="shared" si="3"/>
        <v>0</v>
      </c>
      <c r="I15" s="16">
        <f t="shared" si="5"/>
        <v>0</v>
      </c>
    </row>
    <row r="16" spans="1:12" x14ac:dyDescent="0.2">
      <c r="A16" s="39" t="s">
        <v>148</v>
      </c>
      <c r="B16" s="52">
        <v>8</v>
      </c>
      <c r="C16" s="15">
        <v>1</v>
      </c>
      <c r="D16" s="15">
        <f t="shared" si="0"/>
        <v>8</v>
      </c>
      <c r="E16" s="15">
        <v>13</v>
      </c>
      <c r="F16" s="15">
        <f t="shared" si="1"/>
        <v>104</v>
      </c>
      <c r="G16" s="15">
        <f t="shared" si="2"/>
        <v>5.2</v>
      </c>
      <c r="H16" s="15">
        <f t="shared" si="3"/>
        <v>10.4</v>
      </c>
      <c r="I16" s="16">
        <f t="shared" si="5"/>
        <v>6108.1279999999997</v>
      </c>
    </row>
    <row r="17" spans="1:9" ht="25.5" x14ac:dyDescent="0.2">
      <c r="A17" s="39" t="s">
        <v>149</v>
      </c>
      <c r="B17" s="52">
        <v>16</v>
      </c>
      <c r="C17" s="15">
        <v>2</v>
      </c>
      <c r="D17" s="15">
        <f t="shared" si="0"/>
        <v>32</v>
      </c>
      <c r="E17" s="15">
        <v>1</v>
      </c>
      <c r="F17" s="15">
        <f t="shared" si="1"/>
        <v>32</v>
      </c>
      <c r="G17" s="15">
        <f t="shared" si="2"/>
        <v>1.6</v>
      </c>
      <c r="H17" s="15">
        <f t="shared" si="3"/>
        <v>3.2</v>
      </c>
      <c r="I17" s="16">
        <f t="shared" si="5"/>
        <v>1879.424</v>
      </c>
    </row>
    <row r="18" spans="1:9" ht="25.5" x14ac:dyDescent="0.2">
      <c r="A18" s="39" t="s">
        <v>150</v>
      </c>
      <c r="B18" s="52">
        <v>4</v>
      </c>
      <c r="C18" s="15">
        <v>2</v>
      </c>
      <c r="D18" s="15">
        <f t="shared" si="0"/>
        <v>8</v>
      </c>
      <c r="E18" s="15">
        <v>1</v>
      </c>
      <c r="F18" s="15">
        <f t="shared" si="1"/>
        <v>8</v>
      </c>
      <c r="G18" s="15">
        <f t="shared" si="2"/>
        <v>0.4</v>
      </c>
      <c r="H18" s="15">
        <f t="shared" si="3"/>
        <v>0.8</v>
      </c>
      <c r="I18" s="16">
        <f t="shared" si="5"/>
        <v>469.85599999999999</v>
      </c>
    </row>
    <row r="19" spans="1:9" ht="13.5" x14ac:dyDescent="0.2">
      <c r="A19" s="53" t="s">
        <v>151</v>
      </c>
      <c r="B19" s="15">
        <v>4</v>
      </c>
      <c r="C19" s="15">
        <v>1</v>
      </c>
      <c r="D19" s="15">
        <f t="shared" si="0"/>
        <v>4</v>
      </c>
      <c r="E19" s="15">
        <v>50</v>
      </c>
      <c r="F19" s="15">
        <f t="shared" si="1"/>
        <v>200</v>
      </c>
      <c r="G19" s="15">
        <f t="shared" si="2"/>
        <v>10</v>
      </c>
      <c r="H19" s="15">
        <f t="shared" si="3"/>
        <v>20</v>
      </c>
      <c r="I19" s="16">
        <f t="shared" si="5"/>
        <v>11746.4</v>
      </c>
    </row>
    <row r="20" spans="1:9" ht="14.25" x14ac:dyDescent="0.2">
      <c r="A20" s="18" t="s">
        <v>156</v>
      </c>
      <c r="B20" s="19"/>
      <c r="C20" s="19"/>
      <c r="D20" s="20"/>
      <c r="E20" s="12"/>
      <c r="F20" s="101">
        <f>SUM(F5:H19)</f>
        <v>395.6</v>
      </c>
      <c r="G20" s="101"/>
      <c r="H20" s="101"/>
      <c r="I20" s="21">
        <f>ROUND(SUM(I5:I19),-2)</f>
        <v>20200</v>
      </c>
    </row>
    <row r="21" spans="1:9" ht="15" x14ac:dyDescent="0.25">
      <c r="A21"/>
      <c r="B21"/>
      <c r="C21"/>
      <c r="D21"/>
      <c r="E21"/>
      <c r="F21"/>
      <c r="G21"/>
      <c r="H21"/>
      <c r="I21"/>
    </row>
    <row r="22" spans="1:9" x14ac:dyDescent="0.2">
      <c r="A22" s="6" t="s">
        <v>28</v>
      </c>
    </row>
    <row r="23" spans="1:9" ht="27.75" customHeight="1" x14ac:dyDescent="0.2">
      <c r="A23" s="89" t="s">
        <v>188</v>
      </c>
      <c r="B23" s="89"/>
      <c r="C23" s="89"/>
      <c r="D23" s="89"/>
      <c r="E23" s="89"/>
      <c r="F23" s="89"/>
      <c r="G23" s="89"/>
      <c r="H23" s="89"/>
      <c r="I23" s="89"/>
    </row>
    <row r="24" spans="1:9" ht="69.599999999999994" customHeight="1" x14ac:dyDescent="0.2">
      <c r="A24" s="89" t="s">
        <v>171</v>
      </c>
      <c r="B24" s="89"/>
      <c r="C24" s="89"/>
      <c r="D24" s="89"/>
      <c r="E24" s="89"/>
      <c r="F24" s="89"/>
      <c r="G24" s="89"/>
      <c r="H24" s="89"/>
      <c r="I24" s="89"/>
    </row>
    <row r="25" spans="1:9" ht="15.75" x14ac:dyDescent="0.2">
      <c r="A25" s="89" t="s">
        <v>152</v>
      </c>
      <c r="B25" s="89"/>
      <c r="C25" s="89"/>
      <c r="D25" s="89"/>
      <c r="E25" s="89"/>
      <c r="F25" s="89"/>
      <c r="G25" s="89"/>
      <c r="H25" s="89"/>
      <c r="I25" s="89"/>
    </row>
    <row r="26" spans="1:9" ht="15.75" x14ac:dyDescent="0.2">
      <c r="A26" s="89" t="s">
        <v>153</v>
      </c>
      <c r="B26" s="89"/>
      <c r="C26" s="89"/>
      <c r="D26" s="89"/>
      <c r="E26" s="89"/>
      <c r="F26" s="89"/>
      <c r="G26" s="89"/>
      <c r="H26" s="89"/>
      <c r="I26" s="89"/>
    </row>
    <row r="27" spans="1:9" ht="15.75" x14ac:dyDescent="0.2">
      <c r="A27" s="89" t="s">
        <v>154</v>
      </c>
      <c r="B27" s="89"/>
      <c r="C27" s="89"/>
      <c r="D27" s="89"/>
      <c r="E27" s="89"/>
      <c r="F27" s="89"/>
      <c r="G27" s="89"/>
      <c r="H27" s="89"/>
      <c r="I27" s="89"/>
    </row>
    <row r="28" spans="1:9" ht="21" customHeight="1" x14ac:dyDescent="0.2">
      <c r="A28" s="89" t="s">
        <v>155</v>
      </c>
      <c r="B28" s="89"/>
      <c r="C28" s="89"/>
      <c r="D28" s="89"/>
      <c r="E28" s="89"/>
      <c r="F28" s="89"/>
      <c r="G28" s="89"/>
      <c r="H28" s="89"/>
      <c r="I28" s="89"/>
    </row>
  </sheetData>
  <mergeCells count="10">
    <mergeCell ref="K5:L5"/>
    <mergeCell ref="A1:I1"/>
    <mergeCell ref="F20:H20"/>
    <mergeCell ref="A3:A4"/>
    <mergeCell ref="A25:I25"/>
    <mergeCell ref="A26:I26"/>
    <mergeCell ref="A27:I27"/>
    <mergeCell ref="A28:I28"/>
    <mergeCell ref="A23:I23"/>
    <mergeCell ref="A24:I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88AF-814B-459F-9212-6CF6F3893ED7}">
  <dimension ref="A1:I10"/>
  <sheetViews>
    <sheetView zoomScaleNormal="100" workbookViewId="0">
      <selection activeCell="G6" sqref="G6"/>
    </sheetView>
  </sheetViews>
  <sheetFormatPr defaultColWidth="22" defaultRowHeight="12.75" x14ac:dyDescent="0.2"/>
  <cols>
    <col min="1" max="1" width="22" style="58"/>
    <col min="2" max="2" width="17.5703125" style="58" customWidth="1"/>
    <col min="3" max="3" width="17.28515625" style="58" customWidth="1"/>
    <col min="4" max="4" width="22" style="58"/>
    <col min="5" max="5" width="19.85546875" style="58" customWidth="1"/>
    <col min="6" max="7" width="16.85546875" style="58" customWidth="1"/>
    <col min="8" max="8" width="6" style="58" customWidth="1"/>
    <col min="9" max="16384" width="22" style="58"/>
  </cols>
  <sheetData>
    <row r="1" spans="1:9" x14ac:dyDescent="0.2">
      <c r="A1" s="69"/>
      <c r="B1" s="68"/>
      <c r="C1" s="68"/>
    </row>
    <row r="2" spans="1:9" x14ac:dyDescent="0.2">
      <c r="A2" s="106" t="s">
        <v>162</v>
      </c>
      <c r="B2" s="106"/>
      <c r="C2" s="106"/>
      <c r="D2" s="106"/>
      <c r="E2" s="106"/>
      <c r="F2" s="106"/>
      <c r="G2" s="107"/>
      <c r="H2" s="67"/>
    </row>
    <row r="3" spans="1:9" x14ac:dyDescent="0.2">
      <c r="A3" s="22" t="s">
        <v>0</v>
      </c>
      <c r="B3" s="22" t="s">
        <v>2</v>
      </c>
      <c r="C3" s="22" t="s">
        <v>4</v>
      </c>
      <c r="D3" s="22" t="s">
        <v>6</v>
      </c>
      <c r="E3" s="22" t="s">
        <v>8</v>
      </c>
      <c r="F3" s="22" t="s">
        <v>20</v>
      </c>
      <c r="G3" s="22" t="s">
        <v>21</v>
      </c>
      <c r="H3" s="67"/>
    </row>
    <row r="4" spans="1:9" ht="46.5" customHeight="1" x14ac:dyDescent="0.2">
      <c r="A4" s="22" t="s">
        <v>19</v>
      </c>
      <c r="B4" s="22" t="s">
        <v>161</v>
      </c>
      <c r="C4" s="22" t="s">
        <v>160</v>
      </c>
      <c r="D4" s="22" t="s">
        <v>159</v>
      </c>
      <c r="E4" s="22" t="s">
        <v>56</v>
      </c>
      <c r="F4" s="22" t="s">
        <v>158</v>
      </c>
      <c r="G4" s="22" t="s">
        <v>22</v>
      </c>
      <c r="H4" s="67"/>
    </row>
    <row r="5" spans="1:9" ht="36.75" customHeight="1" x14ac:dyDescent="0.2">
      <c r="A5" s="4" t="s">
        <v>172</v>
      </c>
      <c r="B5" s="80">
        <v>77413</v>
      </c>
      <c r="C5" s="57">
        <v>0</v>
      </c>
      <c r="D5" s="80">
        <f>B5*C5</f>
        <v>0</v>
      </c>
      <c r="E5" s="80">
        <v>13517</v>
      </c>
      <c r="F5" s="57">
        <v>13</v>
      </c>
      <c r="G5" s="80">
        <f>E5*F5</f>
        <v>175721</v>
      </c>
      <c r="H5" s="66"/>
    </row>
    <row r="6" spans="1:9" ht="46.5" customHeight="1" x14ac:dyDescent="0.2">
      <c r="A6" s="65" t="s">
        <v>174</v>
      </c>
      <c r="B6" s="55"/>
      <c r="C6" s="55"/>
      <c r="D6" s="64">
        <f>ROUND(SUM(D5:D5), -3)</f>
        <v>0</v>
      </c>
      <c r="E6" s="55"/>
      <c r="F6" s="55"/>
      <c r="G6" s="64">
        <f>ROUND(G5, -3)</f>
        <v>176000</v>
      </c>
      <c r="I6" s="63">
        <f>D6+G6</f>
        <v>176000</v>
      </c>
    </row>
    <row r="7" spans="1:9" ht="11.25" customHeight="1" x14ac:dyDescent="0.2">
      <c r="A7" s="62"/>
      <c r="B7" s="61"/>
      <c r="C7" s="61"/>
      <c r="D7" s="60"/>
      <c r="E7" s="61"/>
      <c r="F7" s="61"/>
      <c r="G7" s="60"/>
    </row>
    <row r="8" spans="1:9" ht="35.450000000000003" customHeight="1" x14ac:dyDescent="0.2">
      <c r="A8" s="104" t="s">
        <v>173</v>
      </c>
      <c r="B8" s="105"/>
      <c r="C8" s="105"/>
      <c r="D8" s="105"/>
      <c r="E8" s="105"/>
      <c r="F8" s="105"/>
      <c r="G8" s="105"/>
    </row>
    <row r="9" spans="1:9" ht="22.5" customHeight="1" x14ac:dyDescent="0.2">
      <c r="A9" s="103" t="s">
        <v>187</v>
      </c>
      <c r="B9" s="103"/>
      <c r="C9" s="103"/>
      <c r="D9" s="103"/>
      <c r="E9" s="103"/>
      <c r="F9" s="103"/>
      <c r="G9" s="103"/>
    </row>
    <row r="10" spans="1:9" x14ac:dyDescent="0.2">
      <c r="A10" s="59"/>
      <c r="B10" s="59"/>
      <c r="C10" s="59"/>
      <c r="D10" s="59"/>
      <c r="E10" s="59"/>
      <c r="F10" s="59"/>
      <c r="G10" s="59"/>
    </row>
  </sheetData>
  <mergeCells count="3">
    <mergeCell ref="A9:G9"/>
    <mergeCell ref="A8:G8"/>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7EA5-219B-4349-BB17-95BC60445CED}">
  <dimension ref="A1:F18"/>
  <sheetViews>
    <sheetView topLeftCell="A3" workbookViewId="0">
      <selection activeCell="E19" sqref="E19"/>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58" customFormat="1" ht="15.75" x14ac:dyDescent="0.2">
      <c r="A1" s="108" t="s">
        <v>164</v>
      </c>
      <c r="B1" s="108"/>
      <c r="C1" s="108"/>
      <c r="D1" s="108"/>
      <c r="E1" s="108"/>
    </row>
    <row r="2" spans="1:6" s="58" customFormat="1" ht="12.75" x14ac:dyDescent="0.2">
      <c r="A2" s="57" t="s">
        <v>0</v>
      </c>
      <c r="B2" s="57" t="s">
        <v>2</v>
      </c>
      <c r="C2" s="57" t="s">
        <v>4</v>
      </c>
      <c r="D2" s="57" t="s">
        <v>6</v>
      </c>
      <c r="E2" s="57" t="s">
        <v>8</v>
      </c>
    </row>
    <row r="3" spans="1:6" s="58" customFormat="1" ht="102" x14ac:dyDescent="0.2">
      <c r="A3" s="81" t="s">
        <v>1</v>
      </c>
      <c r="B3" s="81" t="s">
        <v>163</v>
      </c>
      <c r="C3" s="81" t="s">
        <v>5</v>
      </c>
      <c r="D3" s="81" t="s">
        <v>7</v>
      </c>
      <c r="E3" s="81" t="s">
        <v>10</v>
      </c>
    </row>
    <row r="4" spans="1:6" s="58" customFormat="1" ht="17.25" customHeight="1" x14ac:dyDescent="0.2">
      <c r="A4" s="54" t="s">
        <v>176</v>
      </c>
      <c r="B4" s="55">
        <v>0</v>
      </c>
      <c r="C4" s="55">
        <v>1</v>
      </c>
      <c r="D4" s="55">
        <v>0</v>
      </c>
      <c r="E4" s="55">
        <f>(B4*C4)+D4</f>
        <v>0</v>
      </c>
    </row>
    <row r="5" spans="1:6" s="58" customFormat="1" ht="25.5" x14ac:dyDescent="0.2">
      <c r="A5" s="54" t="s">
        <v>177</v>
      </c>
      <c r="B5" s="55">
        <v>0</v>
      </c>
      <c r="C5" s="55">
        <v>1</v>
      </c>
      <c r="D5" s="55">
        <v>0</v>
      </c>
      <c r="E5" s="55">
        <f t="shared" ref="E5:E14" si="0">(B5*C5)+D5</f>
        <v>0</v>
      </c>
    </row>
    <row r="6" spans="1:6" s="58" customFormat="1" ht="25.5" x14ac:dyDescent="0.2">
      <c r="A6" s="4" t="s">
        <v>76</v>
      </c>
      <c r="B6" s="57">
        <v>0</v>
      </c>
      <c r="C6" s="57">
        <v>1</v>
      </c>
      <c r="D6" s="57">
        <v>0</v>
      </c>
      <c r="E6" s="55">
        <f t="shared" si="0"/>
        <v>0</v>
      </c>
    </row>
    <row r="7" spans="1:6" s="58" customFormat="1" ht="25.5" x14ac:dyDescent="0.2">
      <c r="A7" s="4" t="s">
        <v>77</v>
      </c>
      <c r="B7" s="57">
        <v>0</v>
      </c>
      <c r="C7" s="57">
        <v>1</v>
      </c>
      <c r="D7" s="57">
        <v>0</v>
      </c>
      <c r="E7" s="55">
        <f t="shared" si="0"/>
        <v>0</v>
      </c>
    </row>
    <row r="8" spans="1:6" s="58" customFormat="1" ht="25.5" x14ac:dyDescent="0.2">
      <c r="A8" s="4" t="s">
        <v>73</v>
      </c>
      <c r="B8" s="57">
        <v>0</v>
      </c>
      <c r="C8" s="57">
        <v>1</v>
      </c>
      <c r="D8" s="57">
        <v>0</v>
      </c>
      <c r="E8" s="55">
        <f t="shared" si="0"/>
        <v>0</v>
      </c>
      <c r="F8" s="74"/>
    </row>
    <row r="9" spans="1:6" s="58" customFormat="1" ht="38.25" x14ac:dyDescent="0.2">
      <c r="A9" s="4" t="s">
        <v>74</v>
      </c>
      <c r="B9" s="57">
        <v>0</v>
      </c>
      <c r="C9" s="57">
        <v>1</v>
      </c>
      <c r="D9" s="57">
        <v>0</v>
      </c>
      <c r="E9" s="55">
        <f t="shared" si="0"/>
        <v>0</v>
      </c>
    </row>
    <row r="10" spans="1:6" s="58" customFormat="1" ht="28.5" customHeight="1" x14ac:dyDescent="0.2">
      <c r="A10" s="4" t="s">
        <v>75</v>
      </c>
      <c r="B10" s="57">
        <v>0</v>
      </c>
      <c r="C10" s="57">
        <v>1</v>
      </c>
      <c r="D10" s="57">
        <v>0</v>
      </c>
      <c r="E10" s="55">
        <f t="shared" si="0"/>
        <v>0</v>
      </c>
    </row>
    <row r="11" spans="1:6" s="58" customFormat="1" ht="28.5" customHeight="1" x14ac:dyDescent="0.2">
      <c r="A11" s="54" t="s">
        <v>178</v>
      </c>
      <c r="B11" s="55">
        <v>13</v>
      </c>
      <c r="C11" s="55">
        <v>1</v>
      </c>
      <c r="D11" s="55">
        <v>0</v>
      </c>
      <c r="E11" s="55">
        <f t="shared" si="0"/>
        <v>13</v>
      </c>
    </row>
    <row r="12" spans="1:6" s="58" customFormat="1" ht="29.25" customHeight="1" x14ac:dyDescent="0.2">
      <c r="A12" s="54" t="s">
        <v>179</v>
      </c>
      <c r="B12" s="55">
        <v>1</v>
      </c>
      <c r="C12" s="55">
        <v>2</v>
      </c>
      <c r="D12" s="55">
        <v>0</v>
      </c>
      <c r="E12" s="55">
        <f t="shared" si="0"/>
        <v>2</v>
      </c>
    </row>
    <row r="13" spans="1:6" s="58" customFormat="1" ht="29.25" customHeight="1" x14ac:dyDescent="0.2">
      <c r="A13" s="54" t="s">
        <v>180</v>
      </c>
      <c r="B13" s="55">
        <v>1</v>
      </c>
      <c r="C13" s="55">
        <v>1</v>
      </c>
      <c r="D13" s="55">
        <v>0</v>
      </c>
      <c r="E13" s="55">
        <f t="shared" si="0"/>
        <v>1</v>
      </c>
    </row>
    <row r="14" spans="1:6" s="58" customFormat="1" ht="29.25" customHeight="1" x14ac:dyDescent="0.2">
      <c r="A14" s="54" t="s">
        <v>181</v>
      </c>
      <c r="B14" s="55">
        <v>1</v>
      </c>
      <c r="C14" s="55">
        <v>2</v>
      </c>
      <c r="D14" s="55">
        <v>0</v>
      </c>
      <c r="E14" s="55">
        <f t="shared" si="0"/>
        <v>2</v>
      </c>
    </row>
    <row r="15" spans="1:6" s="58" customFormat="1" ht="12.75" x14ac:dyDescent="0.2">
      <c r="A15" s="82"/>
      <c r="B15" s="83"/>
      <c r="C15" s="83"/>
      <c r="D15" s="84" t="s">
        <v>9</v>
      </c>
      <c r="E15" s="85">
        <f>SUM(E4:E14)</f>
        <v>18</v>
      </c>
    </row>
    <row r="16" spans="1:6" s="58" customFormat="1" ht="9.75" customHeight="1" x14ac:dyDescent="0.2">
      <c r="A16" s="73"/>
      <c r="B16" s="72"/>
      <c r="C16" s="72"/>
      <c r="D16" s="71"/>
      <c r="E16" s="70"/>
    </row>
    <row r="17" spans="1:5" s="58" customFormat="1" ht="18" customHeight="1" x14ac:dyDescent="0.2">
      <c r="A17" s="110" t="s">
        <v>186</v>
      </c>
      <c r="B17" s="110"/>
      <c r="C17" s="110"/>
      <c r="D17" s="110"/>
      <c r="E17" s="110"/>
    </row>
    <row r="18" spans="1:5" s="58" customFormat="1" ht="19.149999999999999" customHeight="1" x14ac:dyDescent="0.2">
      <c r="A18" s="109" t="s">
        <v>182</v>
      </c>
      <c r="B18" s="109"/>
      <c r="C18" s="109"/>
      <c r="D18" s="109"/>
      <c r="E18" s="109"/>
    </row>
  </sheetData>
  <mergeCells count="3">
    <mergeCell ref="A1:E1"/>
    <mergeCell ref="A18:E18"/>
    <mergeCell ref="A17:E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D2D5-EBE8-4EC3-BCDE-AA1B62658DFF}">
  <dimension ref="A1:F9"/>
  <sheetViews>
    <sheetView workbookViewId="0">
      <selection activeCell="E7" sqref="E7"/>
    </sheetView>
  </sheetViews>
  <sheetFormatPr defaultColWidth="17.7109375" defaultRowHeight="31.9" customHeight="1" x14ac:dyDescent="0.25"/>
  <sheetData>
    <row r="1" spans="1:6" s="58" customFormat="1" ht="31.9" customHeight="1" x14ac:dyDescent="0.2">
      <c r="A1" s="108" t="s">
        <v>3</v>
      </c>
      <c r="B1" s="108"/>
      <c r="C1" s="108"/>
      <c r="D1" s="108"/>
      <c r="E1" s="108"/>
      <c r="F1" s="108"/>
    </row>
    <row r="2" spans="1:6" s="58" customFormat="1" ht="31.9" customHeight="1" x14ac:dyDescent="0.2">
      <c r="A2" s="7"/>
      <c r="B2" s="111" t="s">
        <v>11</v>
      </c>
      <c r="C2" s="111"/>
      <c r="D2" s="7" t="s">
        <v>12</v>
      </c>
      <c r="E2" s="111"/>
      <c r="F2" s="111"/>
    </row>
    <row r="3" spans="1:6" s="58" customFormat="1" ht="31.9" customHeight="1" x14ac:dyDescent="0.2">
      <c r="A3" s="7"/>
      <c r="B3" s="10" t="s">
        <v>0</v>
      </c>
      <c r="C3" s="10" t="s">
        <v>2</v>
      </c>
      <c r="D3" s="10" t="s">
        <v>4</v>
      </c>
      <c r="E3" s="10" t="s">
        <v>6</v>
      </c>
      <c r="F3" s="10" t="s">
        <v>8</v>
      </c>
    </row>
    <row r="4" spans="1:6" s="58" customFormat="1" ht="70.900000000000006" customHeight="1" x14ac:dyDescent="0.2">
      <c r="A4" s="10" t="s">
        <v>13</v>
      </c>
      <c r="B4" s="7" t="s">
        <v>165</v>
      </c>
      <c r="C4" s="7" t="s">
        <v>14</v>
      </c>
      <c r="D4" s="7" t="s">
        <v>15</v>
      </c>
      <c r="E4" s="7" t="s">
        <v>16</v>
      </c>
      <c r="F4" s="7" t="s">
        <v>18</v>
      </c>
    </row>
    <row r="5" spans="1:6" s="58" customFormat="1" ht="31.9" customHeight="1" x14ac:dyDescent="0.2">
      <c r="A5" s="57">
        <v>1</v>
      </c>
      <c r="B5" s="55">
        <v>0</v>
      </c>
      <c r="C5" s="55">
        <v>13</v>
      </c>
      <c r="D5" s="55">
        <v>0</v>
      </c>
      <c r="E5" s="55">
        <v>0</v>
      </c>
      <c r="F5" s="55">
        <f>B5+C5+D5-E5</f>
        <v>13</v>
      </c>
    </row>
    <row r="6" spans="1:6" s="58" customFormat="1" ht="31.9" customHeight="1" x14ac:dyDescent="0.2">
      <c r="A6" s="57">
        <v>2</v>
      </c>
      <c r="B6" s="55">
        <v>0</v>
      </c>
      <c r="C6" s="55">
        <v>13</v>
      </c>
      <c r="D6" s="55">
        <v>0</v>
      </c>
      <c r="E6" s="55">
        <v>0</v>
      </c>
      <c r="F6" s="55">
        <f>B6+C6+D6-E6</f>
        <v>13</v>
      </c>
    </row>
    <row r="7" spans="1:6" s="58" customFormat="1" ht="31.9" customHeight="1" x14ac:dyDescent="0.2">
      <c r="A7" s="57">
        <v>3</v>
      </c>
      <c r="B7" s="55">
        <v>0</v>
      </c>
      <c r="C7" s="55">
        <v>13</v>
      </c>
      <c r="D7" s="55">
        <v>0</v>
      </c>
      <c r="E7" s="55">
        <v>0</v>
      </c>
      <c r="F7" s="55">
        <f>B7+C7+D7-E7</f>
        <v>13</v>
      </c>
    </row>
    <row r="8" spans="1:6" s="58" customFormat="1" ht="31.9" customHeight="1" x14ac:dyDescent="0.2">
      <c r="A8" s="57" t="s">
        <v>17</v>
      </c>
      <c r="B8" s="55">
        <f>AVERAGE(B5:B7)</f>
        <v>0</v>
      </c>
      <c r="C8" s="55">
        <f>AVERAGE(C5:C7)</f>
        <v>13</v>
      </c>
      <c r="D8" s="55">
        <v>0</v>
      </c>
      <c r="E8" s="55">
        <v>0</v>
      </c>
      <c r="F8" s="22">
        <f>AVERAGE(F5:F7)</f>
        <v>13</v>
      </c>
    </row>
    <row r="9" spans="1:6" s="58" customFormat="1" ht="20.45" customHeight="1" x14ac:dyDescent="0.2">
      <c r="A9" s="75" t="s">
        <v>175</v>
      </c>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Schultz, Eric</cp:lastModifiedBy>
  <dcterms:created xsi:type="dcterms:W3CDTF">2019-06-27T19:36:56Z</dcterms:created>
  <dcterms:modified xsi:type="dcterms:W3CDTF">2022-12-27T23:44:16Z</dcterms:modified>
</cp:coreProperties>
</file>