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usepa-my.sharepoint.com/personal/schultz_eric_epa_gov/Documents/03 ICR materials/2532/"/>
    </mc:Choice>
  </mc:AlternateContent>
  <xr:revisionPtr revIDLastSave="525" documentId="8_{A612D74E-7E09-497A-A942-7DAFC846CA38}" xr6:coauthVersionLast="47" xr6:coauthVersionMax="47" xr10:uidLastSave="{7A418A22-9393-474C-9900-4C700397878E}"/>
  <bookViews>
    <workbookView xWindow="-27630" yWindow="1170" windowWidth="17850" windowHeight="14415" firstSheet="2" activeTab="2" xr2:uid="{F1991972-BFE6-4059-93F5-A93541FA829F}"/>
    <workbookView xWindow="-27240" yWindow="1560" windowWidth="17850" windowHeight="14415" firstSheet="2" activeTab="2" xr2:uid="{4C35F0C0-4B96-4F97-BBA8-1BD71E35CA5C}"/>
  </bookViews>
  <sheets>
    <sheet name="HWY MTC Manufacturers" sheetId="1" r:id="rId1"/>
    <sheet name="IC Reporting Obligations" sheetId="2" r:id="rId2"/>
    <sheet name="Respondent Burden" sheetId="7" r:id="rId3"/>
    <sheet name=".02 Respondent Burden " sheetId="12" r:id="rId4"/>
    <sheet name="Agency Burden" sheetId="9" r:id="rId5"/>
    <sheet name="EPA Wages" sheetId="11" r:id="rId6"/>
    <sheet name="Industry Wages" sheetId="10"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4" i="7" l="1"/>
  <c r="M2" i="7"/>
  <c r="E16" i="9"/>
  <c r="J16" i="9"/>
  <c r="K16" i="9"/>
  <c r="H4" i="9"/>
  <c r="H5" i="9"/>
  <c r="H6" i="9"/>
  <c r="H7" i="9"/>
  <c r="H9" i="9"/>
  <c r="H10" i="9"/>
  <c r="H11" i="9"/>
  <c r="H12" i="9"/>
  <c r="H13" i="9"/>
  <c r="H14" i="9"/>
  <c r="H15" i="9"/>
  <c r="H3" i="9"/>
  <c r="F4" i="9"/>
  <c r="F5" i="9"/>
  <c r="F6" i="9"/>
  <c r="F7" i="9"/>
  <c r="F9" i="9"/>
  <c r="F10" i="9"/>
  <c r="F11" i="9"/>
  <c r="F12" i="9"/>
  <c r="F13" i="9"/>
  <c r="F14" i="9"/>
  <c r="F15" i="9"/>
  <c r="F3" i="9"/>
  <c r="O37" i="12"/>
  <c r="O36" i="12"/>
  <c r="W5" i="12"/>
  <c r="V4" i="12"/>
  <c r="X4" i="12" s="1"/>
  <c r="W4" i="12"/>
  <c r="V5" i="7"/>
  <c r="D3" i="9" l="1"/>
  <c r="K3" i="9" s="1"/>
  <c r="V16" i="7"/>
  <c r="U16" i="7"/>
  <c r="U4" i="7"/>
  <c r="X31" i="7"/>
  <c r="M2" i="12" l="1"/>
  <c r="O2" i="12" s="1"/>
  <c r="D17" i="12"/>
  <c r="D19" i="12" s="1"/>
  <c r="W16" i="7" l="1"/>
  <c r="W19" i="7" s="1"/>
  <c r="AA19" i="7" s="1"/>
  <c r="W16" i="12"/>
  <c r="W19" i="12" s="1"/>
  <c r="D39" i="12"/>
  <c r="H7" i="12" s="1"/>
  <c r="D38" i="12"/>
  <c r="V16" i="12"/>
  <c r="V19" i="12" s="1"/>
  <c r="M16" i="12"/>
  <c r="O16" i="12" s="1"/>
  <c r="L16" i="12"/>
  <c r="J16" i="12"/>
  <c r="F16" i="12"/>
  <c r="X15" i="12"/>
  <c r="W15" i="12"/>
  <c r="V15" i="12"/>
  <c r="M15" i="12"/>
  <c r="O15" i="12" s="1"/>
  <c r="Q15" i="12" s="1"/>
  <c r="L15" i="12"/>
  <c r="J15" i="12"/>
  <c r="F15" i="12"/>
  <c r="X14" i="12"/>
  <c r="W14" i="12"/>
  <c r="V14" i="12"/>
  <c r="M14" i="12"/>
  <c r="O14" i="12" s="1"/>
  <c r="L14" i="12"/>
  <c r="J14" i="12"/>
  <c r="F14" i="12"/>
  <c r="X13" i="12"/>
  <c r="W13" i="12"/>
  <c r="V13" i="12"/>
  <c r="M13" i="12"/>
  <c r="O13" i="12" s="1"/>
  <c r="L13" i="12"/>
  <c r="J13" i="12"/>
  <c r="F13" i="12"/>
  <c r="X12" i="12"/>
  <c r="W12" i="12"/>
  <c r="V12" i="12"/>
  <c r="M12" i="12"/>
  <c r="O12" i="12" s="1"/>
  <c r="L12" i="12"/>
  <c r="J12" i="12"/>
  <c r="F12" i="12"/>
  <c r="X11" i="12"/>
  <c r="W11" i="12"/>
  <c r="V11" i="12"/>
  <c r="M11" i="12"/>
  <c r="O11" i="12" s="1"/>
  <c r="L11" i="12"/>
  <c r="J11" i="12"/>
  <c r="F11" i="12"/>
  <c r="X10" i="12"/>
  <c r="V10" i="12"/>
  <c r="M10" i="12"/>
  <c r="O10" i="12" s="1"/>
  <c r="L10" i="12"/>
  <c r="J10" i="12"/>
  <c r="F10" i="12"/>
  <c r="X9" i="12"/>
  <c r="W9" i="12"/>
  <c r="V9" i="12"/>
  <c r="M9" i="12"/>
  <c r="O9" i="12" s="1"/>
  <c r="L9" i="12"/>
  <c r="J9" i="12"/>
  <c r="F9" i="12"/>
  <c r="V8" i="12"/>
  <c r="M8" i="12"/>
  <c r="O8" i="12" s="1"/>
  <c r="L8" i="12"/>
  <c r="J8" i="12"/>
  <c r="F8" i="12"/>
  <c r="W8" i="12"/>
  <c r="X8" i="12"/>
  <c r="X7" i="12"/>
  <c r="W7" i="12"/>
  <c r="V7" i="12"/>
  <c r="M7" i="12"/>
  <c r="O7" i="12" s="1"/>
  <c r="Q7" i="12" s="1"/>
  <c r="L7" i="12"/>
  <c r="J7" i="12"/>
  <c r="F7" i="12"/>
  <c r="X6" i="12"/>
  <c r="M6" i="12"/>
  <c r="O6" i="12" s="1"/>
  <c r="L6" i="12"/>
  <c r="N6" i="12" s="1"/>
  <c r="P6" i="12" s="1"/>
  <c r="M5" i="12"/>
  <c r="O5" i="12" s="1"/>
  <c r="L5" i="12"/>
  <c r="J5" i="12"/>
  <c r="F5" i="12"/>
  <c r="V5" i="12"/>
  <c r="X5" i="12" s="1"/>
  <c r="M4" i="12"/>
  <c r="O4" i="12" s="1"/>
  <c r="L4" i="12"/>
  <c r="J4" i="12"/>
  <c r="F4" i="12"/>
  <c r="L2" i="12"/>
  <c r="J2" i="12"/>
  <c r="F2" i="12"/>
  <c r="V4" i="7"/>
  <c r="W4" i="7" s="1"/>
  <c r="M4" i="7"/>
  <c r="O4" i="7" s="1"/>
  <c r="M5" i="7"/>
  <c r="O5" i="7" s="1"/>
  <c r="M6" i="7"/>
  <c r="O6" i="7" s="1"/>
  <c r="Q6" i="7" s="1"/>
  <c r="M7" i="7"/>
  <c r="O7" i="7" s="1"/>
  <c r="Q7" i="7" s="1"/>
  <c r="M8" i="7"/>
  <c r="M9" i="7"/>
  <c r="O9" i="7" s="1"/>
  <c r="Q9" i="7" s="1"/>
  <c r="M10" i="7"/>
  <c r="O10" i="7" s="1"/>
  <c r="Q10" i="7" s="1"/>
  <c r="M11" i="7"/>
  <c r="O11" i="7" s="1"/>
  <c r="Q11" i="7" s="1"/>
  <c r="M12" i="7"/>
  <c r="M13" i="7"/>
  <c r="O13" i="7" s="1"/>
  <c r="Q13" i="7" s="1"/>
  <c r="O14" i="7"/>
  <c r="Q14" i="7" s="1"/>
  <c r="M15" i="7"/>
  <c r="O15" i="7" s="1"/>
  <c r="Q15" i="7" s="1"/>
  <c r="M16" i="7"/>
  <c r="O16" i="7" s="1"/>
  <c r="O19" i="7" s="1"/>
  <c r="O12" i="7" l="1"/>
  <c r="Q12" i="7" s="1"/>
  <c r="H5" i="12"/>
  <c r="N5" i="12" s="1"/>
  <c r="P5" i="12" s="1"/>
  <c r="Y5" i="12" s="1"/>
  <c r="Q16" i="7"/>
  <c r="Q13" i="12"/>
  <c r="H9" i="12"/>
  <c r="N9" i="12" s="1"/>
  <c r="P9" i="12" s="1"/>
  <c r="R9" i="12" s="1"/>
  <c r="V18" i="12"/>
  <c r="Y6" i="12"/>
  <c r="Q4" i="7"/>
  <c r="S9" i="12"/>
  <c r="Q9" i="12"/>
  <c r="Q2" i="12"/>
  <c r="S2" i="12"/>
  <c r="S15" i="12"/>
  <c r="Q11" i="12"/>
  <c r="S11" i="12"/>
  <c r="W18" i="12"/>
  <c r="S10" i="12"/>
  <c r="Q10" i="12"/>
  <c r="S8" i="12"/>
  <c r="Q8" i="12"/>
  <c r="N7" i="12"/>
  <c r="P7" i="12" s="1"/>
  <c r="S4" i="12"/>
  <c r="Q4" i="12"/>
  <c r="S12" i="12"/>
  <c r="Q12" i="12"/>
  <c r="S16" i="12"/>
  <c r="O19" i="12"/>
  <c r="Q16" i="12"/>
  <c r="V17" i="12"/>
  <c r="S14" i="12"/>
  <c r="Q14" i="12"/>
  <c r="S5" i="12"/>
  <c r="Q5" i="12"/>
  <c r="H2" i="12"/>
  <c r="N2" i="12" s="1"/>
  <c r="S7" i="12"/>
  <c r="H13" i="12"/>
  <c r="N13" i="12" s="1"/>
  <c r="P13" i="12" s="1"/>
  <c r="O17" i="12"/>
  <c r="S13" i="12"/>
  <c r="H14" i="12"/>
  <c r="N14" i="12" s="1"/>
  <c r="P14" i="12" s="1"/>
  <c r="X16" i="12"/>
  <c r="H8" i="12"/>
  <c r="N8" i="12" s="1"/>
  <c r="P8" i="12" s="1"/>
  <c r="R8" i="12" s="1"/>
  <c r="H10" i="12"/>
  <c r="N10" i="12" s="1"/>
  <c r="P10" i="12" s="1"/>
  <c r="O18" i="12"/>
  <c r="H11" i="12"/>
  <c r="N11" i="12" s="1"/>
  <c r="P11" i="12" s="1"/>
  <c r="H15" i="12"/>
  <c r="N15" i="12" s="1"/>
  <c r="P15" i="12" s="1"/>
  <c r="W17" i="12"/>
  <c r="H4" i="12"/>
  <c r="N4" i="12" s="1"/>
  <c r="P4" i="12" s="1"/>
  <c r="R4" i="12" s="1"/>
  <c r="H12" i="12"/>
  <c r="N12" i="12" s="1"/>
  <c r="P12" i="12" s="1"/>
  <c r="H16" i="12"/>
  <c r="N16" i="12" s="1"/>
  <c r="P16" i="12" s="1"/>
  <c r="P2" i="12" l="1"/>
  <c r="Y2" i="12" s="1"/>
  <c r="Y17" i="12" s="1"/>
  <c r="R22" i="12" s="1"/>
  <c r="O22" i="12"/>
  <c r="O28" i="12"/>
  <c r="R5" i="12"/>
  <c r="O25" i="12"/>
  <c r="Y9" i="12"/>
  <c r="S17" i="12"/>
  <c r="Y14" i="12"/>
  <c r="R14" i="12"/>
  <c r="R16" i="12"/>
  <c r="P19" i="12"/>
  <c r="R12" i="12"/>
  <c r="Y12" i="12"/>
  <c r="Y10" i="12"/>
  <c r="R10" i="12"/>
  <c r="Y8" i="12"/>
  <c r="R7" i="12"/>
  <c r="Y7" i="12"/>
  <c r="R11" i="12"/>
  <c r="Y11" i="12"/>
  <c r="X18" i="12"/>
  <c r="Y4" i="12"/>
  <c r="X17" i="12"/>
  <c r="Q22" i="12" s="1"/>
  <c r="Y16" i="12"/>
  <c r="Y19" i="12" s="1"/>
  <c r="X19" i="12"/>
  <c r="R15" i="12"/>
  <c r="Y15" i="12"/>
  <c r="Y13" i="12"/>
  <c r="R13" i="12"/>
  <c r="R2" i="12" l="1"/>
  <c r="P17" i="12"/>
  <c r="P22" i="12" s="1"/>
  <c r="P18" i="12"/>
  <c r="Q28" i="12"/>
  <c r="R28" i="12"/>
  <c r="Q25" i="12"/>
  <c r="Y18" i="12"/>
  <c r="P25" i="12" l="1"/>
  <c r="P28" i="12"/>
  <c r="R25" i="12"/>
  <c r="J6" i="9" l="1"/>
  <c r="J9" i="9"/>
  <c r="J10" i="9"/>
  <c r="J11" i="9"/>
  <c r="J12" i="9"/>
  <c r="J13" i="9"/>
  <c r="J14" i="9"/>
  <c r="J15" i="9"/>
  <c r="C11" i="11"/>
  <c r="B11" i="11"/>
  <c r="W6" i="7"/>
  <c r="W7" i="7"/>
  <c r="W9" i="7"/>
  <c r="W10" i="7"/>
  <c r="W11" i="7"/>
  <c r="W12" i="7"/>
  <c r="W13" i="7"/>
  <c r="W14" i="7"/>
  <c r="W15" i="7"/>
  <c r="F11" i="7"/>
  <c r="F12" i="7"/>
  <c r="F13" i="7"/>
  <c r="F14" i="7"/>
  <c r="F15" i="7"/>
  <c r="F16" i="7"/>
  <c r="F10" i="7"/>
  <c r="O8" i="7"/>
  <c r="Q8" i="7" s="1"/>
  <c r="U7" i="7"/>
  <c r="V7" i="7"/>
  <c r="D41" i="7"/>
  <c r="L16" i="7" s="1"/>
  <c r="D40" i="7"/>
  <c r="J10" i="7" s="1"/>
  <c r="D39" i="7"/>
  <c r="H12" i="7" s="1"/>
  <c r="D38" i="7"/>
  <c r="D37" i="7"/>
  <c r="O2" i="7"/>
  <c r="C5" i="11"/>
  <c r="C6" i="11"/>
  <c r="C7" i="11"/>
  <c r="C4" i="11"/>
  <c r="B6" i="11"/>
  <c r="B5" i="11"/>
  <c r="B4" i="11"/>
  <c r="C4" i="10"/>
  <c r="C5" i="10"/>
  <c r="C6" i="10"/>
  <c r="C7" i="10"/>
  <c r="C3" i="10"/>
  <c r="J7" i="9" l="1"/>
  <c r="F5" i="7"/>
  <c r="F2" i="7"/>
  <c r="O17" i="7"/>
  <c r="O25" i="7" s="1"/>
  <c r="L2" i="7"/>
  <c r="J11" i="7"/>
  <c r="J2" i="7"/>
  <c r="J9" i="7"/>
  <c r="W8" i="7"/>
  <c r="L9" i="7"/>
  <c r="L10" i="7"/>
  <c r="L7" i="7"/>
  <c r="L14" i="7"/>
  <c r="H4" i="7"/>
  <c r="H5" i="7"/>
  <c r="F8" i="7"/>
  <c r="L11" i="7"/>
  <c r="J4" i="7"/>
  <c r="J13" i="7"/>
  <c r="H7" i="7"/>
  <c r="H15" i="7"/>
  <c r="F9" i="7"/>
  <c r="F7" i="7"/>
  <c r="J12" i="7"/>
  <c r="L4" i="7"/>
  <c r="L12" i="7"/>
  <c r="J5" i="7"/>
  <c r="J14" i="7"/>
  <c r="H8" i="7"/>
  <c r="H16" i="7"/>
  <c r="H13" i="7"/>
  <c r="H14" i="7"/>
  <c r="N14" i="7" s="1"/>
  <c r="P14" i="7" s="1"/>
  <c r="L5" i="7"/>
  <c r="L13" i="7"/>
  <c r="J7" i="7"/>
  <c r="J15" i="7"/>
  <c r="H9" i="7"/>
  <c r="D17" i="7"/>
  <c r="D19" i="7" s="1"/>
  <c r="L6" i="7"/>
  <c r="N6" i="7" s="1"/>
  <c r="P6" i="7" s="1"/>
  <c r="R6" i="7" s="1"/>
  <c r="L15" i="7"/>
  <c r="J8" i="7"/>
  <c r="J16" i="7"/>
  <c r="H10" i="7"/>
  <c r="H2" i="7"/>
  <c r="H11" i="7"/>
  <c r="F4" i="7"/>
  <c r="L8" i="7"/>
  <c r="D9" i="9"/>
  <c r="K9" i="9" s="1"/>
  <c r="D10" i="9"/>
  <c r="K10" i="9" s="1"/>
  <c r="D11" i="9"/>
  <c r="K11" i="9" s="1"/>
  <c r="D12" i="9"/>
  <c r="K12" i="9" s="1"/>
  <c r="D13" i="9"/>
  <c r="K13" i="9" s="1"/>
  <c r="D14" i="9"/>
  <c r="K14" i="9" s="1"/>
  <c r="D20" i="9"/>
  <c r="D19" i="9"/>
  <c r="J3" i="9" s="1"/>
  <c r="V8" i="7"/>
  <c r="V9" i="7"/>
  <c r="V11" i="7"/>
  <c r="V12" i="7"/>
  <c r="V13" i="7"/>
  <c r="V14" i="7"/>
  <c r="V15" i="7"/>
  <c r="U8" i="7"/>
  <c r="U9" i="7"/>
  <c r="U10" i="7"/>
  <c r="U11" i="7"/>
  <c r="U12" i="7"/>
  <c r="U13" i="7"/>
  <c r="U14" i="7"/>
  <c r="U15" i="7"/>
  <c r="O22" i="7" l="1"/>
  <c r="O28" i="7"/>
  <c r="O38" i="7" s="1"/>
  <c r="O35" i="7"/>
  <c r="Q2" i="7"/>
  <c r="O18" i="7"/>
  <c r="V19" i="7"/>
  <c r="N4" i="7"/>
  <c r="P4" i="7" s="1"/>
  <c r="R4" i="7" s="1"/>
  <c r="N11" i="7"/>
  <c r="P11" i="7" s="1"/>
  <c r="Q5" i="7"/>
  <c r="X6" i="7"/>
  <c r="N15" i="7"/>
  <c r="P15" i="7" s="1"/>
  <c r="N16" i="7"/>
  <c r="P16" i="7" s="1"/>
  <c r="N13" i="7"/>
  <c r="P13" i="7" s="1"/>
  <c r="N8" i="7"/>
  <c r="N2" i="7"/>
  <c r="P2" i="7" s="1"/>
  <c r="N5" i="7"/>
  <c r="P5" i="7" s="1"/>
  <c r="R5" i="7" s="1"/>
  <c r="N9" i="7"/>
  <c r="P9" i="7" s="1"/>
  <c r="N7" i="7"/>
  <c r="P7" i="7" s="1"/>
  <c r="N10" i="7"/>
  <c r="P10" i="7" s="1"/>
  <c r="N12" i="7"/>
  <c r="P12" i="7" s="1"/>
  <c r="U5" i="7"/>
  <c r="X19" i="7"/>
  <c r="P17" i="7" l="1"/>
  <c r="P22" i="7" s="1"/>
  <c r="P8" i="7"/>
  <c r="R8" i="7" s="1"/>
  <c r="V18" i="7"/>
  <c r="W5" i="7"/>
  <c r="W18" i="7" s="1"/>
  <c r="AA18" i="7" s="1"/>
  <c r="X32" i="7"/>
  <c r="O32" i="7"/>
  <c r="X5" i="7"/>
  <c r="U17" i="7"/>
  <c r="R16" i="7"/>
  <c r="P19" i="7"/>
  <c r="R11" i="7"/>
  <c r="X11" i="7"/>
  <c r="R14" i="7"/>
  <c r="X14" i="7"/>
  <c r="X8" i="7"/>
  <c r="R12" i="7"/>
  <c r="X12" i="7"/>
  <c r="R9" i="7"/>
  <c r="X9" i="7"/>
  <c r="X16" i="7"/>
  <c r="X4" i="7"/>
  <c r="R13" i="7"/>
  <c r="X13" i="7"/>
  <c r="R10" i="7"/>
  <c r="X10" i="7"/>
  <c r="R7" i="7"/>
  <c r="X7" i="7"/>
  <c r="R2" i="7"/>
  <c r="X2" i="7"/>
  <c r="R15" i="7"/>
  <c r="X15" i="7"/>
  <c r="V17" i="7"/>
  <c r="P18" i="7" l="1"/>
  <c r="X33" i="7"/>
  <c r="P25" i="7"/>
  <c r="W17" i="7"/>
  <c r="S22" i="7" s="1"/>
  <c r="S32" i="7" s="1"/>
  <c r="X18" i="7"/>
  <c r="X35" i="7"/>
  <c r="R22" i="7"/>
  <c r="R25" i="7" s="1"/>
  <c r="X34" i="7"/>
  <c r="Q22" i="7"/>
  <c r="Q25" i="7" s="1"/>
  <c r="P32" i="7"/>
  <c r="P35" i="7"/>
  <c r="P28" i="7"/>
  <c r="P38" i="7" s="1"/>
  <c r="X17" i="7"/>
  <c r="T22" i="7" l="1"/>
  <c r="T32" i="7" s="1"/>
  <c r="X37" i="7"/>
  <c r="S25" i="7"/>
  <c r="S35" i="7" s="1"/>
  <c r="S28" i="7"/>
  <c r="S38" i="7" s="1"/>
  <c r="R28" i="7"/>
  <c r="Q28" i="7"/>
  <c r="X36" i="7"/>
  <c r="T25" i="7"/>
  <c r="T35" i="7" s="1"/>
  <c r="T28" i="7"/>
  <c r="T38" i="7" s="1"/>
</calcChain>
</file>

<file path=xl/sharedStrings.xml><?xml version="1.0" encoding="utf-8"?>
<sst xmlns="http://schemas.openxmlformats.org/spreadsheetml/2006/main" count="334" uniqueCount="169">
  <si>
    <t>Total Number of Manufacturers</t>
  </si>
  <si>
    <t>Small Manufacturers</t>
  </si>
  <si>
    <t>?</t>
  </si>
  <si>
    <t>Foreign Manufacturers</t>
  </si>
  <si>
    <t>Year 2019</t>
  </si>
  <si>
    <t>Type</t>
  </si>
  <si>
    <t>Regulatory citation</t>
  </si>
  <si>
    <t>Labor Hours</t>
  </si>
  <si>
    <t>Production Reports</t>
  </si>
  <si>
    <t>86.415-78(b)</t>
  </si>
  <si>
    <t>Certification Application</t>
  </si>
  <si>
    <t>86.416-80</t>
  </si>
  <si>
    <t>Certification/durability Test</t>
  </si>
  <si>
    <t>86.427-78</t>
  </si>
  <si>
    <t>Notes</t>
  </si>
  <si>
    <t>Due 45-days after the end of the model year</t>
  </si>
  <si>
    <t>Appropriately describe the vehicle, all emissions control devices, adjustable parameters, certification data</t>
  </si>
  <si>
    <t>Service accumulation, (1/2) useful life deterioration and certification testing</t>
  </si>
  <si>
    <t>Confirmatory test</t>
  </si>
  <si>
    <t>86.434-78</t>
  </si>
  <si>
    <t>Requested by the EPA and performed at the direction and location of the EPA test order.</t>
  </si>
  <si>
    <t>Production testing</t>
  </si>
  <si>
    <t>86.415-78(a)</t>
  </si>
  <si>
    <t>Requested by the EPA. Manufacturers may be requested to provide service accumulation to some minimal test distance before providing the production vehicle to the EPA for testing.</t>
  </si>
  <si>
    <t>Amendments to the Application</t>
  </si>
  <si>
    <t>86.438-78, 86.439-78</t>
  </si>
  <si>
    <t>As requested by the manufacturer for various purposes, i.e. add models or alter certified configurations.</t>
  </si>
  <si>
    <t>Maintain certificaiton and testing records</t>
  </si>
  <si>
    <t>86.440-78</t>
  </si>
  <si>
    <t>ABT end-of-year report</t>
  </si>
  <si>
    <t>Prepared only by manufacturers that are utilizing the averaging flexibility for an averaging set of engine families.</t>
  </si>
  <si>
    <t>Evaporative testing and standards</t>
  </si>
  <si>
    <t>86.410-2006(g)</t>
  </si>
  <si>
    <t>5900-339</t>
  </si>
  <si>
    <t>5900-90</t>
  </si>
  <si>
    <t>5900-464, 5900-NEW</t>
  </si>
  <si>
    <t>Emissions Defect Reporting</t>
  </si>
  <si>
    <t>Defect information reports required under paragraph (a) of this section shall be submitted not more than 15 working days after an emission-related defect is found to affect twenty-five vehicles or engines of the same model year. </t>
  </si>
  <si>
    <t>Voluntary Emissions Recall Report</t>
  </si>
  <si>
    <t xml:space="preserve">Quarterly submission of a report describing the manufacturer's voluntary emissions recall plan as prescribed by this section within 15 working days of the date owner notification was begun. The manufacturer shall report on the progress of the recall campaign by submitting subsequent reports for six consecutive quarters commencing with the quarter after the voluntary emissions recall campaign actually begins. </t>
  </si>
  <si>
    <t>Maintenance of Records</t>
  </si>
  <si>
    <t>(B) A description of all emission control systems which are installed on or incorporated in each certification vehicle.</t>
  </si>
  <si>
    <t>(C) A description of all procedures used to test each such certification vehicle.</t>
  </si>
  <si>
    <t>(2) Individual records. (i) A brief history of each motocycle used for certification under this subpart including:</t>
  </si>
  <si>
    <t>(A)(1) In the case where a current production engine is modified for use in a certification vehicle, a description of the process by which the engine was selected and of the modification made.</t>
  </si>
  <si>
    <t>(2) In the case where the engine for a certification vehicle is not derived from a current production engine, a general description of the build-up of the engine (e.g., experimental heads were cast and machined according to supplied drawings, etc.)</t>
  </si>
  <si>
    <t>(3) In both cases above, a description of the origin and selection process for the carburetor, fuel system, emission control system components, and exhaust after treatment device shall be included.</t>
  </si>
  <si>
    <t>(B) A complete record of all emission tests performed (except tests performed by EPA directly) including test results, the date and purpose of each test, and the distance accumulated on the vehicle.</t>
  </si>
  <si>
    <t>(C) The date of each service accumulation run, listing the distance accumulated.</t>
  </si>
  <si>
    <t>(E) A record and description of all maintenance and other servicing performed, giving the date of the maintenance or service and the reason for it.</t>
  </si>
  <si>
    <t>(F) A record and description of each test performed to diagnose engine or emissions control system performance, giving the date and time of the test and the reason for it.</t>
  </si>
  <si>
    <t>(H) A brief description of any significant events affecting the vehicle during any time in the period covered by the history, not described by an entry under one of the previous headings, including such extraordinary events as vehicle accidents or dynamometer runaway.</t>
  </si>
  <si>
    <t>(1) General Records(A) Identification and description of all certification vehicles for which testing is required under this subpart.</t>
  </si>
  <si>
    <t xml:space="preserve">(3) ...retained by the manufacturer for a period of six (6) years after the issuance of all certificates of conformity to which they relate. Routine emission test records shall be retained by the manufacturer for a period of one (1) year after issuance of all certificates of conformity to which they relate. </t>
  </si>
  <si>
    <t>Large Manufacturers (&gt;10,000 sales)/ non-SVM</t>
  </si>
  <si>
    <t>Prepare and Submit application for certification</t>
  </si>
  <si>
    <t>Perform emissions testing on the EDV, including service accumulation and deterioration factor testing.</t>
  </si>
  <si>
    <t>Permeation Testing (if applicable)</t>
  </si>
  <si>
    <t>EPA Confirmatory Testing</t>
  </si>
  <si>
    <t>Production vehicle test reports (45-day report)</t>
  </si>
  <si>
    <t>Averaging report (end-of-year report)</t>
  </si>
  <si>
    <t>Information Collection Activity</t>
  </si>
  <si>
    <t>Respondent Hours/ Year</t>
  </si>
  <si>
    <t>NAICS classification: 336991</t>
  </si>
  <si>
    <t>Motorcycle and motorcycle parts manufacturers</t>
  </si>
  <si>
    <t>Motor Vehicle Gasoline Engine and Engine Parts Manufacturing</t>
  </si>
  <si>
    <t>Labor:</t>
  </si>
  <si>
    <t>NAICS 336000:</t>
  </si>
  <si>
    <t>Category-</t>
  </si>
  <si>
    <t>Certify Using Previous Year Cert Data</t>
  </si>
  <si>
    <t>Record Keeping requirements: General records of vehicles, history of engine family certification, routine emissions test records, and all other records related to certification and testing to be kept for 6-years.</t>
  </si>
  <si>
    <t>Responses (Engine Families)</t>
  </si>
  <si>
    <t>Amendments to the application ("running changes" requiring the issue of a new certificate revision number)</t>
  </si>
  <si>
    <t>Total Capital Cost/ year</t>
  </si>
  <si>
    <t xml:space="preserve">Total O&amp;M Cost/ Year </t>
  </si>
  <si>
    <t>Total Cost/ Year</t>
  </si>
  <si>
    <t>Level</t>
  </si>
  <si>
    <t>Rate</t>
  </si>
  <si>
    <t>Rate Increase by 1.6</t>
  </si>
  <si>
    <t>Engineer</t>
  </si>
  <si>
    <t>IT and Admin Support</t>
  </si>
  <si>
    <t>Agency Activity</t>
  </si>
  <si>
    <t>Review Applications</t>
  </si>
  <si>
    <t>Review Emissions Test Data</t>
  </si>
  <si>
    <t>Review Permeation information</t>
  </si>
  <si>
    <t>Select for testing and assess compliance of test article</t>
  </si>
  <si>
    <t>Select for testing and assess certification vehicle for compliance</t>
  </si>
  <si>
    <t>Receive and review reports</t>
  </si>
  <si>
    <t>Assess validity of VERR plan, approve or consult until approval</t>
  </si>
  <si>
    <t>Responses</t>
  </si>
  <si>
    <t>n/a</t>
  </si>
  <si>
    <t>Total Labor/ Cost</t>
  </si>
  <si>
    <t>Total Labor Hours</t>
  </si>
  <si>
    <t>Forms (not already included under EV-CIS)</t>
  </si>
  <si>
    <t>Motor Vehicle Manufacturing - May 2022 OEWS Industry-Specific Occupational Employment and Wage Estimates (bls.gov)</t>
  </si>
  <si>
    <t>Mangement</t>
  </si>
  <si>
    <t>Legal Asstsance</t>
  </si>
  <si>
    <t>Administrative Support</t>
  </si>
  <si>
    <t>Engineer technologist</t>
  </si>
  <si>
    <t>Multiplier (130%)</t>
  </si>
  <si>
    <t>GS-14</t>
  </si>
  <si>
    <t>GS-13</t>
  </si>
  <si>
    <t>GS-12</t>
  </si>
  <si>
    <t>SALARY TABLE 2022-DCB (opm.gov)</t>
  </si>
  <si>
    <t>Multiplier (1.6%)</t>
  </si>
  <si>
    <t>Electric Motorcycle manufacturers</t>
  </si>
  <si>
    <t>Managerial/$104.94</t>
  </si>
  <si>
    <t>Engineer/ $71.53</t>
  </si>
  <si>
    <t>Technologist/ 46.23</t>
  </si>
  <si>
    <t>Administrative/ $38.17</t>
  </si>
  <si>
    <t>Total Labor Cost/ Year</t>
  </si>
  <si>
    <t>Certification</t>
  </si>
  <si>
    <t>Reporting</t>
  </si>
  <si>
    <t>Record Keeping</t>
  </si>
  <si>
    <t>Color Legend</t>
  </si>
  <si>
    <t>Average EPA</t>
  </si>
  <si>
    <t>Admin (2)</t>
  </si>
  <si>
    <t>Average EPA Employee wage with 1.6% mulitplier</t>
  </si>
  <si>
    <t>Administrative Assistance</t>
  </si>
  <si>
    <t>EPA Employee Average Wage ($158.00)</t>
  </si>
  <si>
    <t>Admin ($20.35)</t>
  </si>
  <si>
    <t>Internal Test facility</t>
  </si>
  <si>
    <t>Contract Cost testing</t>
  </si>
  <si>
    <t>Recordkeeping</t>
  </si>
  <si>
    <t>total hrs per activity</t>
  </si>
  <si>
    <t>total labor cost per activity</t>
  </si>
  <si>
    <t>Total Hours per yr</t>
  </si>
  <si>
    <t>Capital &amp; Startup per Activity/respondent (manufacturer)</t>
  </si>
  <si>
    <t>total hours per respondent (manufacturer) per year</t>
  </si>
  <si>
    <t>total labor costs per respondent (manufacturer) per year</t>
  </si>
  <si>
    <t>Total Non-Labor Cost/ Year</t>
  </si>
  <si>
    <t>Respondents
(manufacturers)</t>
  </si>
  <si>
    <t>O&amp;M per Activity/response</t>
  </si>
  <si>
    <t>Per Respondent per Year</t>
  </si>
  <si>
    <t>Hrs</t>
  </si>
  <si>
    <t>Non-Labor Costs</t>
  </si>
  <si>
    <t>Total Costs</t>
  </si>
  <si>
    <t>Labor Costs</t>
  </si>
  <si>
    <t>Per engine family (314 total)per Year</t>
  </si>
  <si>
    <t>Annual Occurrences of Activity</t>
  </si>
  <si>
    <t>Engine families</t>
  </si>
  <si>
    <t>Average annual activites per respondent</t>
  </si>
  <si>
    <t>total</t>
  </si>
  <si>
    <t>Total</t>
  </si>
  <si>
    <t>Capital &amp; Startup per Activity per respondent (manufacturer)</t>
  </si>
  <si>
    <t>Total Average Annual</t>
  </si>
  <si>
    <t>Per engine family (282 total)per Year</t>
  </si>
  <si>
    <t>Per engine family (282 to 314 total)per Year</t>
  </si>
  <si>
    <t>Change between .03 and what .02 should have been</t>
  </si>
  <si>
    <t>RESPONDENTS</t>
  </si>
  <si>
    <t>BURDEN HOURS</t>
  </si>
  <si>
    <t>LABOR COST</t>
  </si>
  <si>
    <t>OPERATING COST</t>
  </si>
  <si>
    <t>CAPITALIZED COST</t>
  </si>
  <si>
    <t>From .02 SS</t>
  </si>
  <si>
    <t>CAPITAL COST</t>
  </si>
  <si>
    <t>total cost</t>
  </si>
  <si>
    <t>non-labor costs</t>
  </si>
  <si>
    <t>O&amp;M</t>
  </si>
  <si>
    <t>Capital</t>
  </si>
  <si>
    <t>Per Respondent (95 manufacturers) per Year</t>
  </si>
  <si>
    <t>Unique Respondents:</t>
  </si>
  <si>
    <t>O&amp;M per  Activity per respondent (manufacturer)</t>
  </si>
  <si>
    <t>Total Non-Labor Costs</t>
  </si>
  <si>
    <t>total non-labor costs</t>
  </si>
  <si>
    <t xml:space="preserve"> Hours per activity</t>
  </si>
  <si>
    <t>Total:</t>
  </si>
  <si>
    <t>Delta from .03 to what was in .02 ICR</t>
  </si>
  <si>
    <t>Total non-labor per response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</si>
</sst>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 numFmtId="167" formatCode="_(* #,##0.0000000000000_);_(* \(#,##0.0000000000000\);_(* &quot;-&quot;??_);_(@_)"/>
  </numFmts>
  <fonts count="9" x14ac:knownFonts="1">
    <font>
      <sz val="11"/>
      <color theme="1"/>
      <name val="Calibri"/>
      <family val="2"/>
      <scheme val="minor"/>
    </font>
    <font>
      <b/>
      <sz val="11"/>
      <color theme="1"/>
      <name val="Calibri"/>
      <family val="2"/>
      <scheme val="minor"/>
    </font>
    <font>
      <sz val="11"/>
      <color theme="1"/>
      <name val="Calibri"/>
      <family val="2"/>
      <scheme val="minor"/>
    </font>
    <font>
      <i/>
      <sz val="11"/>
      <color theme="1"/>
      <name val="Calibri"/>
      <family val="2"/>
      <scheme val="minor"/>
    </font>
    <font>
      <b/>
      <sz val="10"/>
      <color theme="1"/>
      <name val="Calibri"/>
      <family val="2"/>
      <scheme val="minor"/>
    </font>
    <font>
      <u/>
      <sz val="11"/>
      <color theme="10"/>
      <name val="Calibri"/>
      <family val="2"/>
      <scheme val="minor"/>
    </font>
    <font>
      <b/>
      <i/>
      <sz val="11"/>
      <color theme="1"/>
      <name val="Calibri"/>
      <family val="2"/>
      <scheme val="minor"/>
    </font>
    <font>
      <b/>
      <sz val="11"/>
      <color rgb="FFFF0000"/>
      <name val="Calibri"/>
      <family val="2"/>
      <scheme val="minor"/>
    </font>
    <font>
      <sz val="12"/>
      <color theme="1"/>
      <name val="Times New Roman"/>
      <family val="1"/>
    </font>
  </fonts>
  <fills count="11">
    <fill>
      <patternFill patternType="none"/>
    </fill>
    <fill>
      <patternFill patternType="gray125"/>
    </fill>
    <fill>
      <patternFill patternType="solid">
        <fgColor theme="9" tint="0.39997558519241921"/>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FFFF00"/>
        <bgColor indexed="64"/>
      </patternFill>
    </fill>
    <fill>
      <patternFill patternType="solid">
        <fgColor theme="8" tint="-0.249977111117893"/>
        <bgColor indexed="64"/>
      </patternFill>
    </fill>
    <fill>
      <patternFill patternType="solid">
        <fgColor rgb="FF00B050"/>
        <bgColor indexed="64"/>
      </patternFill>
    </fill>
    <fill>
      <patternFill patternType="solid">
        <fgColor theme="0" tint="-0.14999847407452621"/>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thin">
        <color indexed="64"/>
      </right>
      <top style="thin">
        <color indexed="64"/>
      </top>
      <bottom/>
      <diagonal/>
    </border>
    <border>
      <left/>
      <right/>
      <top/>
      <bottom style="medium">
        <color indexed="64"/>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ck">
        <color rgb="FF0070C0"/>
      </left>
      <right style="thin">
        <color auto="1"/>
      </right>
      <top style="thick">
        <color rgb="FF0070C0"/>
      </top>
      <bottom style="thin">
        <color auto="1"/>
      </bottom>
      <diagonal/>
    </border>
    <border>
      <left style="thin">
        <color auto="1"/>
      </left>
      <right style="thin">
        <color auto="1"/>
      </right>
      <top style="thick">
        <color rgb="FF0070C0"/>
      </top>
      <bottom style="thin">
        <color auto="1"/>
      </bottom>
      <diagonal/>
    </border>
    <border>
      <left style="thin">
        <color auto="1"/>
      </left>
      <right style="thick">
        <color rgb="FF0070C0"/>
      </right>
      <top style="thick">
        <color rgb="FF0070C0"/>
      </top>
      <bottom style="thin">
        <color auto="1"/>
      </bottom>
      <diagonal/>
    </border>
    <border>
      <left style="thick">
        <color rgb="FF0070C0"/>
      </left>
      <right style="thin">
        <color auto="1"/>
      </right>
      <top style="thin">
        <color auto="1"/>
      </top>
      <bottom style="thick">
        <color rgb="FF0070C0"/>
      </bottom>
      <diagonal/>
    </border>
    <border>
      <left style="thin">
        <color auto="1"/>
      </left>
      <right style="thin">
        <color auto="1"/>
      </right>
      <top style="thin">
        <color auto="1"/>
      </top>
      <bottom style="thick">
        <color rgb="FF0070C0"/>
      </bottom>
      <diagonal/>
    </border>
    <border>
      <left style="thin">
        <color auto="1"/>
      </left>
      <right style="thick">
        <color rgb="FF0070C0"/>
      </right>
      <top style="thin">
        <color auto="1"/>
      </top>
      <bottom style="thick">
        <color rgb="FF0070C0"/>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thick">
        <color rgb="FFFF0000"/>
      </left>
      <right/>
      <top/>
      <bottom/>
      <diagonal/>
    </border>
    <border>
      <left/>
      <right style="thick">
        <color rgb="FFFF0000"/>
      </right>
      <top/>
      <bottom/>
      <diagonal/>
    </border>
    <border>
      <left style="thick">
        <color rgb="FFFF0000"/>
      </left>
      <right style="thin">
        <color auto="1"/>
      </right>
      <top style="thin">
        <color auto="1"/>
      </top>
      <bottom style="thick">
        <color rgb="FFFF0000"/>
      </bottom>
      <diagonal/>
    </border>
    <border>
      <left style="thin">
        <color auto="1"/>
      </left>
      <right style="thin">
        <color auto="1"/>
      </right>
      <top style="thin">
        <color auto="1"/>
      </top>
      <bottom style="thick">
        <color rgb="FFFF0000"/>
      </bottom>
      <diagonal/>
    </border>
    <border>
      <left style="thin">
        <color auto="1"/>
      </left>
      <right style="thick">
        <color rgb="FFFF0000"/>
      </right>
      <top style="thin">
        <color auto="1"/>
      </top>
      <bottom style="thick">
        <color rgb="FFFF0000"/>
      </bottom>
      <diagonal/>
    </border>
    <border>
      <left style="thick">
        <color rgb="FFFF0000"/>
      </left>
      <right style="thin">
        <color auto="1"/>
      </right>
      <top style="thick">
        <color rgb="FFFF0000"/>
      </top>
      <bottom style="thin">
        <color auto="1"/>
      </bottom>
      <diagonal/>
    </border>
    <border>
      <left style="thin">
        <color auto="1"/>
      </left>
      <right style="thin">
        <color auto="1"/>
      </right>
      <top style="thick">
        <color rgb="FFFF0000"/>
      </top>
      <bottom style="thin">
        <color auto="1"/>
      </bottom>
      <diagonal/>
    </border>
    <border>
      <left style="thin">
        <color auto="1"/>
      </left>
      <right style="thick">
        <color rgb="FFFF0000"/>
      </right>
      <top style="thick">
        <color rgb="FFFF0000"/>
      </top>
      <bottom style="thin">
        <color auto="1"/>
      </bottom>
      <diagonal/>
    </border>
    <border>
      <left style="thick">
        <color theme="8" tint="-0.24994659260841701"/>
      </left>
      <right style="thin">
        <color indexed="64"/>
      </right>
      <top style="thick">
        <color theme="8" tint="-0.24994659260841701"/>
      </top>
      <bottom style="thin">
        <color indexed="64"/>
      </bottom>
      <diagonal/>
    </border>
    <border>
      <left style="thin">
        <color indexed="64"/>
      </left>
      <right style="thick">
        <color theme="8" tint="-0.24994659260841701"/>
      </right>
      <top style="thick">
        <color theme="8" tint="-0.24994659260841701"/>
      </top>
      <bottom style="thin">
        <color indexed="64"/>
      </bottom>
      <diagonal/>
    </border>
    <border>
      <left style="thick">
        <color theme="8" tint="-0.24994659260841701"/>
      </left>
      <right style="thin">
        <color indexed="64"/>
      </right>
      <top style="thin">
        <color indexed="64"/>
      </top>
      <bottom style="thin">
        <color indexed="64"/>
      </bottom>
      <diagonal/>
    </border>
    <border>
      <left style="thin">
        <color indexed="64"/>
      </left>
      <right style="thick">
        <color theme="8" tint="-0.24994659260841701"/>
      </right>
      <top style="thin">
        <color indexed="64"/>
      </top>
      <bottom style="thin">
        <color indexed="64"/>
      </bottom>
      <diagonal/>
    </border>
    <border>
      <left style="thick">
        <color theme="8" tint="-0.24994659260841701"/>
      </left>
      <right style="thin">
        <color indexed="64"/>
      </right>
      <top style="thin">
        <color indexed="64"/>
      </top>
      <bottom style="thick">
        <color theme="8" tint="-0.24994659260841701"/>
      </bottom>
      <diagonal/>
    </border>
    <border>
      <left style="thin">
        <color indexed="64"/>
      </left>
      <right style="thick">
        <color theme="8" tint="-0.24994659260841701"/>
      </right>
      <top style="thin">
        <color indexed="64"/>
      </top>
      <bottom style="thick">
        <color theme="8" tint="-0.24994659260841701"/>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top style="thick">
        <color rgb="FFFF0000"/>
      </top>
      <bottom style="thin">
        <color auto="1"/>
      </bottom>
      <diagonal/>
    </border>
    <border>
      <left/>
      <right style="thick">
        <color rgb="FFFF0000"/>
      </right>
      <top style="thick">
        <color rgb="FFFF0000"/>
      </top>
      <bottom style="thin">
        <color auto="1"/>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diagonalUp="1">
      <left style="thin">
        <color auto="1"/>
      </left>
      <right style="thin">
        <color auto="1"/>
      </right>
      <top style="thin">
        <color auto="1"/>
      </top>
      <bottom style="thick">
        <color rgb="FFFF0000"/>
      </bottom>
      <diagonal style="thin">
        <color auto="1"/>
      </diagonal>
    </border>
    <border>
      <left style="thick">
        <color indexed="64"/>
      </left>
      <right style="thick">
        <color indexed="64"/>
      </right>
      <top style="thick">
        <color indexed="64"/>
      </top>
      <bottom/>
      <diagonal/>
    </border>
    <border>
      <left style="thick">
        <color indexed="64"/>
      </left>
      <right/>
      <top style="thick">
        <color indexed="64"/>
      </top>
      <bottom/>
      <diagonal/>
    </border>
    <border>
      <left style="medium">
        <color indexed="64"/>
      </left>
      <right style="thick">
        <color indexed="64"/>
      </right>
      <top style="medium">
        <color indexed="64"/>
      </top>
      <bottom/>
      <diagonal/>
    </border>
    <border>
      <left style="thick">
        <color indexed="64"/>
      </left>
      <right style="medium">
        <color indexed="64"/>
      </right>
      <top style="medium">
        <color indexed="64"/>
      </top>
      <bottom/>
      <diagonal/>
    </border>
    <border>
      <left/>
      <right/>
      <top style="thick">
        <color indexed="64"/>
      </top>
      <bottom/>
      <diagonal/>
    </border>
    <border>
      <left style="medium">
        <color indexed="64"/>
      </left>
      <right style="thin">
        <color indexed="64"/>
      </right>
      <top style="thin">
        <color indexed="64"/>
      </top>
      <bottom style="thick">
        <color indexed="64"/>
      </bottom>
      <diagonal/>
    </border>
  </borders>
  <cellStyleXfs count="4">
    <xf numFmtId="0" fontId="0" fillId="0" borderId="0"/>
    <xf numFmtId="44" fontId="2" fillId="0" borderId="0" applyFont="0" applyFill="0" applyBorder="0" applyAlignment="0" applyProtection="0"/>
    <xf numFmtId="0" fontId="5" fillId="0" borderId="0" applyNumberFormat="0" applyFill="0" applyBorder="0" applyAlignment="0" applyProtection="0"/>
    <xf numFmtId="43" fontId="2" fillId="0" borderId="0" applyFont="0" applyFill="0" applyBorder="0" applyAlignment="0" applyProtection="0"/>
  </cellStyleXfs>
  <cellXfs count="300">
    <xf numFmtId="0" fontId="0" fillId="0" borderId="0" xfId="0"/>
    <xf numFmtId="0" fontId="0" fillId="0" borderId="0" xfId="0" applyAlignment="1">
      <alignment wrapText="1"/>
    </xf>
    <xf numFmtId="0" fontId="0" fillId="0" borderId="9" xfId="0" applyBorder="1"/>
    <xf numFmtId="0" fontId="0" fillId="0" borderId="10" xfId="0" applyBorder="1"/>
    <xf numFmtId="0" fontId="0" fillId="0" borderId="10" xfId="0" applyBorder="1" applyAlignment="1">
      <alignment wrapText="1"/>
    </xf>
    <xf numFmtId="0" fontId="1" fillId="0" borderId="12" xfId="0" applyFont="1" applyBorder="1"/>
    <xf numFmtId="0" fontId="1" fillId="0" borderId="13" xfId="0" applyFont="1" applyBorder="1"/>
    <xf numFmtId="0" fontId="1" fillId="0" borderId="13" xfId="0" applyFont="1" applyBorder="1" applyAlignment="1">
      <alignment wrapText="1"/>
    </xf>
    <xf numFmtId="0" fontId="1" fillId="0" borderId="0" xfId="0" applyFont="1" applyAlignment="1">
      <alignment wrapText="1"/>
    </xf>
    <xf numFmtId="0" fontId="0" fillId="0" borderId="2" xfId="0" applyBorder="1" applyAlignment="1">
      <alignment wrapText="1"/>
    </xf>
    <xf numFmtId="0" fontId="0" fillId="0" borderId="3" xfId="0" applyBorder="1" applyAlignment="1">
      <alignment wrapText="1"/>
    </xf>
    <xf numFmtId="0" fontId="0" fillId="0" borderId="18" xfId="0" applyBorder="1" applyAlignment="1">
      <alignment wrapText="1"/>
    </xf>
    <xf numFmtId="0" fontId="0" fillId="0" borderId="4" xfId="0" applyBorder="1" applyAlignment="1">
      <alignment wrapText="1"/>
    </xf>
    <xf numFmtId="0" fontId="0" fillId="0" borderId="5" xfId="0" applyBorder="1" applyAlignment="1">
      <alignment wrapText="1"/>
    </xf>
    <xf numFmtId="164" fontId="0" fillId="0" borderId="0" xfId="1" applyNumberFormat="1" applyFont="1" applyAlignment="1">
      <alignment wrapText="1"/>
    </xf>
    <xf numFmtId="0" fontId="0" fillId="0" borderId="0" xfId="0" applyFont="1" applyAlignment="1">
      <alignment wrapText="1"/>
    </xf>
    <xf numFmtId="0" fontId="4" fillId="0" borderId="0" xfId="0" applyFont="1" applyAlignment="1">
      <alignment wrapText="1"/>
    </xf>
    <xf numFmtId="2" fontId="0" fillId="0" borderId="0" xfId="0" applyNumberFormat="1" applyAlignment="1">
      <alignment wrapText="1"/>
    </xf>
    <xf numFmtId="0" fontId="0" fillId="0" borderId="2" xfId="0" applyFont="1" applyBorder="1" applyAlignment="1">
      <alignment wrapText="1"/>
    </xf>
    <xf numFmtId="0" fontId="0" fillId="0" borderId="18" xfId="0" applyFont="1" applyBorder="1" applyAlignment="1">
      <alignment wrapText="1"/>
    </xf>
    <xf numFmtId="0" fontId="0" fillId="0" borderId="6" xfId="0" applyFont="1" applyBorder="1" applyAlignment="1">
      <alignment horizontal="left" wrapText="1"/>
    </xf>
    <xf numFmtId="0" fontId="0" fillId="0" borderId="8" xfId="0" applyFont="1" applyBorder="1" applyAlignment="1">
      <alignment wrapText="1"/>
    </xf>
    <xf numFmtId="0" fontId="4" fillId="0" borderId="1" xfId="0" applyFont="1" applyBorder="1" applyAlignment="1">
      <alignment wrapText="1"/>
    </xf>
    <xf numFmtId="0" fontId="1" fillId="0" borderId="2" xfId="0" applyFont="1" applyBorder="1" applyAlignment="1">
      <alignment wrapText="1"/>
    </xf>
    <xf numFmtId="0" fontId="4" fillId="0" borderId="4" xfId="0" applyFont="1" applyBorder="1" applyAlignment="1">
      <alignment wrapText="1"/>
    </xf>
    <xf numFmtId="0" fontId="0" fillId="0" borderId="6" xfId="0" applyBorder="1" applyAlignment="1">
      <alignment wrapText="1"/>
    </xf>
    <xf numFmtId="0" fontId="0" fillId="0" borderId="19" xfId="0" applyFont="1" applyBorder="1" applyAlignment="1">
      <alignment wrapText="1"/>
    </xf>
    <xf numFmtId="0" fontId="0" fillId="0" borderId="22" xfId="0" applyFont="1" applyBorder="1" applyAlignment="1">
      <alignment horizontal="left" wrapText="1"/>
    </xf>
    <xf numFmtId="0" fontId="0" fillId="2" borderId="0" xfId="0" applyFill="1" applyAlignment="1">
      <alignment wrapText="1"/>
    </xf>
    <xf numFmtId="0" fontId="0" fillId="0" borderId="0" xfId="0" applyAlignment="1">
      <alignment horizontal="left" wrapText="1"/>
    </xf>
    <xf numFmtId="0" fontId="0" fillId="0" borderId="2" xfId="0" applyBorder="1" applyAlignment="1">
      <alignment horizontal="left" wrapText="1"/>
    </xf>
    <xf numFmtId="0" fontId="0" fillId="0" borderId="4" xfId="0" applyBorder="1" applyAlignment="1">
      <alignment horizontal="left" wrapText="1"/>
    </xf>
    <xf numFmtId="0" fontId="0" fillId="2" borderId="4" xfId="0" applyFill="1" applyBorder="1" applyAlignment="1">
      <alignment horizontal="left" wrapText="1"/>
    </xf>
    <xf numFmtId="0" fontId="0" fillId="0" borderId="6" xfId="0" applyBorder="1" applyAlignment="1">
      <alignment horizontal="left" wrapText="1"/>
    </xf>
    <xf numFmtId="8" fontId="0" fillId="0" borderId="5" xfId="0" applyNumberFormat="1" applyBorder="1" applyAlignment="1">
      <alignment wrapText="1"/>
    </xf>
    <xf numFmtId="8" fontId="0" fillId="0" borderId="0" xfId="0" applyNumberFormat="1" applyAlignment="1">
      <alignment wrapText="1"/>
    </xf>
    <xf numFmtId="8" fontId="0" fillId="0" borderId="7" xfId="0" applyNumberFormat="1" applyBorder="1" applyAlignment="1">
      <alignment wrapText="1"/>
    </xf>
    <xf numFmtId="8" fontId="0" fillId="0" borderId="8" xfId="0" applyNumberFormat="1" applyBorder="1" applyAlignment="1">
      <alignment wrapText="1"/>
    </xf>
    <xf numFmtId="0" fontId="0" fillId="0" borderId="20" xfId="0" applyBorder="1" applyAlignment="1">
      <alignment wrapText="1"/>
    </xf>
    <xf numFmtId="0" fontId="0" fillId="0" borderId="20" xfId="0" applyFont="1" applyBorder="1" applyAlignment="1">
      <alignment horizontal="left" wrapText="1"/>
    </xf>
    <xf numFmtId="0" fontId="0" fillId="2" borderId="20" xfId="0" applyFill="1" applyBorder="1" applyAlignment="1">
      <alignment wrapText="1"/>
    </xf>
    <xf numFmtId="0" fontId="0" fillId="0" borderId="21" xfId="0" applyBorder="1" applyAlignment="1">
      <alignment wrapText="1"/>
    </xf>
    <xf numFmtId="0" fontId="0" fillId="0" borderId="25" xfId="0" applyBorder="1" applyAlignment="1">
      <alignment wrapText="1"/>
    </xf>
    <xf numFmtId="0" fontId="0" fillId="0" borderId="26" xfId="0" applyBorder="1" applyAlignment="1">
      <alignment wrapText="1"/>
    </xf>
    <xf numFmtId="0" fontId="0" fillId="0" borderId="11" xfId="0" applyBorder="1" applyAlignment="1">
      <alignment wrapText="1"/>
    </xf>
    <xf numFmtId="0" fontId="3" fillId="0" borderId="20" xfId="0" applyFont="1" applyBorder="1" applyAlignment="1">
      <alignment horizontal="left" wrapText="1"/>
    </xf>
    <xf numFmtId="0" fontId="0" fillId="3" borderId="2" xfId="0" applyFill="1" applyBorder="1"/>
    <xf numFmtId="0" fontId="0" fillId="3" borderId="3" xfId="0" applyFill="1" applyBorder="1"/>
    <xf numFmtId="0" fontId="0" fillId="3" borderId="18" xfId="0" applyFill="1" applyBorder="1" applyAlignment="1">
      <alignment wrapText="1"/>
    </xf>
    <xf numFmtId="0" fontId="0" fillId="3" borderId="6" xfId="0" applyFill="1" applyBorder="1"/>
    <xf numFmtId="0" fontId="0" fillId="3" borderId="7" xfId="0" applyFill="1" applyBorder="1"/>
    <xf numFmtId="0" fontId="0" fillId="3" borderId="8" xfId="0" applyFill="1" applyBorder="1" applyAlignment="1">
      <alignment wrapText="1"/>
    </xf>
    <xf numFmtId="0" fontId="1" fillId="0" borderId="14" xfId="0" applyFont="1" applyBorder="1" applyAlignment="1">
      <alignment wrapText="1"/>
    </xf>
    <xf numFmtId="0" fontId="5" fillId="0" borderId="0" xfId="2"/>
    <xf numFmtId="0" fontId="4" fillId="0" borderId="0" xfId="0" applyFont="1" applyBorder="1" applyAlignment="1">
      <alignment wrapText="1"/>
    </xf>
    <xf numFmtId="0" fontId="0" fillId="0" borderId="0" xfId="0" applyBorder="1" applyAlignment="1">
      <alignment wrapText="1"/>
    </xf>
    <xf numFmtId="0" fontId="0" fillId="0" borderId="1" xfId="0" applyBorder="1"/>
    <xf numFmtId="0" fontId="1" fillId="0" borderId="3" xfId="0" applyFont="1" applyBorder="1" applyAlignment="1">
      <alignment wrapText="1"/>
    </xf>
    <xf numFmtId="0" fontId="1" fillId="0" borderId="18" xfId="0" applyFont="1" applyBorder="1" applyAlignment="1">
      <alignment wrapText="1"/>
    </xf>
    <xf numFmtId="0" fontId="4" fillId="0" borderId="5" xfId="0" applyFont="1" applyBorder="1" applyAlignment="1">
      <alignment wrapText="1"/>
    </xf>
    <xf numFmtId="0" fontId="0" fillId="0" borderId="4" xfId="0" applyBorder="1"/>
    <xf numFmtId="0" fontId="0" fillId="0" borderId="6" xfId="0" applyBorder="1"/>
    <xf numFmtId="0" fontId="1" fillId="0" borderId="0" xfId="0" applyFont="1" applyBorder="1" applyAlignment="1">
      <alignment horizontal="center" wrapText="1"/>
    </xf>
    <xf numFmtId="0" fontId="4" fillId="0" borderId="0" xfId="0" applyFont="1" applyBorder="1" applyAlignment="1">
      <alignment horizontal="center" wrapText="1"/>
    </xf>
    <xf numFmtId="2" fontId="0" fillId="0" borderId="0" xfId="0" applyNumberFormat="1" applyBorder="1" applyAlignment="1">
      <alignment horizontal="center" wrapText="1"/>
    </xf>
    <xf numFmtId="0" fontId="0" fillId="4" borderId="2" xfId="0" applyFill="1" applyBorder="1" applyAlignment="1">
      <alignment horizontal="left" wrapText="1"/>
    </xf>
    <xf numFmtId="0" fontId="0" fillId="4" borderId="18" xfId="0" applyFill="1" applyBorder="1" applyAlignment="1">
      <alignment wrapText="1"/>
    </xf>
    <xf numFmtId="0" fontId="0" fillId="4" borderId="4" xfId="0" applyFill="1" applyBorder="1" applyAlignment="1">
      <alignment horizontal="left" wrapText="1"/>
    </xf>
    <xf numFmtId="0" fontId="0" fillId="4" borderId="1" xfId="0" applyFill="1" applyBorder="1" applyAlignment="1">
      <alignment wrapText="1"/>
    </xf>
    <xf numFmtId="0" fontId="0" fillId="4" borderId="0" xfId="0" applyFill="1" applyAlignment="1">
      <alignment horizontal="left" wrapText="1"/>
    </xf>
    <xf numFmtId="0" fontId="3" fillId="4" borderId="0" xfId="0" applyFont="1" applyFill="1" applyAlignment="1">
      <alignment horizontal="left" wrapText="1" indent="2"/>
    </xf>
    <xf numFmtId="0" fontId="0" fillId="3" borderId="4" xfId="0" applyFill="1" applyBorder="1" applyAlignment="1">
      <alignment horizontal="left" wrapText="1"/>
    </xf>
    <xf numFmtId="0" fontId="0" fillId="3" borderId="5" xfId="0" applyFill="1" applyBorder="1" applyAlignment="1">
      <alignment wrapText="1"/>
    </xf>
    <xf numFmtId="0" fontId="0" fillId="5" borderId="6" xfId="0" applyFill="1" applyBorder="1" applyAlignment="1">
      <alignment horizontal="left" wrapText="1"/>
    </xf>
    <xf numFmtId="0" fontId="0" fillId="5" borderId="8" xfId="0" applyFill="1" applyBorder="1" applyAlignment="1">
      <alignment wrapText="1"/>
    </xf>
    <xf numFmtId="0" fontId="1" fillId="0" borderId="0" xfId="0" applyFont="1"/>
    <xf numFmtId="44" fontId="0" fillId="0" borderId="1" xfId="1" applyFont="1" applyBorder="1"/>
    <xf numFmtId="44" fontId="0" fillId="0" borderId="5" xfId="1" applyFont="1" applyBorder="1"/>
    <xf numFmtId="44" fontId="0" fillId="0" borderId="7" xfId="1" applyFont="1" applyBorder="1"/>
    <xf numFmtId="44" fontId="0" fillId="0" borderId="8" xfId="1" applyFont="1" applyBorder="1"/>
    <xf numFmtId="0" fontId="0" fillId="4" borderId="32" xfId="0" applyFill="1" applyBorder="1" applyAlignment="1">
      <alignment wrapText="1"/>
    </xf>
    <xf numFmtId="0" fontId="0" fillId="4" borderId="20" xfId="0" applyFill="1" applyBorder="1" applyAlignment="1">
      <alignment wrapText="1"/>
    </xf>
    <xf numFmtId="0" fontId="0" fillId="3" borderId="20" xfId="0" applyFill="1" applyBorder="1" applyAlignment="1">
      <alignment wrapText="1"/>
    </xf>
    <xf numFmtId="0" fontId="0" fillId="5" borderId="21" xfId="0" applyFill="1" applyBorder="1" applyAlignment="1">
      <alignment wrapText="1"/>
    </xf>
    <xf numFmtId="0" fontId="0" fillId="4" borderId="4" xfId="0" applyFill="1" applyBorder="1"/>
    <xf numFmtId="0" fontId="0" fillId="4" borderId="1" xfId="0" applyFill="1" applyBorder="1"/>
    <xf numFmtId="0" fontId="0" fillId="4" borderId="5" xfId="0" applyFill="1" applyBorder="1" applyAlignment="1">
      <alignment wrapText="1"/>
    </xf>
    <xf numFmtId="0" fontId="0" fillId="4" borderId="29" xfId="0" applyFill="1" applyBorder="1"/>
    <xf numFmtId="0" fontId="0" fillId="4" borderId="17" xfId="0" applyFill="1" applyBorder="1"/>
    <xf numFmtId="0" fontId="0" fillId="4" borderId="17" xfId="0" applyFill="1" applyBorder="1" applyAlignment="1">
      <alignment wrapText="1"/>
    </xf>
    <xf numFmtId="0" fontId="0" fillId="4" borderId="8" xfId="0" applyFill="1" applyBorder="1" applyAlignment="1">
      <alignment wrapText="1"/>
    </xf>
    <xf numFmtId="0" fontId="0" fillId="5" borderId="10" xfId="0" applyFill="1" applyBorder="1"/>
    <xf numFmtId="0" fontId="0" fillId="5" borderId="27" xfId="0" applyFill="1" applyBorder="1" applyAlignment="1">
      <alignment wrapText="1"/>
    </xf>
    <xf numFmtId="0" fontId="0" fillId="5" borderId="1" xfId="0" applyFill="1" applyBorder="1"/>
    <xf numFmtId="0" fontId="0" fillId="5" borderId="15" xfId="0" applyFill="1" applyBorder="1" applyAlignment="1">
      <alignment wrapText="1"/>
    </xf>
    <xf numFmtId="0" fontId="0" fillId="5" borderId="7" xfId="0" applyFill="1" applyBorder="1"/>
    <xf numFmtId="0" fontId="0" fillId="5" borderId="16" xfId="0" applyFill="1" applyBorder="1" applyAlignment="1">
      <alignment wrapText="1"/>
    </xf>
    <xf numFmtId="164" fontId="0" fillId="0" borderId="0" xfId="0" applyNumberFormat="1" applyAlignment="1">
      <alignment wrapText="1"/>
    </xf>
    <xf numFmtId="8" fontId="0" fillId="0" borderId="0" xfId="0" applyNumberFormat="1" applyFont="1" applyAlignment="1">
      <alignment wrapText="1"/>
    </xf>
    <xf numFmtId="44" fontId="0" fillId="0" borderId="0" xfId="1" applyFont="1" applyAlignment="1">
      <alignment wrapText="1"/>
    </xf>
    <xf numFmtId="44" fontId="1" fillId="0" borderId="0" xfId="1" applyFont="1" applyAlignment="1">
      <alignment wrapText="1"/>
    </xf>
    <xf numFmtId="165" fontId="1" fillId="0" borderId="0" xfId="0" applyNumberFormat="1" applyFont="1" applyAlignment="1">
      <alignment wrapText="1"/>
    </xf>
    <xf numFmtId="2" fontId="0" fillId="0" borderId="0" xfId="0" applyNumberFormat="1" applyBorder="1" applyAlignment="1">
      <alignment horizontal="center" wrapText="1"/>
    </xf>
    <xf numFmtId="0" fontId="1" fillId="0" borderId="0" xfId="0" applyFont="1" applyBorder="1" applyAlignment="1">
      <alignment horizontal="center" wrapText="1"/>
    </xf>
    <xf numFmtId="0" fontId="4" fillId="0" borderId="0" xfId="0" applyFont="1" applyBorder="1" applyAlignment="1">
      <alignment horizontal="center" wrapText="1"/>
    </xf>
    <xf numFmtId="164" fontId="0" fillId="4" borderId="3" xfId="1" applyNumberFormat="1" applyFont="1" applyFill="1" applyBorder="1" applyAlignment="1">
      <alignment wrapText="1"/>
    </xf>
    <xf numFmtId="164" fontId="0" fillId="4" borderId="1" xfId="1" applyNumberFormat="1" applyFont="1" applyFill="1" applyBorder="1" applyAlignment="1">
      <alignment wrapText="1"/>
    </xf>
    <xf numFmtId="164" fontId="0" fillId="3" borderId="1" xfId="1" applyNumberFormat="1" applyFont="1" applyFill="1" applyBorder="1" applyAlignment="1">
      <alignment wrapText="1"/>
    </xf>
    <xf numFmtId="164" fontId="0" fillId="4" borderId="10" xfId="1" applyNumberFormat="1" applyFont="1" applyFill="1" applyBorder="1" applyAlignment="1">
      <alignment wrapText="1"/>
    </xf>
    <xf numFmtId="166" fontId="0" fillId="0" borderId="0" xfId="3" applyNumberFormat="1" applyFont="1" applyAlignment="1">
      <alignment wrapText="1"/>
    </xf>
    <xf numFmtId="0" fontId="0" fillId="6" borderId="0" xfId="0" applyFill="1" applyAlignment="1">
      <alignment wrapText="1"/>
    </xf>
    <xf numFmtId="166" fontId="0" fillId="6" borderId="3" xfId="3" applyNumberFormat="1" applyFont="1" applyFill="1" applyBorder="1" applyAlignment="1">
      <alignment wrapText="1"/>
    </xf>
    <xf numFmtId="166" fontId="0" fillId="6" borderId="0" xfId="3" applyNumberFormat="1" applyFont="1" applyFill="1" applyAlignment="1">
      <alignment wrapText="1"/>
    </xf>
    <xf numFmtId="0" fontId="3" fillId="4" borderId="20" xfId="0" applyFont="1" applyFill="1" applyBorder="1" applyAlignment="1">
      <alignment horizontal="left" wrapText="1" indent="2"/>
    </xf>
    <xf numFmtId="0" fontId="0" fillId="4" borderId="20" xfId="0" applyFont="1" applyFill="1" applyBorder="1" applyAlignment="1">
      <alignment horizontal="left" wrapText="1"/>
    </xf>
    <xf numFmtId="0" fontId="1" fillId="0" borderId="37" xfId="0" applyFont="1" applyBorder="1" applyAlignment="1">
      <alignment wrapText="1"/>
    </xf>
    <xf numFmtId="166" fontId="0" fillId="6" borderId="1" xfId="3" applyNumberFormat="1" applyFont="1" applyFill="1" applyBorder="1" applyAlignment="1">
      <alignment wrapText="1"/>
    </xf>
    <xf numFmtId="0" fontId="0" fillId="4" borderId="2" xfId="0" applyFill="1" applyBorder="1" applyAlignment="1">
      <alignment wrapText="1"/>
    </xf>
    <xf numFmtId="0" fontId="0" fillId="4" borderId="4" xfId="0" applyFill="1" applyBorder="1" applyAlignment="1">
      <alignment wrapText="1"/>
    </xf>
    <xf numFmtId="0" fontId="0" fillId="3" borderId="4" xfId="0" applyFill="1" applyBorder="1" applyAlignment="1">
      <alignment wrapText="1"/>
    </xf>
    <xf numFmtId="0" fontId="0" fillId="5" borderId="6" xfId="0" applyFill="1" applyBorder="1" applyAlignment="1">
      <alignment wrapText="1"/>
    </xf>
    <xf numFmtId="164" fontId="0" fillId="5" borderId="7" xfId="1" applyNumberFormat="1" applyFont="1" applyFill="1" applyBorder="1" applyAlignment="1">
      <alignment wrapText="1"/>
    </xf>
    <xf numFmtId="166" fontId="0" fillId="6" borderId="7" xfId="3" applyNumberFormat="1" applyFont="1" applyFill="1" applyBorder="1" applyAlignment="1">
      <alignment wrapText="1"/>
    </xf>
    <xf numFmtId="0" fontId="0" fillId="4" borderId="39" xfId="0" applyFill="1" applyBorder="1" applyAlignment="1">
      <alignment wrapText="1"/>
    </xf>
    <xf numFmtId="0" fontId="0" fillId="4" borderId="35" xfId="0" applyFill="1" applyBorder="1" applyAlignment="1">
      <alignment wrapText="1"/>
    </xf>
    <xf numFmtId="0" fontId="0" fillId="3" borderId="35" xfId="0" applyFill="1" applyBorder="1" applyAlignment="1">
      <alignment wrapText="1"/>
    </xf>
    <xf numFmtId="0" fontId="0" fillId="5" borderId="40" xfId="0" applyFill="1" applyBorder="1" applyAlignment="1">
      <alignment wrapText="1"/>
    </xf>
    <xf numFmtId="164" fontId="0" fillId="4" borderId="18" xfId="1" applyNumberFormat="1" applyFont="1" applyFill="1" applyBorder="1" applyAlignment="1">
      <alignment wrapText="1"/>
    </xf>
    <xf numFmtId="164" fontId="0" fillId="4" borderId="5" xfId="1" applyNumberFormat="1" applyFont="1" applyFill="1" applyBorder="1" applyAlignment="1">
      <alignment wrapText="1"/>
    </xf>
    <xf numFmtId="164" fontId="0" fillId="3" borderId="5" xfId="1" applyNumberFormat="1" applyFont="1" applyFill="1" applyBorder="1" applyAlignment="1">
      <alignment wrapText="1"/>
    </xf>
    <xf numFmtId="164" fontId="0" fillId="5" borderId="8" xfId="1" applyNumberFormat="1" applyFont="1" applyFill="1" applyBorder="1" applyAlignment="1">
      <alignment wrapText="1"/>
    </xf>
    <xf numFmtId="166" fontId="0" fillId="4" borderId="39" xfId="3" applyNumberFormat="1" applyFont="1" applyFill="1" applyBorder="1" applyAlignment="1">
      <alignment wrapText="1"/>
    </xf>
    <xf numFmtId="166" fontId="0" fillId="4" borderId="35" xfId="3" applyNumberFormat="1" applyFont="1" applyFill="1" applyBorder="1" applyAlignment="1">
      <alignment wrapText="1"/>
    </xf>
    <xf numFmtId="166" fontId="0" fillId="3" borderId="35" xfId="3" applyNumberFormat="1" applyFont="1" applyFill="1" applyBorder="1" applyAlignment="1">
      <alignment wrapText="1"/>
    </xf>
    <xf numFmtId="166" fontId="0" fillId="5" borderId="40" xfId="3" applyNumberFormat="1" applyFont="1" applyFill="1" applyBorder="1" applyAlignment="1">
      <alignment wrapText="1"/>
    </xf>
    <xf numFmtId="0" fontId="0" fillId="8" borderId="0" xfId="0" applyFill="1" applyAlignment="1">
      <alignment horizontal="center" wrapText="1"/>
    </xf>
    <xf numFmtId="0" fontId="0" fillId="7" borderId="0" xfId="0" applyFill="1" applyAlignment="1">
      <alignment horizontal="center" vertical="center" wrapText="1"/>
    </xf>
    <xf numFmtId="164" fontId="0" fillId="4" borderId="32" xfId="1" applyNumberFormat="1" applyFont="1" applyFill="1" applyBorder="1" applyAlignment="1">
      <alignment wrapText="1"/>
    </xf>
    <xf numFmtId="164" fontId="0" fillId="4" borderId="20" xfId="1" applyNumberFormat="1" applyFont="1" applyFill="1" applyBorder="1" applyAlignment="1">
      <alignment wrapText="1"/>
    </xf>
    <xf numFmtId="164" fontId="0" fillId="3" borderId="20" xfId="1" applyNumberFormat="1" applyFont="1" applyFill="1" applyBorder="1" applyAlignment="1">
      <alignment wrapText="1"/>
    </xf>
    <xf numFmtId="164" fontId="0" fillId="5" borderId="21" xfId="1" applyNumberFormat="1" applyFont="1" applyFill="1" applyBorder="1" applyAlignment="1">
      <alignment wrapText="1"/>
    </xf>
    <xf numFmtId="166" fontId="1" fillId="4" borderId="44" xfId="3" applyNumberFormat="1" applyFont="1" applyFill="1" applyBorder="1" applyAlignment="1">
      <alignment wrapText="1"/>
    </xf>
    <xf numFmtId="166" fontId="1" fillId="4" borderId="23" xfId="3" applyNumberFormat="1" applyFont="1" applyFill="1" applyBorder="1" applyAlignment="1">
      <alignment wrapText="1"/>
    </xf>
    <xf numFmtId="166" fontId="1" fillId="3" borderId="23" xfId="3" applyNumberFormat="1" applyFont="1" applyFill="1" applyBorder="1" applyAlignment="1">
      <alignment wrapText="1"/>
    </xf>
    <xf numFmtId="166" fontId="1" fillId="5" borderId="24" xfId="3" applyNumberFormat="1" applyFont="1" applyFill="1" applyBorder="1" applyAlignment="1">
      <alignment wrapText="1"/>
    </xf>
    <xf numFmtId="164" fontId="1" fillId="4" borderId="44" xfId="1" applyNumberFormat="1" applyFont="1" applyFill="1" applyBorder="1" applyAlignment="1">
      <alignment wrapText="1"/>
    </xf>
    <xf numFmtId="164" fontId="1" fillId="4" borderId="23" xfId="1" applyNumberFormat="1" applyFont="1" applyFill="1" applyBorder="1" applyAlignment="1">
      <alignment wrapText="1"/>
    </xf>
    <xf numFmtId="164" fontId="1" fillId="3" borderId="23" xfId="1" applyNumberFormat="1" applyFont="1" applyFill="1" applyBorder="1" applyAlignment="1">
      <alignment wrapText="1"/>
    </xf>
    <xf numFmtId="164" fontId="1" fillId="5" borderId="24" xfId="1" applyNumberFormat="1" applyFont="1" applyFill="1" applyBorder="1" applyAlignment="1">
      <alignment wrapText="1"/>
    </xf>
    <xf numFmtId="0" fontId="1" fillId="7" borderId="41" xfId="0" applyFont="1" applyFill="1" applyBorder="1" applyAlignment="1">
      <alignment horizontal="center" vertical="center" wrapText="1"/>
    </xf>
    <xf numFmtId="164" fontId="1" fillId="4" borderId="45" xfId="1" applyNumberFormat="1" applyFont="1" applyFill="1" applyBorder="1" applyAlignment="1">
      <alignment wrapText="1"/>
    </xf>
    <xf numFmtId="164" fontId="1" fillId="4" borderId="25" xfId="1" applyNumberFormat="1" applyFont="1" applyFill="1" applyBorder="1" applyAlignment="1">
      <alignment wrapText="1"/>
    </xf>
    <xf numFmtId="164" fontId="1" fillId="3" borderId="25" xfId="1" applyNumberFormat="1" applyFont="1" applyFill="1" applyBorder="1" applyAlignment="1">
      <alignment wrapText="1"/>
    </xf>
    <xf numFmtId="164" fontId="1" fillId="5" borderId="26" xfId="1" applyNumberFormat="1" applyFont="1" applyFill="1" applyBorder="1" applyAlignment="1">
      <alignment wrapText="1"/>
    </xf>
    <xf numFmtId="0" fontId="1" fillId="9" borderId="43" xfId="0" applyFont="1" applyFill="1" applyBorder="1" applyAlignment="1">
      <alignment horizontal="center" vertical="center" wrapText="1"/>
    </xf>
    <xf numFmtId="0" fontId="1" fillId="8" borderId="43" xfId="0" applyFont="1" applyFill="1" applyBorder="1" applyAlignment="1">
      <alignment horizontal="center" vertical="center" wrapText="1"/>
    </xf>
    <xf numFmtId="0" fontId="1" fillId="8" borderId="43" xfId="0" applyFont="1" applyFill="1" applyBorder="1" applyAlignment="1">
      <alignment vertical="center" wrapText="1"/>
    </xf>
    <xf numFmtId="0" fontId="1" fillId="0" borderId="43" xfId="0" applyFont="1" applyBorder="1" applyAlignment="1">
      <alignment horizontal="center" vertical="center" wrapText="1"/>
    </xf>
    <xf numFmtId="0" fontId="1" fillId="4" borderId="44" xfId="0" applyFont="1" applyFill="1" applyBorder="1" applyAlignment="1">
      <alignment wrapText="1"/>
    </xf>
    <xf numFmtId="0" fontId="1" fillId="4" borderId="23" xfId="0" applyFont="1" applyFill="1" applyBorder="1" applyAlignment="1">
      <alignment wrapText="1"/>
    </xf>
    <xf numFmtId="1" fontId="1" fillId="4" borderId="23" xfId="0" applyNumberFormat="1" applyFont="1" applyFill="1" applyBorder="1" applyAlignment="1">
      <alignment horizontal="right" wrapText="1"/>
    </xf>
    <xf numFmtId="0" fontId="1" fillId="3" borderId="23" xfId="0" applyFont="1" applyFill="1" applyBorder="1" applyAlignment="1">
      <alignment wrapText="1"/>
    </xf>
    <xf numFmtId="0" fontId="1" fillId="5" borderId="24" xfId="0" applyFont="1" applyFill="1" applyBorder="1" applyAlignment="1">
      <alignment wrapText="1"/>
    </xf>
    <xf numFmtId="0" fontId="1" fillId="4" borderId="44" xfId="0" applyFont="1" applyFill="1" applyBorder="1"/>
    <xf numFmtId="0" fontId="1" fillId="0" borderId="33" xfId="0" applyFont="1" applyBorder="1" applyAlignment="1">
      <alignment wrapText="1"/>
    </xf>
    <xf numFmtId="0" fontId="1" fillId="0" borderId="34" xfId="0" applyFont="1" applyBorder="1" applyAlignment="1">
      <alignment wrapText="1"/>
    </xf>
    <xf numFmtId="0" fontId="0" fillId="8" borderId="48" xfId="0" applyFill="1" applyBorder="1" applyAlignment="1">
      <alignment horizontal="center" wrapText="1"/>
    </xf>
    <xf numFmtId="164" fontId="1" fillId="0" borderId="46" xfId="1" applyNumberFormat="1" applyFont="1" applyBorder="1" applyAlignment="1">
      <alignment wrapText="1"/>
    </xf>
    <xf numFmtId="43" fontId="0" fillId="0" borderId="0" xfId="0" applyNumberFormat="1" applyBorder="1" applyAlignment="1">
      <alignment wrapText="1"/>
    </xf>
    <xf numFmtId="164" fontId="0" fillId="0" borderId="0" xfId="0" applyNumberFormat="1" applyBorder="1" applyAlignment="1">
      <alignment wrapText="1"/>
    </xf>
    <xf numFmtId="166" fontId="0" fillId="0" borderId="0" xfId="0" applyNumberFormat="1" applyBorder="1" applyAlignment="1">
      <alignment wrapText="1"/>
    </xf>
    <xf numFmtId="2" fontId="6" fillId="0" borderId="0" xfId="0" applyNumberFormat="1" applyFont="1" applyBorder="1" applyAlignment="1">
      <alignment wrapText="1"/>
    </xf>
    <xf numFmtId="164" fontId="1" fillId="0" borderId="0" xfId="1" applyNumberFormat="1" applyFont="1" applyBorder="1" applyAlignment="1">
      <alignment wrapText="1"/>
    </xf>
    <xf numFmtId="164" fontId="0" fillId="0" borderId="0" xfId="1" applyNumberFormat="1" applyFont="1" applyBorder="1" applyAlignment="1">
      <alignment wrapText="1"/>
    </xf>
    <xf numFmtId="164" fontId="6" fillId="0" borderId="0" xfId="1" applyNumberFormat="1" applyFont="1" applyBorder="1" applyAlignment="1">
      <alignment wrapText="1"/>
    </xf>
    <xf numFmtId="1" fontId="0" fillId="0" borderId="0" xfId="0" applyNumberFormat="1" applyBorder="1" applyAlignment="1">
      <alignment horizontal="left" wrapText="1" indent="5"/>
    </xf>
    <xf numFmtId="44" fontId="0" fillId="0" borderId="0" xfId="1" applyFont="1" applyBorder="1" applyAlignment="1">
      <alignment wrapText="1"/>
    </xf>
    <xf numFmtId="0" fontId="1" fillId="0" borderId="0" xfId="0" applyFont="1" applyBorder="1" applyAlignment="1">
      <alignment wrapText="1"/>
    </xf>
    <xf numFmtId="166" fontId="1" fillId="0" borderId="0" xfId="0" applyNumberFormat="1" applyFont="1" applyBorder="1" applyAlignment="1">
      <alignment wrapText="1"/>
    </xf>
    <xf numFmtId="44" fontId="1" fillId="0" borderId="0" xfId="1" applyFont="1" applyBorder="1" applyAlignment="1">
      <alignment wrapText="1"/>
    </xf>
    <xf numFmtId="164" fontId="2" fillId="0" borderId="0" xfId="1" applyNumberFormat="1" applyFont="1" applyBorder="1" applyAlignment="1">
      <alignment wrapText="1"/>
    </xf>
    <xf numFmtId="0" fontId="0" fillId="0" borderId="49" xfId="0" applyBorder="1" applyAlignment="1">
      <alignment wrapText="1"/>
    </xf>
    <xf numFmtId="0" fontId="0" fillId="7" borderId="7" xfId="0" applyFill="1" applyBorder="1" applyAlignment="1">
      <alignment horizontal="center" vertical="center" wrapText="1"/>
    </xf>
    <xf numFmtId="0" fontId="0" fillId="2" borderId="25" xfId="0" applyFill="1" applyBorder="1" applyAlignment="1">
      <alignment wrapText="1"/>
    </xf>
    <xf numFmtId="166" fontId="0" fillId="0" borderId="1" xfId="0" applyNumberFormat="1" applyFont="1" applyBorder="1" applyAlignment="1">
      <alignment wrapText="1"/>
    </xf>
    <xf numFmtId="166" fontId="0" fillId="0" borderId="7" xfId="0" applyNumberFormat="1" applyFont="1" applyBorder="1" applyAlignment="1">
      <alignment wrapText="1"/>
    </xf>
    <xf numFmtId="164" fontId="2" fillId="0" borderId="8" xfId="1" applyNumberFormat="1" applyFont="1" applyBorder="1" applyAlignment="1">
      <alignment horizontal="left" wrapText="1"/>
    </xf>
    <xf numFmtId="164" fontId="2" fillId="0" borderId="1" xfId="1" applyNumberFormat="1" applyFont="1" applyBorder="1" applyAlignment="1">
      <alignment wrapText="1"/>
    </xf>
    <xf numFmtId="164" fontId="2" fillId="0" borderId="7" xfId="1" applyNumberFormat="1" applyFont="1" applyBorder="1" applyAlignment="1">
      <alignment wrapText="1"/>
    </xf>
    <xf numFmtId="164" fontId="0" fillId="5" borderId="55" xfId="1" applyNumberFormat="1" applyFont="1" applyFill="1" applyBorder="1" applyAlignment="1">
      <alignment wrapText="1"/>
    </xf>
    <xf numFmtId="166" fontId="1" fillId="5" borderId="56" xfId="3" applyNumberFormat="1" applyFont="1" applyFill="1" applyBorder="1" applyAlignment="1">
      <alignment wrapText="1"/>
    </xf>
    <xf numFmtId="164" fontId="1" fillId="5" borderId="56" xfId="1" applyNumberFormat="1" applyFont="1" applyFill="1" applyBorder="1" applyAlignment="1">
      <alignment wrapText="1"/>
    </xf>
    <xf numFmtId="166" fontId="1" fillId="0" borderId="3" xfId="3" applyNumberFormat="1" applyFont="1" applyBorder="1" applyAlignment="1">
      <alignment wrapText="1"/>
    </xf>
    <xf numFmtId="164" fontId="1" fillId="0" borderId="18" xfId="1" applyNumberFormat="1" applyFont="1" applyBorder="1" applyAlignment="1">
      <alignment wrapText="1"/>
    </xf>
    <xf numFmtId="164" fontId="2" fillId="0" borderId="5" xfId="1" applyNumberFormat="1" applyFont="1" applyBorder="1" applyAlignment="1">
      <alignment horizontal="left" wrapText="1"/>
    </xf>
    <xf numFmtId="0" fontId="0" fillId="0" borderId="2" xfId="0" applyBorder="1" applyAlignment="1">
      <alignment horizontal="right" wrapText="1"/>
    </xf>
    <xf numFmtId="0" fontId="0" fillId="3" borderId="4" xfId="0" applyFill="1" applyBorder="1" applyAlignment="1">
      <alignment horizontal="right" wrapText="1"/>
    </xf>
    <xf numFmtId="0" fontId="0" fillId="5" borderId="6" xfId="0" applyFill="1" applyBorder="1" applyAlignment="1">
      <alignment horizontal="right" wrapText="1"/>
    </xf>
    <xf numFmtId="164" fontId="0" fillId="5" borderId="17" xfId="1" applyNumberFormat="1" applyFont="1" applyFill="1" applyBorder="1" applyAlignment="1">
      <alignment wrapText="1"/>
    </xf>
    <xf numFmtId="164" fontId="1" fillId="5" borderId="31" xfId="1" applyNumberFormat="1" applyFont="1" applyFill="1" applyBorder="1" applyAlignment="1">
      <alignment wrapText="1"/>
    </xf>
    <xf numFmtId="164" fontId="0" fillId="0" borderId="3" xfId="1" applyNumberFormat="1" applyFont="1" applyBorder="1" applyAlignment="1">
      <alignment wrapText="1"/>
    </xf>
    <xf numFmtId="164" fontId="1" fillId="0" borderId="3" xfId="1" applyNumberFormat="1" applyFont="1" applyBorder="1" applyAlignment="1">
      <alignment wrapText="1"/>
    </xf>
    <xf numFmtId="0" fontId="0" fillId="10" borderId="50" xfId="0" applyFill="1" applyBorder="1" applyAlignment="1">
      <alignment horizontal="center" vertical="center" wrapText="1"/>
    </xf>
    <xf numFmtId="0" fontId="1" fillId="0" borderId="52" xfId="0" applyFont="1" applyBorder="1" applyAlignment="1">
      <alignment wrapText="1"/>
    </xf>
    <xf numFmtId="166" fontId="0" fillId="0" borderId="53" xfId="0" applyNumberFormat="1" applyBorder="1" applyAlignment="1">
      <alignment wrapText="1"/>
    </xf>
    <xf numFmtId="166" fontId="0" fillId="10" borderId="50" xfId="0" applyNumberFormat="1" applyFill="1" applyBorder="1" applyAlignment="1">
      <alignment horizontal="center" vertical="center" wrapText="1"/>
    </xf>
    <xf numFmtId="164" fontId="0" fillId="0" borderId="53" xfId="1" applyNumberFormat="1" applyFont="1" applyBorder="1" applyAlignment="1">
      <alignment wrapText="1"/>
    </xf>
    <xf numFmtId="164" fontId="0" fillId="0" borderId="54" xfId="1" applyNumberFormat="1" applyFont="1" applyBorder="1" applyAlignment="1">
      <alignment wrapText="1"/>
    </xf>
    <xf numFmtId="164" fontId="0" fillId="10" borderId="50" xfId="1" applyNumberFormat="1" applyFont="1" applyFill="1" applyBorder="1" applyAlignment="1">
      <alignment horizontal="center" vertical="center" wrapText="1"/>
    </xf>
    <xf numFmtId="164" fontId="0" fillId="10" borderId="51" xfId="1" applyNumberFormat="1" applyFont="1" applyFill="1" applyBorder="1" applyAlignment="1">
      <alignment horizontal="center" vertical="center" wrapText="1"/>
    </xf>
    <xf numFmtId="0" fontId="0" fillId="0" borderId="57" xfId="0" applyBorder="1" applyAlignment="1">
      <alignment wrapText="1"/>
    </xf>
    <xf numFmtId="164" fontId="0" fillId="0" borderId="58" xfId="1" applyNumberFormat="1" applyFont="1" applyBorder="1" applyAlignment="1">
      <alignment wrapText="1"/>
    </xf>
    <xf numFmtId="0" fontId="1" fillId="0" borderId="59" xfId="0" applyFont="1" applyBorder="1" applyAlignment="1">
      <alignment wrapText="1"/>
    </xf>
    <xf numFmtId="166" fontId="0" fillId="0" borderId="60" xfId="0" applyNumberFormat="1" applyBorder="1" applyAlignment="1">
      <alignment wrapText="1"/>
    </xf>
    <xf numFmtId="164" fontId="0" fillId="0" borderId="60" xfId="1" applyNumberFormat="1" applyFont="1" applyBorder="1" applyAlignment="1">
      <alignment wrapText="1"/>
    </xf>
    <xf numFmtId="164" fontId="0" fillId="0" borderId="61" xfId="1" applyNumberFormat="1" applyFont="1" applyBorder="1" applyAlignment="1">
      <alignment wrapText="1"/>
    </xf>
    <xf numFmtId="0" fontId="0" fillId="0" borderId="62" xfId="0" applyBorder="1" applyAlignment="1">
      <alignment wrapText="1"/>
    </xf>
    <xf numFmtId="166" fontId="0" fillId="10" borderId="63" xfId="0" applyNumberFormat="1" applyFill="1" applyBorder="1" applyAlignment="1">
      <alignment horizontal="center" vertical="center" wrapText="1"/>
    </xf>
    <xf numFmtId="164" fontId="0" fillId="10" borderId="63" xfId="1" applyNumberFormat="1" applyFont="1" applyFill="1" applyBorder="1" applyAlignment="1">
      <alignment horizontal="center" vertical="center" wrapText="1"/>
    </xf>
    <xf numFmtId="164" fontId="0" fillId="10" borderId="64" xfId="1" applyNumberFormat="1" applyFont="1" applyFill="1" applyBorder="1" applyAlignment="1">
      <alignment horizontal="center" vertical="center" wrapText="1"/>
    </xf>
    <xf numFmtId="164" fontId="0" fillId="0" borderId="65" xfId="1" applyNumberFormat="1" applyFont="1" applyBorder="1" applyAlignment="1">
      <alignment wrapText="1"/>
    </xf>
    <xf numFmtId="164" fontId="6" fillId="0" borderId="66" xfId="1" applyNumberFormat="1" applyFont="1" applyBorder="1" applyAlignment="1">
      <alignment wrapText="1"/>
    </xf>
    <xf numFmtId="0" fontId="8" fillId="0" borderId="67" xfId="0" applyFont="1" applyBorder="1" applyAlignment="1">
      <alignment vertical="center" wrapText="1"/>
    </xf>
    <xf numFmtId="0" fontId="8" fillId="0" borderId="68" xfId="0" applyFont="1" applyBorder="1" applyAlignment="1">
      <alignment vertical="center" wrapText="1"/>
    </xf>
    <xf numFmtId="6" fontId="8" fillId="0" borderId="68" xfId="0" applyNumberFormat="1" applyFont="1" applyBorder="1" applyAlignment="1">
      <alignment vertical="center" wrapText="1"/>
    </xf>
    <xf numFmtId="0" fontId="8" fillId="0" borderId="69" xfId="0" applyFont="1" applyBorder="1" applyAlignment="1">
      <alignment vertical="center" wrapText="1"/>
    </xf>
    <xf numFmtId="6" fontId="8" fillId="0" borderId="70" xfId="0" applyNumberFormat="1" applyFont="1" applyBorder="1" applyAlignment="1">
      <alignment vertical="center" wrapText="1"/>
    </xf>
    <xf numFmtId="0" fontId="8" fillId="0" borderId="71" xfId="0" applyFont="1" applyBorder="1" applyAlignment="1">
      <alignment vertical="center" wrapText="1"/>
    </xf>
    <xf numFmtId="0" fontId="8" fillId="0" borderId="72" xfId="0" applyFont="1" applyBorder="1" applyAlignment="1">
      <alignment vertical="center" wrapText="1"/>
    </xf>
    <xf numFmtId="0" fontId="8" fillId="0" borderId="59" xfId="0" applyFont="1" applyBorder="1" applyAlignment="1">
      <alignment vertical="center" wrapText="1"/>
    </xf>
    <xf numFmtId="166" fontId="8" fillId="0" borderId="72" xfId="0" applyNumberFormat="1" applyFont="1" applyBorder="1" applyAlignment="1">
      <alignment vertical="center" wrapText="1"/>
    </xf>
    <xf numFmtId="164" fontId="8" fillId="0" borderId="72" xfId="0" applyNumberFormat="1" applyFont="1" applyBorder="1" applyAlignment="1">
      <alignment vertical="center" wrapText="1"/>
    </xf>
    <xf numFmtId="164" fontId="8" fillId="0" borderId="61" xfId="0" applyNumberFormat="1" applyFont="1" applyBorder="1" applyAlignment="1">
      <alignment vertical="center" wrapText="1"/>
    </xf>
    <xf numFmtId="0" fontId="1" fillId="0" borderId="38" xfId="0" applyFont="1" applyBorder="1" applyAlignment="1">
      <alignment wrapText="1"/>
    </xf>
    <xf numFmtId="0" fontId="0" fillId="5" borderId="55" xfId="0" applyFill="1" applyBorder="1" applyAlignment="1">
      <alignment wrapText="1"/>
    </xf>
    <xf numFmtId="0" fontId="1" fillId="5" borderId="56" xfId="0" applyFont="1" applyFill="1" applyBorder="1" applyAlignment="1">
      <alignment wrapText="1"/>
    </xf>
    <xf numFmtId="0" fontId="1" fillId="0" borderId="36" xfId="0" applyFont="1" applyBorder="1" applyAlignment="1">
      <alignment wrapText="1"/>
    </xf>
    <xf numFmtId="0" fontId="1" fillId="0" borderId="33" xfId="0" applyFont="1" applyBorder="1" applyAlignment="1">
      <alignment horizontal="right" wrapText="1"/>
    </xf>
    <xf numFmtId="0" fontId="1" fillId="0" borderId="34" xfId="0" applyFont="1" applyBorder="1" applyAlignment="1">
      <alignment horizontal="left" wrapText="1"/>
    </xf>
    <xf numFmtId="164" fontId="0" fillId="0" borderId="78" xfId="1" applyNumberFormat="1" applyFont="1" applyBorder="1" applyAlignment="1">
      <alignment wrapText="1"/>
    </xf>
    <xf numFmtId="3" fontId="8" fillId="0" borderId="68" xfId="0" applyNumberFormat="1" applyFont="1" applyBorder="1" applyAlignment="1">
      <alignment vertical="center" wrapText="1"/>
    </xf>
    <xf numFmtId="0" fontId="0" fillId="0" borderId="32" xfId="0" applyBorder="1" applyAlignment="1">
      <alignment wrapText="1"/>
    </xf>
    <xf numFmtId="0" fontId="0" fillId="0" borderId="45" xfId="0" applyBorder="1" applyAlignment="1">
      <alignment wrapText="1"/>
    </xf>
    <xf numFmtId="0" fontId="0" fillId="0" borderId="32" xfId="0" applyBorder="1" applyAlignment="1">
      <alignment horizontal="right" wrapText="1"/>
    </xf>
    <xf numFmtId="0" fontId="0" fillId="0" borderId="18" xfId="0" applyBorder="1" applyAlignment="1">
      <alignment horizontal="right" wrapText="1"/>
    </xf>
    <xf numFmtId="8" fontId="0" fillId="0" borderId="19" xfId="0" applyNumberFormat="1" applyBorder="1" applyAlignment="1">
      <alignment horizontal="right" wrapText="1"/>
    </xf>
    <xf numFmtId="0" fontId="0" fillId="0" borderId="4" xfId="0" applyBorder="1" applyAlignment="1">
      <alignment horizontal="right" wrapText="1"/>
    </xf>
    <xf numFmtId="0" fontId="0" fillId="0" borderId="20" xfId="0" applyBorder="1" applyAlignment="1">
      <alignment horizontal="right" wrapText="1"/>
    </xf>
    <xf numFmtId="0" fontId="0" fillId="0" borderId="5" xfId="0" applyBorder="1" applyAlignment="1">
      <alignment horizontal="right" wrapText="1"/>
    </xf>
    <xf numFmtId="8" fontId="0" fillId="0" borderId="28" xfId="0" applyNumberFormat="1" applyBorder="1" applyAlignment="1">
      <alignment horizontal="right" wrapText="1"/>
    </xf>
    <xf numFmtId="0" fontId="0" fillId="2" borderId="4" xfId="0" applyFill="1" applyBorder="1" applyAlignment="1">
      <alignment horizontal="right" wrapText="1"/>
    </xf>
    <xf numFmtId="0" fontId="0" fillId="2" borderId="20" xfId="0" applyFill="1" applyBorder="1" applyAlignment="1">
      <alignment horizontal="right" wrapText="1"/>
    </xf>
    <xf numFmtId="0" fontId="0" fillId="2" borderId="5" xfId="0" applyFill="1" applyBorder="1" applyAlignment="1">
      <alignment horizontal="right" wrapText="1"/>
    </xf>
    <xf numFmtId="8" fontId="0" fillId="2" borderId="28" xfId="0" applyNumberFormat="1" applyFill="1" applyBorder="1" applyAlignment="1">
      <alignment horizontal="right" wrapText="1"/>
    </xf>
    <xf numFmtId="0" fontId="0" fillId="2" borderId="23" xfId="0" applyFill="1" applyBorder="1" applyAlignment="1">
      <alignment horizontal="right" wrapText="1"/>
    </xf>
    <xf numFmtId="0" fontId="0" fillId="0" borderId="23" xfId="0" applyBorder="1" applyAlignment="1">
      <alignment horizontal="right" wrapText="1"/>
    </xf>
    <xf numFmtId="0" fontId="0" fillId="0" borderId="6" xfId="0" applyBorder="1" applyAlignment="1">
      <alignment horizontal="right" wrapText="1"/>
    </xf>
    <xf numFmtId="0" fontId="0" fillId="0" borderId="21" xfId="0" applyBorder="1" applyAlignment="1">
      <alignment horizontal="right" wrapText="1"/>
    </xf>
    <xf numFmtId="0" fontId="0" fillId="0" borderId="8" xfId="0" applyBorder="1" applyAlignment="1">
      <alignment horizontal="right" wrapText="1"/>
    </xf>
    <xf numFmtId="8" fontId="0" fillId="0" borderId="30" xfId="0" applyNumberFormat="1" applyBorder="1" applyAlignment="1">
      <alignment horizontal="right" wrapText="1"/>
    </xf>
    <xf numFmtId="0" fontId="0" fillId="0" borderId="24" xfId="0" applyBorder="1" applyAlignment="1">
      <alignment horizontal="right" wrapText="1"/>
    </xf>
    <xf numFmtId="0" fontId="3" fillId="0" borderId="0" xfId="0" applyFont="1" applyAlignment="1">
      <alignment horizontal="right" wrapText="1"/>
    </xf>
    <xf numFmtId="8" fontId="0" fillId="0" borderId="0" xfId="0" applyNumberFormat="1" applyAlignment="1">
      <alignment horizontal="right" wrapText="1"/>
    </xf>
    <xf numFmtId="0" fontId="0" fillId="0" borderId="0" xfId="0" applyAlignment="1">
      <alignment horizontal="right" wrapText="1"/>
    </xf>
    <xf numFmtId="164" fontId="1" fillId="0" borderId="0" xfId="1" applyNumberFormat="1" applyFont="1" applyAlignment="1">
      <alignment horizontal="right" wrapText="1"/>
    </xf>
    <xf numFmtId="0" fontId="1" fillId="0" borderId="0" xfId="0" applyFont="1" applyAlignment="1">
      <alignment horizontal="right" wrapText="1"/>
    </xf>
    <xf numFmtId="8" fontId="0" fillId="0" borderId="1" xfId="0" applyNumberFormat="1" applyBorder="1" applyAlignment="1">
      <alignment wrapText="1"/>
    </xf>
    <xf numFmtId="44" fontId="0" fillId="0" borderId="2" xfId="1" applyNumberFormat="1" applyFont="1" applyBorder="1" applyAlignment="1">
      <alignment horizontal="right" wrapText="1"/>
    </xf>
    <xf numFmtId="44" fontId="0" fillId="0" borderId="4" xfId="1" applyNumberFormat="1" applyFont="1" applyBorder="1" applyAlignment="1">
      <alignment horizontal="right" wrapText="1"/>
    </xf>
    <xf numFmtId="44" fontId="0" fillId="2" borderId="20" xfId="0" applyNumberFormat="1" applyFill="1" applyBorder="1" applyAlignment="1">
      <alignment horizontal="right" wrapText="1"/>
    </xf>
    <xf numFmtId="44" fontId="0" fillId="0" borderId="84" xfId="1" applyNumberFormat="1" applyFont="1" applyBorder="1" applyAlignment="1">
      <alignment horizontal="right" wrapText="1"/>
    </xf>
    <xf numFmtId="0" fontId="0" fillId="10" borderId="79" xfId="0" applyFill="1" applyBorder="1" applyAlignment="1">
      <alignment horizontal="center" vertical="center" wrapText="1"/>
    </xf>
    <xf numFmtId="0" fontId="0" fillId="10" borderId="80" xfId="0" applyFill="1" applyBorder="1" applyAlignment="1">
      <alignment horizontal="center" vertical="center" wrapText="1"/>
    </xf>
    <xf numFmtId="0" fontId="0" fillId="10" borderId="83" xfId="0" applyFill="1" applyBorder="1" applyAlignment="1">
      <alignment horizontal="center" vertical="center" wrapText="1"/>
    </xf>
    <xf numFmtId="0" fontId="0" fillId="10" borderId="43" xfId="0" applyFill="1" applyBorder="1" applyAlignment="1">
      <alignment horizontal="center" vertical="center" wrapText="1"/>
    </xf>
    <xf numFmtId="0" fontId="0" fillId="3" borderId="5" xfId="0" applyFill="1" applyBorder="1" applyAlignment="1">
      <alignment horizontal="right" wrapText="1"/>
    </xf>
    <xf numFmtId="0" fontId="0" fillId="5" borderId="8" xfId="0" applyFill="1" applyBorder="1" applyAlignment="1">
      <alignment horizontal="right" wrapText="1"/>
    </xf>
    <xf numFmtId="167" fontId="0" fillId="0" borderId="0" xfId="3" applyNumberFormat="1" applyFont="1" applyAlignment="1">
      <alignment wrapText="1"/>
    </xf>
    <xf numFmtId="0" fontId="0" fillId="5" borderId="10" xfId="0" applyFill="1" applyBorder="1" applyAlignment="1">
      <alignment horizontal="left" vertical="top"/>
    </xf>
    <xf numFmtId="0" fontId="0" fillId="5" borderId="1" xfId="0" applyFill="1" applyBorder="1" applyAlignment="1">
      <alignment horizontal="left" vertical="top"/>
    </xf>
    <xf numFmtId="0" fontId="0" fillId="5" borderId="7" xfId="0" applyFill="1" applyBorder="1" applyAlignment="1">
      <alignment horizontal="left" vertical="top"/>
    </xf>
    <xf numFmtId="0" fontId="0" fillId="5" borderId="9" xfId="0" applyFill="1" applyBorder="1" applyAlignment="1">
      <alignment horizontal="left" vertical="top"/>
    </xf>
    <xf numFmtId="0" fontId="0" fillId="5" borderId="4" xfId="0" applyFill="1" applyBorder="1" applyAlignment="1">
      <alignment horizontal="left" vertical="top"/>
    </xf>
    <xf numFmtId="0" fontId="0" fillId="5" borderId="6" xfId="0" applyFill="1" applyBorder="1" applyAlignment="1">
      <alignment horizontal="left" vertical="top"/>
    </xf>
    <xf numFmtId="0" fontId="0" fillId="8" borderId="47" xfId="0" applyFill="1" applyBorder="1" applyAlignment="1">
      <alignment horizontal="center" wrapText="1"/>
    </xf>
    <xf numFmtId="0" fontId="0" fillId="8" borderId="42" xfId="0" applyFill="1" applyBorder="1" applyAlignment="1">
      <alignment horizontal="center" wrapText="1"/>
    </xf>
    <xf numFmtId="0" fontId="0" fillId="8" borderId="41" xfId="0" applyFill="1" applyBorder="1" applyAlignment="1">
      <alignment horizontal="center" wrapText="1"/>
    </xf>
    <xf numFmtId="0" fontId="1" fillId="0" borderId="0" xfId="0" applyFont="1" applyBorder="1" applyAlignment="1">
      <alignment horizontal="center" wrapText="1"/>
    </xf>
    <xf numFmtId="0" fontId="4" fillId="0" borderId="0" xfId="0" applyFont="1" applyBorder="1" applyAlignment="1">
      <alignment horizontal="center" wrapText="1"/>
    </xf>
    <xf numFmtId="164" fontId="7" fillId="0" borderId="73" xfId="1" applyNumberFormat="1" applyFont="1" applyBorder="1" applyAlignment="1">
      <alignment horizontal="center" wrapText="1"/>
    </xf>
    <xf numFmtId="164" fontId="7" fillId="0" borderId="74" xfId="1" applyNumberFormat="1" applyFont="1" applyBorder="1" applyAlignment="1">
      <alignment horizontal="center" wrapText="1"/>
    </xf>
    <xf numFmtId="0" fontId="7" fillId="0" borderId="75" xfId="0" applyFont="1" applyBorder="1" applyAlignment="1">
      <alignment horizontal="center" vertical="center" wrapText="1"/>
    </xf>
    <xf numFmtId="0" fontId="7" fillId="0" borderId="76" xfId="0" applyFont="1" applyBorder="1" applyAlignment="1">
      <alignment horizontal="center" vertical="center" wrapText="1"/>
    </xf>
    <xf numFmtId="0" fontId="7" fillId="0" borderId="77"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2" fontId="0" fillId="0" borderId="0" xfId="0" applyNumberFormat="1" applyBorder="1" applyAlignment="1">
      <alignment horizontal="center" wrapText="1"/>
    </xf>
    <xf numFmtId="0" fontId="0" fillId="10" borderId="81" xfId="0" applyFill="1" applyBorder="1" applyAlignment="1">
      <alignment horizontal="center" vertical="center" wrapText="1"/>
    </xf>
    <xf numFmtId="0" fontId="0" fillId="10" borderId="82" xfId="0" applyFill="1" applyBorder="1" applyAlignment="1">
      <alignment horizontal="center" vertical="center" wrapText="1"/>
    </xf>
  </cellXfs>
  <cellStyles count="4">
    <cellStyle name="Comma" xfId="3" builtinId="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opm.gov/policy-data-oversight/pay-leave/salaries-wages/salary-tables/pdf/2022/DCB.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bls.gov/oes/current/naics4_336100.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2204B-1884-4AD3-933C-E79EC6888CE0}">
  <sheetPr>
    <tabColor rgb="FF00B0F0"/>
  </sheetPr>
  <dimension ref="A1:B6"/>
  <sheetViews>
    <sheetView workbookViewId="0"/>
    <sheetView workbookViewId="1"/>
  </sheetViews>
  <sheetFormatPr defaultColWidth="9.140625" defaultRowHeight="15" x14ac:dyDescent="0.25"/>
  <cols>
    <col min="1" max="1" width="29.140625" style="1" customWidth="1"/>
    <col min="2" max="16384" width="9.140625" style="1"/>
  </cols>
  <sheetData>
    <row r="1" spans="1:2" x14ac:dyDescent="0.25">
      <c r="A1" s="1" t="s">
        <v>4</v>
      </c>
    </row>
    <row r="3" spans="1:2" ht="30" x14ac:dyDescent="0.25">
      <c r="A3" s="1" t="s">
        <v>0</v>
      </c>
      <c r="B3" s="1">
        <v>55</v>
      </c>
    </row>
    <row r="4" spans="1:2" x14ac:dyDescent="0.25">
      <c r="A4" s="1" t="s">
        <v>1</v>
      </c>
      <c r="B4" s="1">
        <v>10</v>
      </c>
    </row>
    <row r="5" spans="1:2" x14ac:dyDescent="0.25">
      <c r="A5" s="1" t="s">
        <v>3</v>
      </c>
      <c r="B5" s="1" t="s">
        <v>2</v>
      </c>
    </row>
    <row r="6" spans="1:2" ht="30" x14ac:dyDescent="0.25">
      <c r="A6" s="1" t="s">
        <v>54</v>
      </c>
      <c r="B6" s="1">
        <v>45</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3DBC9-89F6-4C2F-9397-37B6F27D0E0B}">
  <sheetPr>
    <tabColor rgb="FF00B0F0"/>
  </sheetPr>
  <dimension ref="A1:E26"/>
  <sheetViews>
    <sheetView workbookViewId="0"/>
    <sheetView workbookViewId="1"/>
  </sheetViews>
  <sheetFormatPr defaultRowHeight="15" x14ac:dyDescent="0.25"/>
  <cols>
    <col min="1" max="1" width="39" customWidth="1"/>
    <col min="2" max="2" width="20.42578125" customWidth="1"/>
    <col min="3" max="3" width="20.140625" customWidth="1"/>
    <col min="4" max="4" width="39" style="1" customWidth="1"/>
    <col min="5" max="5" width="25.42578125" style="1" customWidth="1"/>
  </cols>
  <sheetData>
    <row r="1" spans="1:5" ht="15.75" thickBot="1" x14ac:dyDescent="0.3"/>
    <row r="2" spans="1:5" ht="30.75" thickBot="1" x14ac:dyDescent="0.3">
      <c r="A2" s="5" t="s">
        <v>5</v>
      </c>
      <c r="B2" s="6" t="s">
        <v>6</v>
      </c>
      <c r="C2" s="6" t="s">
        <v>7</v>
      </c>
      <c r="D2" s="7" t="s">
        <v>14</v>
      </c>
      <c r="E2" s="52" t="s">
        <v>93</v>
      </c>
    </row>
    <row r="3" spans="1:5" ht="30" x14ac:dyDescent="0.25">
      <c r="A3" s="2" t="s">
        <v>8</v>
      </c>
      <c r="B3" s="3" t="s">
        <v>9</v>
      </c>
      <c r="C3" s="3"/>
      <c r="D3" s="4" t="s">
        <v>15</v>
      </c>
      <c r="E3" s="44" t="s">
        <v>34</v>
      </c>
    </row>
    <row r="4" spans="1:5" ht="45" x14ac:dyDescent="0.25">
      <c r="A4" s="84" t="s">
        <v>10</v>
      </c>
      <c r="B4" s="85" t="s">
        <v>11</v>
      </c>
      <c r="C4" s="85"/>
      <c r="D4" s="68" t="s">
        <v>16</v>
      </c>
      <c r="E4" s="86" t="s">
        <v>35</v>
      </c>
    </row>
    <row r="5" spans="1:5" ht="30" x14ac:dyDescent="0.25">
      <c r="A5" s="84" t="s">
        <v>12</v>
      </c>
      <c r="B5" s="85" t="s">
        <v>13</v>
      </c>
      <c r="C5" s="85"/>
      <c r="D5" s="68" t="s">
        <v>17</v>
      </c>
      <c r="E5" s="86"/>
    </row>
    <row r="6" spans="1:5" ht="45" x14ac:dyDescent="0.25">
      <c r="A6" s="84" t="s">
        <v>18</v>
      </c>
      <c r="B6" s="85" t="s">
        <v>19</v>
      </c>
      <c r="C6" s="85"/>
      <c r="D6" s="68" t="s">
        <v>20</v>
      </c>
      <c r="E6" s="86"/>
    </row>
    <row r="7" spans="1:5" ht="75" x14ac:dyDescent="0.25">
      <c r="A7" s="84" t="s">
        <v>21</v>
      </c>
      <c r="B7" s="85" t="s">
        <v>22</v>
      </c>
      <c r="C7" s="85"/>
      <c r="D7" s="68" t="s">
        <v>23</v>
      </c>
      <c r="E7" s="86"/>
    </row>
    <row r="8" spans="1:5" ht="45" x14ac:dyDescent="0.25">
      <c r="A8" s="84" t="s">
        <v>24</v>
      </c>
      <c r="B8" s="85" t="s">
        <v>25</v>
      </c>
      <c r="C8" s="85"/>
      <c r="D8" s="68" t="s">
        <v>26</v>
      </c>
      <c r="E8" s="86"/>
    </row>
    <row r="9" spans="1:5" x14ac:dyDescent="0.25">
      <c r="A9" s="84" t="s">
        <v>27</v>
      </c>
      <c r="B9" s="85" t="s">
        <v>28</v>
      </c>
      <c r="C9" s="85"/>
      <c r="D9" s="68"/>
      <c r="E9" s="86"/>
    </row>
    <row r="10" spans="1:5" ht="45" x14ac:dyDescent="0.25">
      <c r="A10" s="84" t="s">
        <v>29</v>
      </c>
      <c r="B10" s="85">
        <v>86.448999999999998</v>
      </c>
      <c r="C10" s="85"/>
      <c r="D10" s="68" t="s">
        <v>30</v>
      </c>
      <c r="E10" s="86" t="s">
        <v>33</v>
      </c>
    </row>
    <row r="11" spans="1:5" ht="15.75" thickBot="1" x14ac:dyDescent="0.3">
      <c r="A11" s="87" t="s">
        <v>31</v>
      </c>
      <c r="B11" s="88" t="s">
        <v>32</v>
      </c>
      <c r="C11" s="88"/>
      <c r="D11" s="89"/>
      <c r="E11" s="90"/>
    </row>
    <row r="12" spans="1:5" ht="90" x14ac:dyDescent="0.25">
      <c r="A12" s="46" t="s">
        <v>36</v>
      </c>
      <c r="B12" s="47">
        <v>85.190299999999993</v>
      </c>
      <c r="C12" s="47"/>
      <c r="D12" s="48" t="s">
        <v>37</v>
      </c>
    </row>
    <row r="13" spans="1:5" ht="165.75" thickBot="1" x14ac:dyDescent="0.3">
      <c r="A13" s="49" t="s">
        <v>38</v>
      </c>
      <c r="B13" s="50">
        <v>85.190399999999997</v>
      </c>
      <c r="C13" s="50"/>
      <c r="D13" s="51" t="s">
        <v>39</v>
      </c>
    </row>
    <row r="14" spans="1:5" ht="60" x14ac:dyDescent="0.25">
      <c r="A14" s="281" t="s">
        <v>40</v>
      </c>
      <c r="B14" s="278" t="s">
        <v>28</v>
      </c>
      <c r="C14" s="91"/>
      <c r="D14" s="92" t="s">
        <v>52</v>
      </c>
    </row>
    <row r="15" spans="1:5" ht="45" x14ac:dyDescent="0.25">
      <c r="A15" s="282"/>
      <c r="B15" s="279"/>
      <c r="C15" s="93"/>
      <c r="D15" s="94" t="s">
        <v>41</v>
      </c>
    </row>
    <row r="16" spans="1:5" ht="30" x14ac:dyDescent="0.25">
      <c r="A16" s="282"/>
      <c r="B16" s="279"/>
      <c r="C16" s="93"/>
      <c r="D16" s="94" t="s">
        <v>42</v>
      </c>
    </row>
    <row r="17" spans="1:4" ht="45" x14ac:dyDescent="0.25">
      <c r="A17" s="282"/>
      <c r="B17" s="279"/>
      <c r="C17" s="93"/>
      <c r="D17" s="94" t="s">
        <v>43</v>
      </c>
    </row>
    <row r="18" spans="1:4" ht="75" x14ac:dyDescent="0.25">
      <c r="A18" s="282"/>
      <c r="B18" s="279"/>
      <c r="C18" s="93"/>
      <c r="D18" s="94" t="s">
        <v>44</v>
      </c>
    </row>
    <row r="19" spans="1:4" ht="105" x14ac:dyDescent="0.25">
      <c r="A19" s="282"/>
      <c r="B19" s="279"/>
      <c r="C19" s="93"/>
      <c r="D19" s="94" t="s">
        <v>45</v>
      </c>
    </row>
    <row r="20" spans="1:4" ht="75" x14ac:dyDescent="0.25">
      <c r="A20" s="282"/>
      <c r="B20" s="279"/>
      <c r="C20" s="93"/>
      <c r="D20" s="94" t="s">
        <v>46</v>
      </c>
    </row>
    <row r="21" spans="1:4" ht="75" x14ac:dyDescent="0.25">
      <c r="A21" s="282"/>
      <c r="B21" s="279"/>
      <c r="C21" s="93"/>
      <c r="D21" s="94" t="s">
        <v>47</v>
      </c>
    </row>
    <row r="22" spans="1:4" ht="30" x14ac:dyDescent="0.25">
      <c r="A22" s="282"/>
      <c r="B22" s="279"/>
      <c r="C22" s="93"/>
      <c r="D22" s="94" t="s">
        <v>48</v>
      </c>
    </row>
    <row r="23" spans="1:4" ht="75" x14ac:dyDescent="0.25">
      <c r="A23" s="282"/>
      <c r="B23" s="279"/>
      <c r="C23" s="93"/>
      <c r="D23" s="94" t="s">
        <v>49</v>
      </c>
    </row>
    <row r="24" spans="1:4" ht="75" x14ac:dyDescent="0.25">
      <c r="A24" s="282"/>
      <c r="B24" s="279"/>
      <c r="C24" s="93"/>
      <c r="D24" s="94" t="s">
        <v>50</v>
      </c>
    </row>
    <row r="25" spans="1:4" ht="105" x14ac:dyDescent="0.25">
      <c r="A25" s="282"/>
      <c r="B25" s="279"/>
      <c r="C25" s="93"/>
      <c r="D25" s="94" t="s">
        <v>51</v>
      </c>
    </row>
    <row r="26" spans="1:4" ht="120.75" thickBot="1" x14ac:dyDescent="0.3">
      <c r="A26" s="283"/>
      <c r="B26" s="280"/>
      <c r="C26" s="95"/>
      <c r="D26" s="96" t="s">
        <v>53</v>
      </c>
    </row>
  </sheetData>
  <mergeCells count="2">
    <mergeCell ref="B14:B26"/>
    <mergeCell ref="A14:A2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4B878-00D2-42AF-A69E-AF4748768FB0}">
  <sheetPr>
    <tabColor rgb="FF00B0F0"/>
  </sheetPr>
  <dimension ref="A1:AA42"/>
  <sheetViews>
    <sheetView tabSelected="1" workbookViewId="0">
      <selection activeCell="B16" sqref="B16"/>
    </sheetView>
    <sheetView tabSelected="1" topLeftCell="P3" workbookViewId="1">
      <selection activeCell="AE16" sqref="AE16"/>
    </sheetView>
  </sheetViews>
  <sheetFormatPr defaultColWidth="9.140625" defaultRowHeight="15" x14ac:dyDescent="0.25"/>
  <cols>
    <col min="1" max="1" width="13.85546875" style="29" customWidth="1"/>
    <col min="2" max="2" width="37.140625" style="1" customWidth="1"/>
    <col min="3" max="3" width="15.5703125" style="1" customWidth="1"/>
    <col min="4" max="4" width="12" style="1" customWidth="1"/>
    <col min="5" max="5" width="22.28515625" style="1" customWidth="1"/>
    <col min="6" max="13" width="11.28515625" style="1" customWidth="1"/>
    <col min="14" max="14" width="14.7109375" style="1" customWidth="1"/>
    <col min="15" max="15" width="11.28515625" style="1" customWidth="1"/>
    <col min="16" max="16" width="12.28515625" style="1" customWidth="1"/>
    <col min="17" max="17" width="14.85546875" style="1" customWidth="1"/>
    <col min="18" max="18" width="14.7109375" style="1" customWidth="1"/>
    <col min="19" max="19" width="14.85546875" style="1" customWidth="1"/>
    <col min="20" max="20" width="23.7109375" style="1" customWidth="1"/>
    <col min="21" max="21" width="22" style="1" customWidth="1"/>
    <col min="22" max="22" width="13.85546875" style="1" customWidth="1"/>
    <col min="23" max="23" width="11.28515625" style="1" customWidth="1"/>
    <col min="24" max="24" width="14.140625" style="1" customWidth="1"/>
    <col min="25" max="25" width="9.140625" style="1" customWidth="1"/>
    <col min="26" max="26" width="9.140625" style="1"/>
    <col min="27" max="27" width="18.7109375" style="1" bestFit="1" customWidth="1"/>
    <col min="28" max="16384" width="9.140625" style="1"/>
  </cols>
  <sheetData>
    <row r="1" spans="1:24" ht="75.75" thickBot="1" x14ac:dyDescent="0.3">
      <c r="B1" s="1" t="s">
        <v>61</v>
      </c>
      <c r="C1" s="157" t="s">
        <v>131</v>
      </c>
      <c r="D1" s="157" t="s">
        <v>139</v>
      </c>
      <c r="E1" s="284" t="s">
        <v>106</v>
      </c>
      <c r="F1" s="285"/>
      <c r="G1" s="286" t="s">
        <v>107</v>
      </c>
      <c r="H1" s="285"/>
      <c r="I1" s="286" t="s">
        <v>108</v>
      </c>
      <c r="J1" s="285"/>
      <c r="K1" s="286" t="s">
        <v>109</v>
      </c>
      <c r="L1" s="285"/>
      <c r="M1" s="166" t="s">
        <v>124</v>
      </c>
      <c r="N1" s="135" t="s">
        <v>125</v>
      </c>
      <c r="O1" s="155" t="s">
        <v>126</v>
      </c>
      <c r="P1" s="156" t="s">
        <v>110</v>
      </c>
      <c r="Q1" s="166" t="s">
        <v>128</v>
      </c>
      <c r="R1" s="135" t="s">
        <v>129</v>
      </c>
      <c r="S1" s="136" t="s">
        <v>144</v>
      </c>
      <c r="T1" s="182" t="s">
        <v>162</v>
      </c>
      <c r="U1" s="182" t="s">
        <v>73</v>
      </c>
      <c r="V1" s="136" t="s">
        <v>74</v>
      </c>
      <c r="W1" s="149" t="s">
        <v>130</v>
      </c>
      <c r="X1" s="154" t="s">
        <v>75</v>
      </c>
    </row>
    <row r="2" spans="1:24" ht="30.75" thickBot="1" x14ac:dyDescent="0.3">
      <c r="A2" s="65" t="s">
        <v>11</v>
      </c>
      <c r="B2" s="80" t="s">
        <v>55</v>
      </c>
      <c r="C2" s="158">
        <v>95</v>
      </c>
      <c r="D2" s="163">
        <v>314</v>
      </c>
      <c r="E2" s="123">
        <v>2</v>
      </c>
      <c r="F2" s="127">
        <f>D37*E2</f>
        <v>209.87200000000001</v>
      </c>
      <c r="G2" s="117">
        <v>4</v>
      </c>
      <c r="H2" s="127">
        <f>D39*G2</f>
        <v>286.10400000000004</v>
      </c>
      <c r="I2" s="117">
        <v>4</v>
      </c>
      <c r="J2" s="127">
        <f>D40*I2</f>
        <v>184.91200000000001</v>
      </c>
      <c r="K2" s="117">
        <v>16</v>
      </c>
      <c r="L2" s="127">
        <f>D41*K2</f>
        <v>610.68799999999999</v>
      </c>
      <c r="M2" s="131">
        <f>E2+G2+I2+K2</f>
        <v>26</v>
      </c>
      <c r="N2" s="137">
        <f>F2+H2+J2+L2</f>
        <v>1291.576</v>
      </c>
      <c r="O2" s="141">
        <f>M2*D2</f>
        <v>8164</v>
      </c>
      <c r="P2" s="145">
        <f>N2*D2</f>
        <v>405554.864</v>
      </c>
      <c r="Q2" s="131">
        <f>O2/$C2</f>
        <v>85.936842105263153</v>
      </c>
      <c r="R2" s="105">
        <f>P2/$C2</f>
        <v>4268.9985684210524</v>
      </c>
      <c r="S2" s="105"/>
      <c r="T2" s="108"/>
      <c r="U2" s="108"/>
      <c r="V2" s="137"/>
      <c r="W2" s="150"/>
      <c r="X2" s="148">
        <f t="shared" ref="X2:X16" si="0">W2+P2</f>
        <v>405554.864</v>
      </c>
    </row>
    <row r="3" spans="1:24" ht="45.75" thickBot="1" x14ac:dyDescent="0.3">
      <c r="A3" s="67" t="s">
        <v>13</v>
      </c>
      <c r="B3" s="81" t="s">
        <v>56</v>
      </c>
      <c r="C3" s="159"/>
      <c r="D3" s="159"/>
      <c r="E3" s="124"/>
      <c r="F3" s="128"/>
      <c r="G3" s="118"/>
      <c r="H3" s="128"/>
      <c r="I3" s="118"/>
      <c r="J3" s="128"/>
      <c r="K3" s="118"/>
      <c r="L3" s="128"/>
      <c r="M3" s="132"/>
      <c r="N3" s="138"/>
      <c r="O3" s="142"/>
      <c r="P3" s="146"/>
      <c r="Q3" s="132"/>
      <c r="R3" s="106"/>
      <c r="S3" s="106"/>
      <c r="T3" s="106"/>
      <c r="U3" s="106"/>
      <c r="V3" s="138"/>
      <c r="W3" s="151"/>
      <c r="X3" s="148"/>
    </row>
    <row r="4" spans="1:24" ht="15.75" thickBot="1" x14ac:dyDescent="0.3">
      <c r="A4" s="67"/>
      <c r="B4" s="113" t="s">
        <v>121</v>
      </c>
      <c r="C4" s="160">
        <v>3</v>
      </c>
      <c r="D4" s="160">
        <v>4</v>
      </c>
      <c r="E4" s="124">
        <v>5</v>
      </c>
      <c r="F4" s="128">
        <f>D37*E4</f>
        <v>524.68000000000006</v>
      </c>
      <c r="G4" s="118">
        <v>10</v>
      </c>
      <c r="H4" s="128">
        <f>D39*G4</f>
        <v>715.2600000000001</v>
      </c>
      <c r="I4" s="118">
        <v>250</v>
      </c>
      <c r="J4" s="128">
        <f>D40*I4</f>
        <v>11557</v>
      </c>
      <c r="K4" s="118">
        <v>10</v>
      </c>
      <c r="L4" s="128">
        <f>D41*K4</f>
        <v>381.68</v>
      </c>
      <c r="M4" s="132">
        <f t="shared" ref="M4:M16" si="1">E4+G4+I4+K4</f>
        <v>275</v>
      </c>
      <c r="N4" s="138">
        <f t="shared" ref="N4:N16" si="2">F4+H4+J4+L4</f>
        <v>13178.62</v>
      </c>
      <c r="O4" s="142">
        <f>M4*D4</f>
        <v>1100</v>
      </c>
      <c r="P4" s="146">
        <f t="shared" ref="P4:P16" si="3">N4*D4</f>
        <v>52714.48</v>
      </c>
      <c r="Q4" s="132">
        <f t="shared" ref="Q4:Q16" si="4">O4/$C4</f>
        <v>366.66666666666669</v>
      </c>
      <c r="R4" s="106">
        <f t="shared" ref="R4:R16" si="5">P4/$C4</f>
        <v>17571.493333333336</v>
      </c>
      <c r="S4" s="106">
        <v>5333</v>
      </c>
      <c r="T4" s="106">
        <v>2335</v>
      </c>
      <c r="U4" s="106">
        <f>S4*C4</f>
        <v>15999</v>
      </c>
      <c r="V4" s="138">
        <f>T4*D4</f>
        <v>9340</v>
      </c>
      <c r="W4" s="151">
        <f>U4+V4</f>
        <v>25339</v>
      </c>
      <c r="X4" s="148">
        <f t="shared" si="0"/>
        <v>78053.48000000001</v>
      </c>
    </row>
    <row r="5" spans="1:24" ht="15.75" thickBot="1" x14ac:dyDescent="0.3">
      <c r="A5" s="67"/>
      <c r="B5" s="113" t="s">
        <v>122</v>
      </c>
      <c r="C5" s="160">
        <v>16</v>
      </c>
      <c r="D5" s="160">
        <v>17</v>
      </c>
      <c r="E5" s="124">
        <v>1</v>
      </c>
      <c r="F5" s="128">
        <f>D37*E5</f>
        <v>104.93600000000001</v>
      </c>
      <c r="G5" s="118">
        <v>2</v>
      </c>
      <c r="H5" s="128">
        <f>D39*G5</f>
        <v>143.05200000000002</v>
      </c>
      <c r="I5" s="118">
        <v>3</v>
      </c>
      <c r="J5" s="128">
        <f>D40*I5</f>
        <v>138.684</v>
      </c>
      <c r="K5" s="118">
        <v>1</v>
      </c>
      <c r="L5" s="128">
        <f>D41*K5</f>
        <v>38.167999999999999</v>
      </c>
      <c r="M5" s="132">
        <f t="shared" si="1"/>
        <v>7</v>
      </c>
      <c r="N5" s="138">
        <f t="shared" si="2"/>
        <v>424.84000000000003</v>
      </c>
      <c r="O5" s="142">
        <f>M5*D5</f>
        <v>119</v>
      </c>
      <c r="P5" s="146">
        <f t="shared" si="3"/>
        <v>7222.2800000000007</v>
      </c>
      <c r="Q5" s="132">
        <f t="shared" si="4"/>
        <v>7.4375</v>
      </c>
      <c r="R5" s="106">
        <f t="shared" si="5"/>
        <v>451.39250000000004</v>
      </c>
      <c r="S5" s="106"/>
      <c r="T5" s="106">
        <v>5000</v>
      </c>
      <c r="U5" s="106">
        <f>S5*C5</f>
        <v>0</v>
      </c>
      <c r="V5" s="138">
        <f>T5*D5</f>
        <v>85000</v>
      </c>
      <c r="W5" s="151">
        <f>U5+V5</f>
        <v>85000</v>
      </c>
      <c r="X5" s="148">
        <f t="shared" si="0"/>
        <v>92222.28</v>
      </c>
    </row>
    <row r="6" spans="1:24" ht="15.75" thickBot="1" x14ac:dyDescent="0.3">
      <c r="A6" s="69"/>
      <c r="B6" s="70" t="s">
        <v>105</v>
      </c>
      <c r="C6" s="159">
        <v>27</v>
      </c>
      <c r="D6" s="159">
        <v>40</v>
      </c>
      <c r="E6" s="124"/>
      <c r="F6" s="128"/>
      <c r="G6" s="118"/>
      <c r="H6" s="128"/>
      <c r="I6" s="118"/>
      <c r="J6" s="128"/>
      <c r="K6" s="118"/>
      <c r="L6" s="128">
        <f>D41*K6</f>
        <v>0</v>
      </c>
      <c r="M6" s="132">
        <f t="shared" si="1"/>
        <v>0</v>
      </c>
      <c r="N6" s="138">
        <f t="shared" si="2"/>
        <v>0</v>
      </c>
      <c r="O6" s="142">
        <f t="shared" ref="O6:O16" si="6">M6*D6</f>
        <v>0</v>
      </c>
      <c r="P6" s="146">
        <f t="shared" si="3"/>
        <v>0</v>
      </c>
      <c r="Q6" s="132">
        <f t="shared" si="4"/>
        <v>0</v>
      </c>
      <c r="R6" s="106">
        <f t="shared" si="5"/>
        <v>0</v>
      </c>
      <c r="S6" s="106"/>
      <c r="T6" s="106"/>
      <c r="U6" s="106"/>
      <c r="V6" s="138"/>
      <c r="W6" s="151">
        <f>(S6*C6)+(T6*C6)</f>
        <v>0</v>
      </c>
      <c r="X6" s="148">
        <f t="shared" si="0"/>
        <v>0</v>
      </c>
    </row>
    <row r="7" spans="1:24" ht="60.75" thickBot="1" x14ac:dyDescent="0.3">
      <c r="A7" s="67" t="s">
        <v>25</v>
      </c>
      <c r="B7" s="113" t="s">
        <v>72</v>
      </c>
      <c r="C7" s="159">
        <v>18</v>
      </c>
      <c r="D7" s="159">
        <v>183</v>
      </c>
      <c r="E7" s="124"/>
      <c r="F7" s="128">
        <f>D37*E7</f>
        <v>0</v>
      </c>
      <c r="G7" s="118">
        <v>1</v>
      </c>
      <c r="H7" s="128">
        <f>D39*G7</f>
        <v>71.52600000000001</v>
      </c>
      <c r="I7" s="118">
        <v>1</v>
      </c>
      <c r="J7" s="128">
        <f>D40*I7</f>
        <v>46.228000000000002</v>
      </c>
      <c r="K7" s="118">
        <v>4</v>
      </c>
      <c r="L7" s="128">
        <f>D41*K7</f>
        <v>152.672</v>
      </c>
      <c r="M7" s="132">
        <f t="shared" si="1"/>
        <v>6</v>
      </c>
      <c r="N7" s="138">
        <f t="shared" si="2"/>
        <v>270.42600000000004</v>
      </c>
      <c r="O7" s="142">
        <f t="shared" si="6"/>
        <v>1098</v>
      </c>
      <c r="P7" s="146">
        <f t="shared" si="3"/>
        <v>49487.958000000006</v>
      </c>
      <c r="Q7" s="132">
        <f t="shared" si="4"/>
        <v>61</v>
      </c>
      <c r="R7" s="106">
        <f t="shared" si="5"/>
        <v>2749.3310000000001</v>
      </c>
      <c r="S7" s="106"/>
      <c r="T7" s="106"/>
      <c r="U7" s="106">
        <f t="shared" ref="U7:V9" si="7">S7*C7</f>
        <v>0</v>
      </c>
      <c r="V7" s="138">
        <f t="shared" si="7"/>
        <v>0</v>
      </c>
      <c r="W7" s="151">
        <f t="shared" ref="W7:W15" si="8">(S7*C7)+(T7*C7)</f>
        <v>0</v>
      </c>
      <c r="X7" s="148">
        <f t="shared" si="0"/>
        <v>49487.958000000006</v>
      </c>
    </row>
    <row r="8" spans="1:24" ht="15.75" thickBot="1" x14ac:dyDescent="0.3">
      <c r="A8" s="67" t="s">
        <v>11</v>
      </c>
      <c r="B8" s="113" t="s">
        <v>69</v>
      </c>
      <c r="C8" s="159">
        <v>49</v>
      </c>
      <c r="D8" s="159">
        <v>253</v>
      </c>
      <c r="E8" s="124"/>
      <c r="F8" s="128">
        <f>D37*E8</f>
        <v>0</v>
      </c>
      <c r="G8" s="118">
        <v>1</v>
      </c>
      <c r="H8" s="128">
        <f>D39*G8</f>
        <v>71.52600000000001</v>
      </c>
      <c r="I8" s="118">
        <v>0</v>
      </c>
      <c r="J8" s="128">
        <f>D40*I8</f>
        <v>0</v>
      </c>
      <c r="K8" s="118">
        <v>4</v>
      </c>
      <c r="L8" s="128">
        <f>D41*K8</f>
        <v>152.672</v>
      </c>
      <c r="M8" s="132">
        <f t="shared" si="1"/>
        <v>5</v>
      </c>
      <c r="N8" s="138">
        <f t="shared" si="2"/>
        <v>224.19800000000001</v>
      </c>
      <c r="O8" s="142">
        <f t="shared" si="6"/>
        <v>1265</v>
      </c>
      <c r="P8" s="146">
        <f>N8*D8</f>
        <v>56722.094000000005</v>
      </c>
      <c r="Q8" s="132">
        <f t="shared" si="4"/>
        <v>25.816326530612244</v>
      </c>
      <c r="R8" s="106">
        <f t="shared" si="5"/>
        <v>1157.5937551020409</v>
      </c>
      <c r="S8" s="106"/>
      <c r="T8" s="106"/>
      <c r="U8" s="106">
        <f t="shared" si="7"/>
        <v>0</v>
      </c>
      <c r="V8" s="138">
        <f t="shared" si="7"/>
        <v>0</v>
      </c>
      <c r="W8" s="151">
        <f t="shared" si="8"/>
        <v>0</v>
      </c>
      <c r="X8" s="148">
        <f t="shared" si="0"/>
        <v>56722.094000000005</v>
      </c>
    </row>
    <row r="9" spans="1:24" ht="15.75" thickBot="1" x14ac:dyDescent="0.3">
      <c r="A9" s="67" t="s">
        <v>32</v>
      </c>
      <c r="B9" s="114" t="s">
        <v>57</v>
      </c>
      <c r="C9" s="159">
        <v>55</v>
      </c>
      <c r="D9" s="159">
        <v>140</v>
      </c>
      <c r="E9" s="124"/>
      <c r="F9" s="128">
        <f>D37*E9</f>
        <v>0</v>
      </c>
      <c r="G9" s="118">
        <v>1</v>
      </c>
      <c r="H9" s="128">
        <f>D39*G9</f>
        <v>71.52600000000001</v>
      </c>
      <c r="I9" s="118">
        <v>1</v>
      </c>
      <c r="J9" s="128">
        <f>D40*I9</f>
        <v>46.228000000000002</v>
      </c>
      <c r="K9" s="118">
        <v>1</v>
      </c>
      <c r="L9" s="128">
        <f>D41*K9</f>
        <v>38.167999999999999</v>
      </c>
      <c r="M9" s="132">
        <f t="shared" si="1"/>
        <v>3</v>
      </c>
      <c r="N9" s="138">
        <f t="shared" si="2"/>
        <v>155.92200000000003</v>
      </c>
      <c r="O9" s="142">
        <f t="shared" si="6"/>
        <v>420</v>
      </c>
      <c r="P9" s="146">
        <f t="shared" si="3"/>
        <v>21829.08</v>
      </c>
      <c r="Q9" s="132">
        <f t="shared" si="4"/>
        <v>7.6363636363636367</v>
      </c>
      <c r="R9" s="106">
        <f t="shared" si="5"/>
        <v>396.89236363636365</v>
      </c>
      <c r="S9" s="106"/>
      <c r="T9" s="106"/>
      <c r="U9" s="106">
        <f t="shared" si="7"/>
        <v>0</v>
      </c>
      <c r="V9" s="138">
        <f t="shared" si="7"/>
        <v>0</v>
      </c>
      <c r="W9" s="151">
        <f t="shared" si="8"/>
        <v>0</v>
      </c>
      <c r="X9" s="148">
        <f t="shared" si="0"/>
        <v>21829.08</v>
      </c>
    </row>
    <row r="10" spans="1:24" ht="15" customHeight="1" thickBot="1" x14ac:dyDescent="0.3">
      <c r="A10" s="71" t="s">
        <v>22</v>
      </c>
      <c r="B10" s="82" t="s">
        <v>21</v>
      </c>
      <c r="C10" s="161">
        <v>9</v>
      </c>
      <c r="D10" s="161">
        <v>9</v>
      </c>
      <c r="E10" s="125"/>
      <c r="F10" s="129">
        <f>104.936*E10</f>
        <v>0</v>
      </c>
      <c r="G10" s="119">
        <v>1</v>
      </c>
      <c r="H10" s="129">
        <f>D39*G10</f>
        <v>71.52600000000001</v>
      </c>
      <c r="I10" s="119">
        <v>1</v>
      </c>
      <c r="J10" s="129">
        <f>D40*I10</f>
        <v>46.228000000000002</v>
      </c>
      <c r="K10" s="119">
        <v>1</v>
      </c>
      <c r="L10" s="129">
        <f>D41*K10</f>
        <v>38.167999999999999</v>
      </c>
      <c r="M10" s="133">
        <f t="shared" si="1"/>
        <v>3</v>
      </c>
      <c r="N10" s="139">
        <f t="shared" si="2"/>
        <v>155.92200000000003</v>
      </c>
      <c r="O10" s="143">
        <f t="shared" si="6"/>
        <v>27</v>
      </c>
      <c r="P10" s="147">
        <f t="shared" si="3"/>
        <v>1403.2980000000002</v>
      </c>
      <c r="Q10" s="133">
        <f t="shared" si="4"/>
        <v>3</v>
      </c>
      <c r="R10" s="107">
        <f t="shared" si="5"/>
        <v>155.92200000000003</v>
      </c>
      <c r="S10" s="107"/>
      <c r="T10" s="107"/>
      <c r="U10" s="107">
        <f t="shared" ref="U10:U15" si="9">S10*C10</f>
        <v>0</v>
      </c>
      <c r="V10" s="139"/>
      <c r="W10" s="152">
        <f t="shared" si="8"/>
        <v>0</v>
      </c>
      <c r="X10" s="148">
        <f t="shared" si="0"/>
        <v>1403.2980000000002</v>
      </c>
    </row>
    <row r="11" spans="1:24" ht="15.75" thickBot="1" x14ac:dyDescent="0.3">
      <c r="A11" s="71" t="s">
        <v>19</v>
      </c>
      <c r="B11" s="82" t="s">
        <v>58</v>
      </c>
      <c r="C11" s="161">
        <v>6</v>
      </c>
      <c r="D11" s="161">
        <v>6</v>
      </c>
      <c r="E11" s="125"/>
      <c r="F11" s="129">
        <f t="shared" ref="F11:F16" si="10">104.936*E11</f>
        <v>0</v>
      </c>
      <c r="G11" s="119">
        <v>1</v>
      </c>
      <c r="H11" s="129">
        <f>D39*G11</f>
        <v>71.52600000000001</v>
      </c>
      <c r="I11" s="119">
        <v>5</v>
      </c>
      <c r="J11" s="129">
        <f>D40*I11</f>
        <v>231.14000000000001</v>
      </c>
      <c r="K11" s="119">
        <v>1</v>
      </c>
      <c r="L11" s="129">
        <f>D41*K11</f>
        <v>38.167999999999999</v>
      </c>
      <c r="M11" s="133">
        <f t="shared" si="1"/>
        <v>7</v>
      </c>
      <c r="N11" s="139">
        <f t="shared" si="2"/>
        <v>340.83400000000006</v>
      </c>
      <c r="O11" s="143">
        <f t="shared" si="6"/>
        <v>42</v>
      </c>
      <c r="P11" s="147">
        <f t="shared" si="3"/>
        <v>2045.0040000000004</v>
      </c>
      <c r="Q11" s="133">
        <f t="shared" si="4"/>
        <v>7</v>
      </c>
      <c r="R11" s="107">
        <f t="shared" si="5"/>
        <v>340.83400000000006</v>
      </c>
      <c r="S11" s="107"/>
      <c r="T11" s="107"/>
      <c r="U11" s="107">
        <f t="shared" si="9"/>
        <v>0</v>
      </c>
      <c r="V11" s="139">
        <f t="shared" ref="V11:V15" si="11">T11*D11</f>
        <v>0</v>
      </c>
      <c r="W11" s="152">
        <f t="shared" si="8"/>
        <v>0</v>
      </c>
      <c r="X11" s="148">
        <f t="shared" si="0"/>
        <v>2045.0040000000004</v>
      </c>
    </row>
    <row r="12" spans="1:24" ht="30.75" thickBot="1" x14ac:dyDescent="0.3">
      <c r="A12" s="71" t="s">
        <v>9</v>
      </c>
      <c r="B12" s="82" t="s">
        <v>59</v>
      </c>
      <c r="C12" s="161">
        <v>95</v>
      </c>
      <c r="D12" s="161">
        <v>314</v>
      </c>
      <c r="E12" s="125"/>
      <c r="F12" s="129">
        <f t="shared" si="10"/>
        <v>0</v>
      </c>
      <c r="G12" s="119">
        <v>1</v>
      </c>
      <c r="H12" s="129">
        <f>D39*G12</f>
        <v>71.52600000000001</v>
      </c>
      <c r="I12" s="119">
        <v>1</v>
      </c>
      <c r="J12" s="129">
        <f>D40*I12</f>
        <v>46.228000000000002</v>
      </c>
      <c r="K12" s="119">
        <v>4</v>
      </c>
      <c r="L12" s="129">
        <f>D41*K12</f>
        <v>152.672</v>
      </c>
      <c r="M12" s="133">
        <f t="shared" si="1"/>
        <v>6</v>
      </c>
      <c r="N12" s="139">
        <f t="shared" si="2"/>
        <v>270.42600000000004</v>
      </c>
      <c r="O12" s="143">
        <f>M12*D12</f>
        <v>1884</v>
      </c>
      <c r="P12" s="147">
        <f>N12*D12</f>
        <v>84913.76400000001</v>
      </c>
      <c r="Q12" s="133">
        <f t="shared" si="4"/>
        <v>19.831578947368421</v>
      </c>
      <c r="R12" s="107">
        <f t="shared" si="5"/>
        <v>893.82909473684219</v>
      </c>
      <c r="S12" s="107"/>
      <c r="T12" s="107"/>
      <c r="U12" s="107">
        <f t="shared" si="9"/>
        <v>0</v>
      </c>
      <c r="V12" s="139">
        <f t="shared" si="11"/>
        <v>0</v>
      </c>
      <c r="W12" s="152">
        <f t="shared" si="8"/>
        <v>0</v>
      </c>
      <c r="X12" s="148">
        <f t="shared" si="0"/>
        <v>84913.76400000001</v>
      </c>
    </row>
    <row r="13" spans="1:24" ht="15.75" thickBot="1" x14ac:dyDescent="0.3">
      <c r="A13" s="71">
        <v>86.448999999999998</v>
      </c>
      <c r="B13" s="82" t="s">
        <v>60</v>
      </c>
      <c r="C13" s="161">
        <v>4</v>
      </c>
      <c r="D13" s="161">
        <v>61</v>
      </c>
      <c r="E13" s="125"/>
      <c r="F13" s="129">
        <f t="shared" si="10"/>
        <v>0</v>
      </c>
      <c r="G13" s="119">
        <v>1</v>
      </c>
      <c r="H13" s="129">
        <f>D39*G13</f>
        <v>71.52600000000001</v>
      </c>
      <c r="I13" s="119">
        <v>0</v>
      </c>
      <c r="J13" s="129">
        <f>D40*I13</f>
        <v>0</v>
      </c>
      <c r="K13" s="119">
        <v>4</v>
      </c>
      <c r="L13" s="129">
        <f>D41*K13</f>
        <v>152.672</v>
      </c>
      <c r="M13" s="133">
        <f t="shared" si="1"/>
        <v>5</v>
      </c>
      <c r="N13" s="139">
        <f t="shared" si="2"/>
        <v>224.19800000000001</v>
      </c>
      <c r="O13" s="143">
        <f t="shared" si="6"/>
        <v>305</v>
      </c>
      <c r="P13" s="147">
        <f>N13*D13</f>
        <v>13676.078000000001</v>
      </c>
      <c r="Q13" s="133">
        <f t="shared" si="4"/>
        <v>76.25</v>
      </c>
      <c r="R13" s="107">
        <f t="shared" si="5"/>
        <v>3419.0195000000003</v>
      </c>
      <c r="S13" s="107"/>
      <c r="T13" s="107"/>
      <c r="U13" s="107">
        <f t="shared" si="9"/>
        <v>0</v>
      </c>
      <c r="V13" s="139">
        <f t="shared" si="11"/>
        <v>0</v>
      </c>
      <c r="W13" s="152">
        <f t="shared" si="8"/>
        <v>0</v>
      </c>
      <c r="X13" s="148">
        <f t="shared" si="0"/>
        <v>13676.078000000001</v>
      </c>
    </row>
    <row r="14" spans="1:24" ht="15.75" thickBot="1" x14ac:dyDescent="0.3">
      <c r="A14" s="71">
        <v>85.190299999999993</v>
      </c>
      <c r="B14" s="82" t="s">
        <v>36</v>
      </c>
      <c r="C14" s="161">
        <v>4</v>
      </c>
      <c r="D14" s="161">
        <v>4</v>
      </c>
      <c r="E14" s="125">
        <v>1</v>
      </c>
      <c r="F14" s="129">
        <f t="shared" si="10"/>
        <v>104.93600000000001</v>
      </c>
      <c r="G14" s="119">
        <v>1</v>
      </c>
      <c r="H14" s="129">
        <f>D39*G14</f>
        <v>71.52600000000001</v>
      </c>
      <c r="I14" s="119">
        <v>1</v>
      </c>
      <c r="J14" s="129">
        <f>D40*I14</f>
        <v>46.228000000000002</v>
      </c>
      <c r="K14" s="119">
        <v>1</v>
      </c>
      <c r="L14" s="129">
        <f>D41*K14</f>
        <v>38.167999999999999</v>
      </c>
      <c r="M14" s="133">
        <f>E14+G14+I14+K14</f>
        <v>4</v>
      </c>
      <c r="N14" s="139">
        <f>F14+H14+J14+L14</f>
        <v>260.858</v>
      </c>
      <c r="O14" s="143">
        <f t="shared" si="6"/>
        <v>16</v>
      </c>
      <c r="P14" s="147">
        <f>N14*D14</f>
        <v>1043.432</v>
      </c>
      <c r="Q14" s="133">
        <f t="shared" si="4"/>
        <v>4</v>
      </c>
      <c r="R14" s="107">
        <f t="shared" si="5"/>
        <v>260.858</v>
      </c>
      <c r="S14" s="107"/>
      <c r="T14" s="107"/>
      <c r="U14" s="107">
        <f t="shared" si="9"/>
        <v>0</v>
      </c>
      <c r="V14" s="139">
        <f t="shared" si="11"/>
        <v>0</v>
      </c>
      <c r="W14" s="152">
        <f t="shared" si="8"/>
        <v>0</v>
      </c>
      <c r="X14" s="148">
        <f t="shared" si="0"/>
        <v>1043.432</v>
      </c>
    </row>
    <row r="15" spans="1:24" ht="15.75" thickBot="1" x14ac:dyDescent="0.3">
      <c r="A15" s="71">
        <v>85.190399999999997</v>
      </c>
      <c r="B15" s="82" t="s">
        <v>38</v>
      </c>
      <c r="C15" s="161">
        <v>4</v>
      </c>
      <c r="D15" s="161">
        <v>4</v>
      </c>
      <c r="E15" s="125">
        <v>1</v>
      </c>
      <c r="F15" s="129">
        <f t="shared" si="10"/>
        <v>104.93600000000001</v>
      </c>
      <c r="G15" s="119">
        <v>4</v>
      </c>
      <c r="H15" s="129">
        <f>D39*G15</f>
        <v>286.10400000000004</v>
      </c>
      <c r="I15" s="119">
        <v>5</v>
      </c>
      <c r="J15" s="129">
        <f>D40*I15</f>
        <v>231.14000000000001</v>
      </c>
      <c r="K15" s="119">
        <v>4</v>
      </c>
      <c r="L15" s="129">
        <f>D41*K15</f>
        <v>152.672</v>
      </c>
      <c r="M15" s="133">
        <f t="shared" si="1"/>
        <v>14</v>
      </c>
      <c r="N15" s="139">
        <f t="shared" si="2"/>
        <v>774.85200000000009</v>
      </c>
      <c r="O15" s="143">
        <f t="shared" si="6"/>
        <v>56</v>
      </c>
      <c r="P15" s="147">
        <f>N15*D15</f>
        <v>3099.4080000000004</v>
      </c>
      <c r="Q15" s="133">
        <f t="shared" si="4"/>
        <v>14</v>
      </c>
      <c r="R15" s="107">
        <f t="shared" si="5"/>
        <v>774.85200000000009</v>
      </c>
      <c r="S15" s="107"/>
      <c r="T15" s="107"/>
      <c r="U15" s="107">
        <f t="shared" si="9"/>
        <v>0</v>
      </c>
      <c r="V15" s="139">
        <f t="shared" si="11"/>
        <v>0</v>
      </c>
      <c r="W15" s="152">
        <f t="shared" si="8"/>
        <v>0</v>
      </c>
      <c r="X15" s="148">
        <f t="shared" si="0"/>
        <v>3099.4080000000004</v>
      </c>
    </row>
    <row r="16" spans="1:24" ht="90.75" thickBot="1" x14ac:dyDescent="0.3">
      <c r="A16" s="73" t="s">
        <v>28</v>
      </c>
      <c r="B16" s="234" t="s">
        <v>70</v>
      </c>
      <c r="C16" s="235">
        <v>95</v>
      </c>
      <c r="D16" s="162">
        <v>314</v>
      </c>
      <c r="E16" s="126"/>
      <c r="F16" s="130">
        <f t="shared" si="10"/>
        <v>0</v>
      </c>
      <c r="G16" s="120">
        <v>1</v>
      </c>
      <c r="H16" s="130">
        <f>D39*G16</f>
        <v>71.52600000000001</v>
      </c>
      <c r="I16" s="120">
        <v>1</v>
      </c>
      <c r="J16" s="130">
        <f>D40*I16</f>
        <v>46.228000000000002</v>
      </c>
      <c r="K16" s="120">
        <v>4</v>
      </c>
      <c r="L16" s="130">
        <f>D41*K16</f>
        <v>152.672</v>
      </c>
      <c r="M16" s="134">
        <f t="shared" si="1"/>
        <v>6</v>
      </c>
      <c r="N16" s="189">
        <f t="shared" si="2"/>
        <v>270.42600000000004</v>
      </c>
      <c r="O16" s="190">
        <f t="shared" si="6"/>
        <v>1884</v>
      </c>
      <c r="P16" s="191">
        <f t="shared" si="3"/>
        <v>84913.76400000001</v>
      </c>
      <c r="Q16" s="134">
        <f t="shared" si="4"/>
        <v>19.831578947368421</v>
      </c>
      <c r="R16" s="121">
        <f t="shared" si="5"/>
        <v>893.82909473684219</v>
      </c>
      <c r="S16" s="121">
        <v>1000</v>
      </c>
      <c r="T16" s="198">
        <v>120</v>
      </c>
      <c r="U16" s="198">
        <f>S16*C16</f>
        <v>95000</v>
      </c>
      <c r="V16" s="189">
        <f>T16*C16</f>
        <v>11400</v>
      </c>
      <c r="W16" s="199">
        <f>U16+V16</f>
        <v>106400</v>
      </c>
      <c r="X16" s="191">
        <f t="shared" si="0"/>
        <v>191313.76400000002</v>
      </c>
    </row>
    <row r="17" spans="1:27" ht="30.75" thickBot="1" x14ac:dyDescent="0.3">
      <c r="B17" s="237" t="s">
        <v>161</v>
      </c>
      <c r="C17" s="238">
        <v>95</v>
      </c>
      <c r="D17" s="233">
        <f>SUM(D2:D16)</f>
        <v>1663</v>
      </c>
      <c r="N17" s="195" t="s">
        <v>142</v>
      </c>
      <c r="O17" s="192">
        <f>SUM(O2:O16)</f>
        <v>16380</v>
      </c>
      <c r="P17" s="193">
        <f>SUM(P2:P16)</f>
        <v>784625.50399999984</v>
      </c>
      <c r="Q17" s="109"/>
      <c r="R17" s="14"/>
      <c r="T17" s="195" t="s">
        <v>143</v>
      </c>
      <c r="U17" s="200">
        <f t="shared" ref="U17:X17" si="12">SUM(U2:U16)</f>
        <v>110999</v>
      </c>
      <c r="V17" s="200">
        <f t="shared" si="12"/>
        <v>105740</v>
      </c>
      <c r="W17" s="201">
        <f t="shared" si="12"/>
        <v>216739</v>
      </c>
      <c r="X17" s="193">
        <f t="shared" si="12"/>
        <v>1001364.504</v>
      </c>
      <c r="AA17" s="1" t="s">
        <v>168</v>
      </c>
    </row>
    <row r="18" spans="1:27" ht="15.75" thickBot="1" x14ac:dyDescent="0.3">
      <c r="C18" s="236" t="s">
        <v>140</v>
      </c>
      <c r="D18" s="165">
        <v>314</v>
      </c>
      <c r="K18" s="168"/>
      <c r="L18" s="55"/>
      <c r="M18" s="55"/>
      <c r="N18" s="196" t="s">
        <v>112</v>
      </c>
      <c r="O18" s="184">
        <f>SUM(O2:O15)</f>
        <v>14496</v>
      </c>
      <c r="P18" s="194">
        <f>SUM(P2:P15)</f>
        <v>699711.73999999987</v>
      </c>
      <c r="Q18" s="55"/>
      <c r="R18" s="55"/>
      <c r="S18" s="168"/>
      <c r="T18" s="55"/>
      <c r="U18" s="196" t="s">
        <v>112</v>
      </c>
      <c r="V18" s="187">
        <f>SUM(U2:U15)</f>
        <v>15999</v>
      </c>
      <c r="W18" s="187">
        <f>SUM(W2:W15)</f>
        <v>110339</v>
      </c>
      <c r="X18" s="187">
        <f>SUM(W2:W15)</f>
        <v>110339</v>
      </c>
      <c r="AA18" s="277">
        <f>W18/314</f>
        <v>351.3980891719745</v>
      </c>
    </row>
    <row r="19" spans="1:27" ht="45.75" thickBot="1" x14ac:dyDescent="0.3">
      <c r="C19" s="164" t="s">
        <v>141</v>
      </c>
      <c r="D19" s="165">
        <f>D17/C17</f>
        <v>17.505263157894738</v>
      </c>
      <c r="K19" s="55"/>
      <c r="L19" s="55"/>
      <c r="M19" s="55"/>
      <c r="N19" s="197" t="s">
        <v>123</v>
      </c>
      <c r="O19" s="185">
        <f>O16</f>
        <v>1884</v>
      </c>
      <c r="P19" s="186">
        <f>P16</f>
        <v>84913.76400000001</v>
      </c>
      <c r="Q19" s="55"/>
      <c r="R19" s="55"/>
      <c r="S19" s="55"/>
      <c r="T19" s="55"/>
      <c r="U19" s="197" t="s">
        <v>123</v>
      </c>
      <c r="V19" s="188">
        <f>U16</f>
        <v>95000</v>
      </c>
      <c r="W19" s="188">
        <f>W16</f>
        <v>106400</v>
      </c>
      <c r="X19" s="188">
        <f t="shared" ref="X19" si="13">W16</f>
        <v>106400</v>
      </c>
      <c r="AA19" s="277">
        <f>W19/314</f>
        <v>338.85350318471336</v>
      </c>
    </row>
    <row r="20" spans="1:27" ht="15.75" thickBot="1" x14ac:dyDescent="0.3">
      <c r="K20" s="55"/>
      <c r="L20" s="55"/>
      <c r="M20" s="55"/>
      <c r="N20" s="55"/>
      <c r="O20" s="171"/>
      <c r="P20" s="172"/>
      <c r="Q20" s="55"/>
      <c r="R20" s="55"/>
      <c r="S20" s="55"/>
      <c r="T20" s="173"/>
      <c r="U20" s="173"/>
      <c r="V20" s="174"/>
      <c r="W20" s="174"/>
      <c r="X20" s="172"/>
    </row>
    <row r="21" spans="1:27" ht="30.75" thickTop="1" x14ac:dyDescent="0.25">
      <c r="K21" s="55"/>
      <c r="L21" s="55"/>
      <c r="M21" s="55"/>
      <c r="N21" s="181"/>
      <c r="O21" s="202" t="s">
        <v>134</v>
      </c>
      <c r="P21" s="208" t="s">
        <v>137</v>
      </c>
      <c r="Q21" s="208" t="s">
        <v>158</v>
      </c>
      <c r="R21" s="208" t="s">
        <v>159</v>
      </c>
      <c r="S21" s="208" t="s">
        <v>163</v>
      </c>
      <c r="T21" s="209" t="s">
        <v>136</v>
      </c>
      <c r="U21" s="55"/>
    </row>
    <row r="22" spans="1:27" ht="30.75" thickBot="1" x14ac:dyDescent="0.3">
      <c r="K22" s="55"/>
      <c r="L22" s="55"/>
      <c r="M22" s="55"/>
      <c r="N22" s="203" t="s">
        <v>145</v>
      </c>
      <c r="O22" s="204">
        <f>O17</f>
        <v>16380</v>
      </c>
      <c r="P22" s="206">
        <f>P17</f>
        <v>784625.50399999984</v>
      </c>
      <c r="Q22" s="206">
        <f>V17</f>
        <v>105740</v>
      </c>
      <c r="R22" s="206">
        <f>U17</f>
        <v>110999</v>
      </c>
      <c r="S22" s="206">
        <f>W17</f>
        <v>216739</v>
      </c>
      <c r="T22" s="207">
        <f>X17</f>
        <v>1001364.504</v>
      </c>
      <c r="U22" s="55"/>
    </row>
    <row r="23" spans="1:27" ht="16.5" thickTop="1" thickBot="1" x14ac:dyDescent="0.3">
      <c r="K23" s="55"/>
      <c r="L23" s="55"/>
      <c r="M23" s="55"/>
      <c r="N23" s="55"/>
      <c r="O23" s="55"/>
      <c r="P23" s="173"/>
      <c r="Q23" s="173"/>
      <c r="R23" s="173"/>
      <c r="S23" s="173"/>
      <c r="T23" s="173"/>
      <c r="U23" s="175"/>
    </row>
    <row r="24" spans="1:27" ht="30.75" thickTop="1" x14ac:dyDescent="0.25">
      <c r="K24" s="55"/>
      <c r="L24" s="55"/>
      <c r="M24" s="55"/>
      <c r="N24" s="181"/>
      <c r="O24" s="202" t="s">
        <v>134</v>
      </c>
      <c r="P24" s="208" t="s">
        <v>137</v>
      </c>
      <c r="Q24" s="208" t="s">
        <v>158</v>
      </c>
      <c r="R24" s="208" t="s">
        <v>159</v>
      </c>
      <c r="S24" s="208" t="s">
        <v>163</v>
      </c>
      <c r="T24" s="209" t="s">
        <v>136</v>
      </c>
      <c r="U24" s="55"/>
    </row>
    <row r="25" spans="1:27" ht="75.75" thickBot="1" x14ac:dyDescent="0.3">
      <c r="K25" s="55"/>
      <c r="L25" s="55"/>
      <c r="M25" s="55"/>
      <c r="N25" s="203" t="s">
        <v>160</v>
      </c>
      <c r="O25" s="204">
        <f>O17/$C$17</f>
        <v>172.42105263157896</v>
      </c>
      <c r="P25" s="206">
        <f>P17/$C$17</f>
        <v>8259.2158315789457</v>
      </c>
      <c r="Q25" s="206">
        <f>Q$22/$C$17</f>
        <v>1113.0526315789473</v>
      </c>
      <c r="R25" s="206">
        <f>R$22/$C$17</f>
        <v>1168.4105263157894</v>
      </c>
      <c r="S25" s="206">
        <f>W17/$C$17</f>
        <v>2281.4631578947369</v>
      </c>
      <c r="T25" s="207">
        <f>X17/$C$17</f>
        <v>10540.678989473683</v>
      </c>
      <c r="U25" s="55"/>
    </row>
    <row r="26" spans="1:27" ht="16.5" thickTop="1" thickBot="1" x14ac:dyDescent="0.3">
      <c r="A26" s="294" t="s">
        <v>114</v>
      </c>
      <c r="B26" s="66" t="s">
        <v>111</v>
      </c>
      <c r="K26" s="55"/>
      <c r="L26" s="55"/>
      <c r="M26" s="55"/>
      <c r="N26" s="55"/>
      <c r="O26" s="170"/>
      <c r="P26" s="173"/>
      <c r="Q26" s="173"/>
      <c r="R26" s="173"/>
      <c r="S26" s="173"/>
      <c r="T26" s="173"/>
      <c r="U26" s="55"/>
    </row>
    <row r="27" spans="1:27" ht="30.75" thickTop="1" x14ac:dyDescent="0.25">
      <c r="A27" s="295"/>
      <c r="B27" s="72" t="s">
        <v>112</v>
      </c>
      <c r="K27" s="177"/>
      <c r="L27" s="177"/>
      <c r="M27" s="177"/>
      <c r="N27" s="181"/>
      <c r="O27" s="205" t="s">
        <v>134</v>
      </c>
      <c r="P27" s="208" t="s">
        <v>137</v>
      </c>
      <c r="Q27" s="208" t="s">
        <v>158</v>
      </c>
      <c r="R27" s="208" t="s">
        <v>159</v>
      </c>
      <c r="S27" s="208" t="s">
        <v>163</v>
      </c>
      <c r="T27" s="209" t="s">
        <v>136</v>
      </c>
      <c r="U27" s="55"/>
      <c r="V27" s="55"/>
      <c r="X27" s="97"/>
      <c r="Y27" s="55"/>
    </row>
    <row r="28" spans="1:27" ht="45.75" thickBot="1" x14ac:dyDescent="0.3">
      <c r="A28" s="296"/>
      <c r="B28" s="74" t="s">
        <v>113</v>
      </c>
      <c r="K28" s="177"/>
      <c r="L28" s="178"/>
      <c r="M28" s="177"/>
      <c r="N28" s="203" t="s">
        <v>138</v>
      </c>
      <c r="O28" s="204">
        <f>O17/314</f>
        <v>52.165605095541402</v>
      </c>
      <c r="P28" s="206">
        <f>P17/314</f>
        <v>2498.8073375796175</v>
      </c>
      <c r="Q28" s="206">
        <f>Q$22/$D$18</f>
        <v>336.75159235668792</v>
      </c>
      <c r="R28" s="206">
        <f>R$22/$D$18</f>
        <v>353.5</v>
      </c>
      <c r="S28" s="206">
        <f>W17/314</f>
        <v>690.25159235668787</v>
      </c>
      <c r="T28" s="207">
        <f>X17/314</f>
        <v>3189.0589299363055</v>
      </c>
      <c r="U28" s="55"/>
      <c r="V28" s="176"/>
      <c r="X28" s="97"/>
      <c r="Y28" s="55"/>
    </row>
    <row r="29" spans="1:27" ht="15.75" thickBot="1" x14ac:dyDescent="0.3">
      <c r="K29" s="177"/>
      <c r="L29" s="177"/>
      <c r="M29" s="177"/>
      <c r="N29" s="177"/>
      <c r="O29" s="179"/>
      <c r="P29" s="55"/>
      <c r="Q29" s="55"/>
      <c r="R29" s="55"/>
      <c r="S29" s="177"/>
      <c r="T29" s="177"/>
      <c r="U29" s="55"/>
      <c r="V29" s="176"/>
      <c r="W29" s="55"/>
      <c r="X29" s="55"/>
      <c r="Y29" s="55"/>
    </row>
    <row r="30" spans="1:27" ht="46.5" customHeight="1" thickTop="1" thickBot="1" x14ac:dyDescent="0.3">
      <c r="N30" s="291" t="s">
        <v>148</v>
      </c>
      <c r="O30" s="292"/>
      <c r="P30" s="292"/>
      <c r="Q30" s="292"/>
      <c r="R30" s="292"/>
      <c r="S30" s="292"/>
      <c r="T30" s="293"/>
      <c r="V30" s="99"/>
      <c r="W30" s="289" t="s">
        <v>167</v>
      </c>
      <c r="X30" s="290"/>
    </row>
    <row r="31" spans="1:27" ht="45.75" thickTop="1" x14ac:dyDescent="0.25">
      <c r="B31" s="18" t="s">
        <v>63</v>
      </c>
      <c r="C31" s="26"/>
      <c r="D31" s="26"/>
      <c r="E31" s="19" t="s">
        <v>64</v>
      </c>
      <c r="F31" s="15"/>
      <c r="G31" s="15"/>
      <c r="H31" s="15"/>
      <c r="I31" s="15"/>
      <c r="J31" s="15"/>
      <c r="K31" s="15"/>
      <c r="N31" s="216"/>
      <c r="O31" s="217" t="s">
        <v>134</v>
      </c>
      <c r="P31" s="218" t="s">
        <v>137</v>
      </c>
      <c r="Q31" s="218" t="s">
        <v>158</v>
      </c>
      <c r="R31" s="218" t="s">
        <v>159</v>
      </c>
      <c r="S31" s="218" t="s">
        <v>163</v>
      </c>
      <c r="T31" s="219" t="s">
        <v>136</v>
      </c>
      <c r="V31" s="99"/>
      <c r="W31" s="227" t="s">
        <v>149</v>
      </c>
      <c r="X31" s="228">
        <f>C17-'.02 Respondent Burden '!O31</f>
        <v>40</v>
      </c>
    </row>
    <row r="32" spans="1:27" ht="45.75" thickBot="1" x14ac:dyDescent="0.3">
      <c r="B32" s="20">
        <v>336310</v>
      </c>
      <c r="C32" s="27"/>
      <c r="D32" s="27"/>
      <c r="E32" s="21" t="s">
        <v>65</v>
      </c>
      <c r="F32" s="15"/>
      <c r="G32" s="15"/>
      <c r="H32" s="15"/>
      <c r="I32" s="15"/>
      <c r="J32" s="15"/>
      <c r="K32" s="15"/>
      <c r="N32" s="212" t="s">
        <v>145</v>
      </c>
      <c r="O32" s="213">
        <f>O22-'.02 Respondent Burden '!O22</f>
        <v>-480</v>
      </c>
      <c r="P32" s="214">
        <f>P22-'.02 Respondent Burden '!P22</f>
        <v>190122.61599999981</v>
      </c>
      <c r="Q32" s="239"/>
      <c r="R32" s="239"/>
      <c r="S32" s="214">
        <f>S22-'.02 Respondent Burden '!Q22</f>
        <v>-44805</v>
      </c>
      <c r="T32" s="215">
        <f>T22-'.02 Respondent Burden '!R22</f>
        <v>145317.61599999992</v>
      </c>
      <c r="V32" s="99"/>
      <c r="W32" s="227" t="s">
        <v>150</v>
      </c>
      <c r="X32" s="230">
        <f>O22-'.02 Respondent Burden '!O32</f>
        <v>960</v>
      </c>
    </row>
    <row r="33" spans="2:24" ht="32.25" thickBot="1" x14ac:dyDescent="0.3">
      <c r="B33" s="8" t="s">
        <v>66</v>
      </c>
      <c r="C33" s="8"/>
      <c r="D33" s="8"/>
      <c r="E33" s="8"/>
      <c r="F33" s="8"/>
      <c r="G33" s="8"/>
      <c r="H33" s="8"/>
      <c r="I33" s="8"/>
      <c r="J33" s="8"/>
      <c r="K33" s="8"/>
      <c r="N33" s="210"/>
      <c r="O33" s="55"/>
      <c r="P33" s="173"/>
      <c r="Q33" s="173"/>
      <c r="R33" s="173"/>
      <c r="S33" s="173"/>
      <c r="T33" s="211"/>
      <c r="V33" s="101"/>
      <c r="W33" s="227" t="s">
        <v>151</v>
      </c>
      <c r="X33" s="231">
        <f>P22-'.02 Respondent Burden '!O33</f>
        <v>323350.50399999984</v>
      </c>
    </row>
    <row r="34" spans="2:24" ht="75" customHeight="1" thickTop="1" x14ac:dyDescent="0.25">
      <c r="B34" s="23" t="s">
        <v>67</v>
      </c>
      <c r="C34" s="57"/>
      <c r="D34" s="58"/>
      <c r="E34" s="287"/>
      <c r="F34" s="287"/>
      <c r="G34" s="287"/>
      <c r="H34" s="287"/>
      <c r="I34" s="62"/>
      <c r="J34" s="62"/>
      <c r="K34" s="8"/>
      <c r="N34" s="216"/>
      <c r="O34" s="217" t="s">
        <v>134</v>
      </c>
      <c r="P34" s="218" t="s">
        <v>137</v>
      </c>
      <c r="Q34" s="218" t="s">
        <v>158</v>
      </c>
      <c r="R34" s="218" t="s">
        <v>159</v>
      </c>
      <c r="S34" s="218" t="s">
        <v>163</v>
      </c>
      <c r="T34" s="219" t="s">
        <v>136</v>
      </c>
      <c r="V34" s="99"/>
      <c r="W34" s="227" t="s">
        <v>152</v>
      </c>
      <c r="X34" s="231">
        <f>V17-'.02 Respondent Burden '!O34</f>
        <v>-76820</v>
      </c>
    </row>
    <row r="35" spans="2:24" ht="45.75" thickBot="1" x14ac:dyDescent="0.3">
      <c r="B35" s="24" t="s">
        <v>68</v>
      </c>
      <c r="C35" s="22"/>
      <c r="D35" s="59"/>
      <c r="E35" s="54"/>
      <c r="F35" s="54"/>
      <c r="G35" s="288"/>
      <c r="H35" s="288"/>
      <c r="I35" s="63"/>
      <c r="J35" s="63"/>
      <c r="K35" s="16"/>
      <c r="N35" s="212" t="s">
        <v>133</v>
      </c>
      <c r="O35" s="213">
        <f>O25-'.02 Respondent Burden '!O25</f>
        <v>-134.1244019138756</v>
      </c>
      <c r="P35" s="214">
        <f>P25-'.02 Respondent Burden '!P25</f>
        <v>-2549.9275866028729</v>
      </c>
      <c r="Q35" s="239"/>
      <c r="R35" s="239"/>
      <c r="S35" s="214">
        <f>S25-'.02 Respondent Burden '!Q25</f>
        <v>-2473.8822966507173</v>
      </c>
      <c r="T35" s="215">
        <f>T25-'.02 Respondent Burden '!R25</f>
        <v>-5023.8098832535907</v>
      </c>
      <c r="W35" s="229" t="s">
        <v>155</v>
      </c>
      <c r="X35" s="232">
        <f>U17-'.02 Respondent Burden '!O35</f>
        <v>13355</v>
      </c>
    </row>
    <row r="36" spans="2:24" ht="31.5" thickTop="1" thickBot="1" x14ac:dyDescent="0.3">
      <c r="B36" s="60"/>
      <c r="C36" s="56"/>
      <c r="D36" s="13" t="s">
        <v>99</v>
      </c>
      <c r="E36" s="55"/>
      <c r="F36" s="55"/>
      <c r="G36" s="297"/>
      <c r="H36" s="297"/>
      <c r="I36" s="64"/>
      <c r="J36" s="64"/>
      <c r="K36" s="17"/>
      <c r="N36" s="210"/>
      <c r="O36" s="170"/>
      <c r="P36" s="173"/>
      <c r="Q36" s="173"/>
      <c r="R36" s="173"/>
      <c r="S36" s="173"/>
      <c r="T36" s="211"/>
      <c r="W36" s="1" t="s">
        <v>157</v>
      </c>
      <c r="X36" s="97">
        <f>X35+X34</f>
        <v>-63465</v>
      </c>
    </row>
    <row r="37" spans="2:24" ht="30.75" thickTop="1" x14ac:dyDescent="0.25">
      <c r="B37" s="60" t="s">
        <v>95</v>
      </c>
      <c r="C37" s="76">
        <v>80.72</v>
      </c>
      <c r="D37" s="77">
        <f>C37*1.3</f>
        <v>104.93600000000001</v>
      </c>
      <c r="E37" s="55"/>
      <c r="F37" s="55"/>
      <c r="G37" s="297"/>
      <c r="H37" s="297"/>
      <c r="I37" s="64"/>
      <c r="J37" s="64"/>
      <c r="K37" s="17"/>
      <c r="N37" s="216"/>
      <c r="O37" s="217" t="s">
        <v>134</v>
      </c>
      <c r="P37" s="218" t="s">
        <v>137</v>
      </c>
      <c r="Q37" s="218" t="s">
        <v>158</v>
      </c>
      <c r="R37" s="218" t="s">
        <v>159</v>
      </c>
      <c r="S37" s="218" t="s">
        <v>163</v>
      </c>
      <c r="T37" s="219" t="s">
        <v>136</v>
      </c>
      <c r="W37" s="1" t="s">
        <v>156</v>
      </c>
      <c r="X37" s="97">
        <f>X33+X34+X35</f>
        <v>259885.50399999984</v>
      </c>
    </row>
    <row r="38" spans="2:24" ht="60.75" thickBot="1" x14ac:dyDescent="0.3">
      <c r="B38" s="60" t="s">
        <v>96</v>
      </c>
      <c r="C38" s="76">
        <v>72.11</v>
      </c>
      <c r="D38" s="77">
        <f t="shared" ref="D38:D41" si="14">C38*1.3</f>
        <v>93.743000000000009</v>
      </c>
      <c r="E38" s="55"/>
      <c r="F38" s="55"/>
      <c r="G38" s="297"/>
      <c r="H38" s="297"/>
      <c r="I38" s="64"/>
      <c r="J38" s="64"/>
      <c r="K38" s="17"/>
      <c r="N38" s="212" t="s">
        <v>147</v>
      </c>
      <c r="O38" s="213">
        <f>O28-'.02 Respondent Burden '!O28</f>
        <v>-7.6216289470117928</v>
      </c>
      <c r="P38" s="214">
        <f>P28-'.02 Respondent Burden '!P28</f>
        <v>390.64106807607141</v>
      </c>
      <c r="Q38" s="239"/>
      <c r="R38" s="239"/>
      <c r="S38" s="214">
        <f>S28-'.02 Respondent Burden '!Q28</f>
        <v>-237.2094005511135</v>
      </c>
      <c r="T38" s="215">
        <f>T28-'.02 Respondent Burden '!R28</f>
        <v>153.4316675249579</v>
      </c>
    </row>
    <row r="39" spans="2:24" ht="15.75" thickTop="1" x14ac:dyDescent="0.25">
      <c r="B39" s="60" t="s">
        <v>79</v>
      </c>
      <c r="C39" s="76">
        <v>55.02</v>
      </c>
      <c r="D39" s="77">
        <f t="shared" si="14"/>
        <v>71.52600000000001</v>
      </c>
    </row>
    <row r="40" spans="2:24" x14ac:dyDescent="0.25">
      <c r="B40" s="60" t="s">
        <v>98</v>
      </c>
      <c r="C40" s="76">
        <v>35.56</v>
      </c>
      <c r="D40" s="77">
        <f t="shared" si="14"/>
        <v>46.228000000000002</v>
      </c>
    </row>
    <row r="41" spans="2:24" ht="15.75" thickBot="1" x14ac:dyDescent="0.3">
      <c r="B41" s="61" t="s">
        <v>97</v>
      </c>
      <c r="C41" s="78">
        <v>29.36</v>
      </c>
      <c r="D41" s="79">
        <f t="shared" si="14"/>
        <v>38.167999999999999</v>
      </c>
    </row>
    <row r="42" spans="2:24" x14ac:dyDescent="0.25">
      <c r="L42" s="8"/>
      <c r="M42" s="8"/>
      <c r="N42" s="8"/>
      <c r="Q42" s="8"/>
      <c r="R42" s="8"/>
    </row>
  </sheetData>
  <mergeCells count="12">
    <mergeCell ref="W30:X30"/>
    <mergeCell ref="N30:T30"/>
    <mergeCell ref="A26:A28"/>
    <mergeCell ref="G38:H38"/>
    <mergeCell ref="G36:H36"/>
    <mergeCell ref="G37:H37"/>
    <mergeCell ref="E1:F1"/>
    <mergeCell ref="G1:H1"/>
    <mergeCell ref="K1:L1"/>
    <mergeCell ref="E34:H34"/>
    <mergeCell ref="G35:H35"/>
    <mergeCell ref="I1:J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40744-98FE-46C8-B9A4-A294D0E8498A}">
  <sheetPr>
    <tabColor rgb="FFFF0000"/>
  </sheetPr>
  <dimension ref="A1:AA42"/>
  <sheetViews>
    <sheetView topLeftCell="F1" workbookViewId="0">
      <pane ySplit="1" topLeftCell="A20" activePane="bottomLeft" state="frozen"/>
      <selection pane="bottomLeft" activeCell="Z1" sqref="Z1:AB1048576"/>
    </sheetView>
    <sheetView topLeftCell="C16" workbookViewId="1">
      <selection activeCell="C5" sqref="C4:C5"/>
    </sheetView>
  </sheetViews>
  <sheetFormatPr defaultColWidth="9.140625" defaultRowHeight="15" x14ac:dyDescent="0.25"/>
  <cols>
    <col min="1" max="1" width="13.85546875" style="29" customWidth="1"/>
    <col min="2" max="2" width="36.7109375" style="1" customWidth="1"/>
    <col min="3" max="3" width="15.5703125" style="1" customWidth="1"/>
    <col min="4" max="4" width="10.5703125" style="1" customWidth="1"/>
    <col min="5" max="5" width="22.28515625" style="1" customWidth="1"/>
    <col min="6" max="13" width="11.28515625" style="1" customWidth="1"/>
    <col min="14" max="14" width="14.85546875" style="1" customWidth="1"/>
    <col min="15" max="15" width="11.28515625" style="1" customWidth="1"/>
    <col min="16" max="16" width="12.28515625" style="1" customWidth="1"/>
    <col min="17" max="17" width="14.85546875" style="1" customWidth="1"/>
    <col min="18" max="18" width="14.7109375" style="1" customWidth="1"/>
    <col min="19" max="19" width="14.85546875" style="1" hidden="1" customWidth="1"/>
    <col min="20" max="20" width="23.7109375" style="1" customWidth="1"/>
    <col min="21" max="21" width="22" style="1" customWidth="1"/>
    <col min="22" max="22" width="13.85546875" style="1" customWidth="1"/>
    <col min="23" max="24" width="11.28515625" style="1" customWidth="1"/>
    <col min="25" max="25" width="18.28515625" style="1" customWidth="1"/>
    <col min="26" max="16384" width="9.140625" style="1"/>
  </cols>
  <sheetData>
    <row r="1" spans="1:25" ht="75.75" thickBot="1" x14ac:dyDescent="0.3">
      <c r="B1" s="1" t="s">
        <v>61</v>
      </c>
      <c r="C1" s="157" t="s">
        <v>131</v>
      </c>
      <c r="D1" s="157" t="s">
        <v>71</v>
      </c>
      <c r="E1" s="284" t="s">
        <v>106</v>
      </c>
      <c r="F1" s="285"/>
      <c r="G1" s="286" t="s">
        <v>107</v>
      </c>
      <c r="H1" s="285"/>
      <c r="I1" s="286" t="s">
        <v>108</v>
      </c>
      <c r="J1" s="285"/>
      <c r="K1" s="286" t="s">
        <v>109</v>
      </c>
      <c r="L1" s="285"/>
      <c r="M1" s="166" t="s">
        <v>124</v>
      </c>
      <c r="N1" s="135" t="s">
        <v>125</v>
      </c>
      <c r="O1" s="155" t="s">
        <v>126</v>
      </c>
      <c r="P1" s="156" t="s">
        <v>110</v>
      </c>
      <c r="Q1" s="166" t="s">
        <v>128</v>
      </c>
      <c r="R1" s="135" t="s">
        <v>129</v>
      </c>
      <c r="S1" s="110" t="s">
        <v>62</v>
      </c>
      <c r="T1" s="136" t="s">
        <v>127</v>
      </c>
      <c r="U1" s="182" t="s">
        <v>132</v>
      </c>
      <c r="V1" s="182" t="s">
        <v>73</v>
      </c>
      <c r="W1" s="136" t="s">
        <v>74</v>
      </c>
      <c r="X1" s="149" t="s">
        <v>130</v>
      </c>
      <c r="Y1" s="154" t="s">
        <v>75</v>
      </c>
    </row>
    <row r="2" spans="1:25" ht="30.75" thickBot="1" x14ac:dyDescent="0.3">
      <c r="A2" s="65" t="s">
        <v>11</v>
      </c>
      <c r="B2" s="80" t="s">
        <v>55</v>
      </c>
      <c r="C2" s="158">
        <v>55</v>
      </c>
      <c r="D2" s="163">
        <v>282</v>
      </c>
      <c r="E2" s="123">
        <v>2</v>
      </c>
      <c r="F2" s="127">
        <f>D37*E2</f>
        <v>177.1</v>
      </c>
      <c r="G2" s="117">
        <v>0</v>
      </c>
      <c r="H2" s="127">
        <f>D39*G2</f>
        <v>0</v>
      </c>
      <c r="I2" s="117">
        <v>4</v>
      </c>
      <c r="J2" s="127">
        <f>D40*I2</f>
        <v>151.80000000000001</v>
      </c>
      <c r="K2" s="117">
        <v>16</v>
      </c>
      <c r="L2" s="127">
        <f>D41*K2</f>
        <v>466.4</v>
      </c>
      <c r="M2" s="131">
        <f>E2+G2+I2+K2</f>
        <v>22</v>
      </c>
      <c r="N2" s="137">
        <f>F2+H2+J2+L2</f>
        <v>795.3</v>
      </c>
      <c r="O2" s="141">
        <f>M2*D2</f>
        <v>6204</v>
      </c>
      <c r="P2" s="145">
        <f>N2*D2</f>
        <v>224274.59999999998</v>
      </c>
      <c r="Q2" s="131">
        <f>O2/$C2</f>
        <v>112.8</v>
      </c>
      <c r="R2" s="105">
        <f>P2/$C2</f>
        <v>4077.72</v>
      </c>
      <c r="S2" s="111">
        <f>O2*D2</f>
        <v>1749528</v>
      </c>
      <c r="T2" s="105"/>
      <c r="U2" s="108"/>
      <c r="V2" s="108"/>
      <c r="W2" s="137"/>
      <c r="X2" s="150"/>
      <c r="Y2" s="148">
        <f>X2+P2</f>
        <v>224274.59999999998</v>
      </c>
    </row>
    <row r="3" spans="1:25" ht="45.75" thickBot="1" x14ac:dyDescent="0.3">
      <c r="A3" s="67" t="s">
        <v>13</v>
      </c>
      <c r="B3" s="81" t="s">
        <v>56</v>
      </c>
      <c r="C3" s="159"/>
      <c r="D3" s="159"/>
      <c r="E3" s="124"/>
      <c r="F3" s="128"/>
      <c r="G3" s="118"/>
      <c r="H3" s="128"/>
      <c r="I3" s="118"/>
      <c r="J3" s="128"/>
      <c r="K3" s="118"/>
      <c r="L3" s="128"/>
      <c r="M3" s="132"/>
      <c r="N3" s="138"/>
      <c r="O3" s="142"/>
      <c r="P3" s="146"/>
      <c r="Q3" s="132"/>
      <c r="R3" s="106"/>
      <c r="S3" s="116"/>
      <c r="T3" s="106"/>
      <c r="U3" s="106"/>
      <c r="V3" s="106"/>
      <c r="W3" s="138"/>
      <c r="X3" s="151"/>
      <c r="Y3" s="148"/>
    </row>
    <row r="4" spans="1:25" ht="15.75" thickBot="1" x14ac:dyDescent="0.3">
      <c r="A4" s="67"/>
      <c r="B4" s="113" t="s">
        <v>121</v>
      </c>
      <c r="C4" s="160">
        <v>8</v>
      </c>
      <c r="D4" s="160">
        <v>16</v>
      </c>
      <c r="E4" s="124">
        <v>5</v>
      </c>
      <c r="F4" s="128">
        <f>D37*E4</f>
        <v>442.75</v>
      </c>
      <c r="G4" s="118">
        <v>0</v>
      </c>
      <c r="H4" s="128">
        <f>D39*G4</f>
        <v>0</v>
      </c>
      <c r="I4" s="118">
        <v>245</v>
      </c>
      <c r="J4" s="128">
        <f>D40*I4</f>
        <v>9297.75</v>
      </c>
      <c r="K4" s="118">
        <v>10</v>
      </c>
      <c r="L4" s="128">
        <f>D41*K4</f>
        <v>291.5</v>
      </c>
      <c r="M4" s="132">
        <f t="shared" ref="M4:N16" si="0">E4+G4+I4+K4</f>
        <v>260</v>
      </c>
      <c r="N4" s="138">
        <f t="shared" si="0"/>
        <v>10032</v>
      </c>
      <c r="O4" s="142">
        <f>M4*D4</f>
        <v>4160</v>
      </c>
      <c r="P4" s="146">
        <f t="shared" ref="P4:P16" si="1">N4*D4</f>
        <v>160512</v>
      </c>
      <c r="Q4" s="132">
        <f t="shared" ref="Q4:R16" si="2">O4/$C4</f>
        <v>520</v>
      </c>
      <c r="R4" s="106">
        <f t="shared" si="2"/>
        <v>20064</v>
      </c>
      <c r="S4" s="116">
        <f>O4*D4</f>
        <v>66560</v>
      </c>
      <c r="T4" s="106">
        <v>5333</v>
      </c>
      <c r="U4" s="106">
        <v>2335</v>
      </c>
      <c r="V4" s="106">
        <f>T4*C4</f>
        <v>42664</v>
      </c>
      <c r="W4" s="138">
        <f>U4*C4</f>
        <v>18680</v>
      </c>
      <c r="X4" s="151">
        <f>V4+W4</f>
        <v>61344</v>
      </c>
      <c r="Y4" s="148">
        <f t="shared" ref="Y4:Y15" si="3">X4+P4</f>
        <v>221856</v>
      </c>
    </row>
    <row r="5" spans="1:25" ht="15.75" thickBot="1" x14ac:dyDescent="0.3">
      <c r="A5" s="67"/>
      <c r="B5" s="113" t="s">
        <v>122</v>
      </c>
      <c r="C5" s="160">
        <v>9</v>
      </c>
      <c r="D5" s="160">
        <v>26</v>
      </c>
      <c r="E5" s="124">
        <v>1</v>
      </c>
      <c r="F5" s="128">
        <f>D37*E5</f>
        <v>88.55</v>
      </c>
      <c r="G5" s="118">
        <v>0</v>
      </c>
      <c r="H5" s="128">
        <f>D39*G5</f>
        <v>0</v>
      </c>
      <c r="I5" s="118">
        <v>0</v>
      </c>
      <c r="J5" s="128">
        <f>D40*I5</f>
        <v>0</v>
      </c>
      <c r="K5" s="118">
        <v>1</v>
      </c>
      <c r="L5" s="128">
        <f>D41*K5</f>
        <v>29.15</v>
      </c>
      <c r="M5" s="132">
        <f t="shared" si="0"/>
        <v>2</v>
      </c>
      <c r="N5" s="138">
        <f t="shared" si="0"/>
        <v>117.69999999999999</v>
      </c>
      <c r="O5" s="142">
        <f>M5*D5</f>
        <v>52</v>
      </c>
      <c r="P5" s="146">
        <f t="shared" si="1"/>
        <v>3060.2</v>
      </c>
      <c r="Q5" s="132">
        <f t="shared" si="2"/>
        <v>5.7777777777777777</v>
      </c>
      <c r="R5" s="106">
        <f t="shared" si="2"/>
        <v>340.02222222222218</v>
      </c>
      <c r="S5" s="116">
        <f>O5*D5</f>
        <v>1352</v>
      </c>
      <c r="T5" s="106"/>
      <c r="U5" s="106">
        <v>4500</v>
      </c>
      <c r="V5" s="106">
        <f>T5*C5</f>
        <v>0</v>
      </c>
      <c r="W5" s="138">
        <f>U5*D5</f>
        <v>117000</v>
      </c>
      <c r="X5" s="151">
        <f>V5+W5</f>
        <v>117000</v>
      </c>
      <c r="Y5" s="148">
        <f t="shared" si="3"/>
        <v>120060.2</v>
      </c>
    </row>
    <row r="6" spans="1:25" ht="15.75" thickBot="1" x14ac:dyDescent="0.3">
      <c r="A6" s="69"/>
      <c r="B6" s="70" t="s">
        <v>105</v>
      </c>
      <c r="C6" s="159">
        <v>0</v>
      </c>
      <c r="D6" s="159">
        <v>0</v>
      </c>
      <c r="E6" s="124"/>
      <c r="F6" s="128"/>
      <c r="G6" s="118"/>
      <c r="H6" s="128"/>
      <c r="I6" s="118"/>
      <c r="J6" s="128"/>
      <c r="K6" s="118"/>
      <c r="L6" s="128">
        <f>D41*K6</f>
        <v>0</v>
      </c>
      <c r="M6" s="132">
        <f t="shared" si="0"/>
        <v>0</v>
      </c>
      <c r="N6" s="138">
        <f t="shared" si="0"/>
        <v>0</v>
      </c>
      <c r="O6" s="142">
        <f t="shared" ref="O6:O16" si="4">M6*D6</f>
        <v>0</v>
      </c>
      <c r="P6" s="146">
        <f t="shared" si="1"/>
        <v>0</v>
      </c>
      <c r="Q6" s="132"/>
      <c r="R6" s="106"/>
      <c r="S6" s="116"/>
      <c r="T6" s="106"/>
      <c r="U6" s="106"/>
      <c r="V6" s="106"/>
      <c r="W6" s="138"/>
      <c r="X6" s="151">
        <f t="shared" ref="X6:X15" si="5">(T6*C6)+(U6*C6)</f>
        <v>0</v>
      </c>
      <c r="Y6" s="148">
        <f t="shared" si="3"/>
        <v>0</v>
      </c>
    </row>
    <row r="7" spans="1:25" ht="60.75" thickBot="1" x14ac:dyDescent="0.3">
      <c r="A7" s="67" t="s">
        <v>25</v>
      </c>
      <c r="B7" s="113" t="s">
        <v>72</v>
      </c>
      <c r="C7" s="159">
        <v>18</v>
      </c>
      <c r="D7" s="159">
        <v>183</v>
      </c>
      <c r="E7" s="124"/>
      <c r="F7" s="128">
        <f>D37*E7</f>
        <v>0</v>
      </c>
      <c r="G7" s="118">
        <v>0</v>
      </c>
      <c r="H7" s="128">
        <f>D39*G7</f>
        <v>0</v>
      </c>
      <c r="I7" s="118">
        <v>1</v>
      </c>
      <c r="J7" s="128">
        <f>D40*I7</f>
        <v>37.950000000000003</v>
      </c>
      <c r="K7" s="118">
        <v>4</v>
      </c>
      <c r="L7" s="128">
        <f>D41*K7</f>
        <v>116.6</v>
      </c>
      <c r="M7" s="132">
        <f t="shared" si="0"/>
        <v>5</v>
      </c>
      <c r="N7" s="138">
        <f t="shared" si="0"/>
        <v>154.55000000000001</v>
      </c>
      <c r="O7" s="142">
        <f t="shared" si="4"/>
        <v>915</v>
      </c>
      <c r="P7" s="146">
        <f t="shared" si="1"/>
        <v>28282.65</v>
      </c>
      <c r="Q7" s="132">
        <f t="shared" si="2"/>
        <v>50.833333333333336</v>
      </c>
      <c r="R7" s="106">
        <f t="shared" si="2"/>
        <v>1571.2583333333334</v>
      </c>
      <c r="S7" s="116">
        <f>O7*D7</f>
        <v>167445</v>
      </c>
      <c r="T7" s="106"/>
      <c r="U7" s="106"/>
      <c r="V7" s="106">
        <f t="shared" ref="V7:W9" si="6">T7*C7</f>
        <v>0</v>
      </c>
      <c r="W7" s="138">
        <f t="shared" si="6"/>
        <v>0</v>
      </c>
      <c r="X7" s="151">
        <f t="shared" si="5"/>
        <v>0</v>
      </c>
      <c r="Y7" s="148">
        <f t="shared" si="3"/>
        <v>28282.65</v>
      </c>
    </row>
    <row r="8" spans="1:25" ht="15.75" thickBot="1" x14ac:dyDescent="0.3">
      <c r="A8" s="67" t="s">
        <v>11</v>
      </c>
      <c r="B8" s="113" t="s">
        <v>69</v>
      </c>
      <c r="C8" s="159">
        <v>38</v>
      </c>
      <c r="D8" s="159">
        <v>240</v>
      </c>
      <c r="E8" s="124"/>
      <c r="F8" s="128">
        <f>D37*E8</f>
        <v>0</v>
      </c>
      <c r="G8" s="118">
        <v>0</v>
      </c>
      <c r="H8" s="128">
        <f>D39*G8</f>
        <v>0</v>
      </c>
      <c r="I8" s="118">
        <v>1</v>
      </c>
      <c r="J8" s="128">
        <f>D40*I8</f>
        <v>37.950000000000003</v>
      </c>
      <c r="K8" s="118">
        <v>4</v>
      </c>
      <c r="L8" s="128">
        <f>D41*K8</f>
        <v>116.6</v>
      </c>
      <c r="M8" s="132">
        <f t="shared" si="0"/>
        <v>5</v>
      </c>
      <c r="N8" s="138">
        <f t="shared" si="0"/>
        <v>154.55000000000001</v>
      </c>
      <c r="O8" s="142">
        <f t="shared" si="4"/>
        <v>1200</v>
      </c>
      <c r="P8" s="146">
        <f t="shared" si="1"/>
        <v>37092</v>
      </c>
      <c r="Q8" s="132">
        <f t="shared" si="2"/>
        <v>31.578947368421051</v>
      </c>
      <c r="R8" s="106">
        <f t="shared" si="2"/>
        <v>976.10526315789468</v>
      </c>
      <c r="S8" s="116">
        <f>O8*D8</f>
        <v>288000</v>
      </c>
      <c r="T8" s="106"/>
      <c r="U8" s="106"/>
      <c r="V8" s="106">
        <f t="shared" si="6"/>
        <v>0</v>
      </c>
      <c r="W8" s="138">
        <f t="shared" si="6"/>
        <v>0</v>
      </c>
      <c r="X8" s="151">
        <f t="shared" si="5"/>
        <v>0</v>
      </c>
      <c r="Y8" s="148">
        <f t="shared" si="3"/>
        <v>37092</v>
      </c>
    </row>
    <row r="9" spans="1:25" ht="15.75" thickBot="1" x14ac:dyDescent="0.3">
      <c r="A9" s="67" t="s">
        <v>32</v>
      </c>
      <c r="B9" s="114" t="s">
        <v>57</v>
      </c>
      <c r="C9" s="159">
        <v>55</v>
      </c>
      <c r="D9" s="159">
        <v>140</v>
      </c>
      <c r="E9" s="124"/>
      <c r="F9" s="128">
        <f>D37*E9</f>
        <v>0</v>
      </c>
      <c r="G9" s="118">
        <v>0</v>
      </c>
      <c r="H9" s="128">
        <f>D39*G9</f>
        <v>0</v>
      </c>
      <c r="I9" s="118">
        <v>1</v>
      </c>
      <c r="J9" s="128">
        <f>D40*I9</f>
        <v>37.950000000000003</v>
      </c>
      <c r="K9" s="118">
        <v>1</v>
      </c>
      <c r="L9" s="128">
        <f>D41*K9</f>
        <v>29.15</v>
      </c>
      <c r="M9" s="132">
        <f t="shared" si="0"/>
        <v>2</v>
      </c>
      <c r="N9" s="138">
        <f t="shared" si="0"/>
        <v>67.099999999999994</v>
      </c>
      <c r="O9" s="142">
        <f t="shared" si="4"/>
        <v>280</v>
      </c>
      <c r="P9" s="146">
        <f t="shared" si="1"/>
        <v>9394</v>
      </c>
      <c r="Q9" s="132">
        <f t="shared" si="2"/>
        <v>5.0909090909090908</v>
      </c>
      <c r="R9" s="106">
        <f t="shared" si="2"/>
        <v>170.8</v>
      </c>
      <c r="S9" s="116">
        <f>O9*D9</f>
        <v>39200</v>
      </c>
      <c r="T9" s="106"/>
      <c r="U9" s="106"/>
      <c r="V9" s="106">
        <f t="shared" si="6"/>
        <v>0</v>
      </c>
      <c r="W9" s="138">
        <f t="shared" si="6"/>
        <v>0</v>
      </c>
      <c r="X9" s="151">
        <f t="shared" si="5"/>
        <v>0</v>
      </c>
      <c r="Y9" s="148">
        <f t="shared" si="3"/>
        <v>9394</v>
      </c>
    </row>
    <row r="10" spans="1:25" ht="15" customHeight="1" thickBot="1" x14ac:dyDescent="0.3">
      <c r="A10" s="71" t="s">
        <v>22</v>
      </c>
      <c r="B10" s="82" t="s">
        <v>21</v>
      </c>
      <c r="C10" s="161">
        <v>9</v>
      </c>
      <c r="D10" s="161">
        <v>9</v>
      </c>
      <c r="E10" s="125"/>
      <c r="F10" s="129">
        <f>104.936*E10</f>
        <v>0</v>
      </c>
      <c r="G10" s="119">
        <v>0</v>
      </c>
      <c r="H10" s="129">
        <f>D39*G10</f>
        <v>0</v>
      </c>
      <c r="I10" s="119">
        <v>1</v>
      </c>
      <c r="J10" s="129">
        <f>D40*I10</f>
        <v>37.950000000000003</v>
      </c>
      <c r="K10" s="119">
        <v>1</v>
      </c>
      <c r="L10" s="129">
        <f>D41*K10</f>
        <v>29.15</v>
      </c>
      <c r="M10" s="133">
        <f t="shared" si="0"/>
        <v>2</v>
      </c>
      <c r="N10" s="139">
        <f t="shared" si="0"/>
        <v>67.099999999999994</v>
      </c>
      <c r="O10" s="143">
        <f t="shared" si="4"/>
        <v>18</v>
      </c>
      <c r="P10" s="147">
        <f t="shared" si="1"/>
        <v>603.9</v>
      </c>
      <c r="Q10" s="133">
        <f t="shared" si="2"/>
        <v>2</v>
      </c>
      <c r="R10" s="107">
        <f t="shared" si="2"/>
        <v>67.099999999999994</v>
      </c>
      <c r="S10" s="116">
        <f t="shared" ref="S10:S16" si="7">O10*C10</f>
        <v>162</v>
      </c>
      <c r="T10" s="107"/>
      <c r="U10" s="107"/>
      <c r="V10" s="107">
        <f t="shared" ref="V10:V16" si="8">T10*C10</f>
        <v>0</v>
      </c>
      <c r="W10" s="139"/>
      <c r="X10" s="152">
        <f t="shared" si="5"/>
        <v>0</v>
      </c>
      <c r="Y10" s="148">
        <f t="shared" si="3"/>
        <v>603.9</v>
      </c>
    </row>
    <row r="11" spans="1:25" ht="15.75" thickBot="1" x14ac:dyDescent="0.3">
      <c r="A11" s="71" t="s">
        <v>19</v>
      </c>
      <c r="B11" s="82" t="s">
        <v>58</v>
      </c>
      <c r="C11" s="161">
        <v>6</v>
      </c>
      <c r="D11" s="161">
        <v>6</v>
      </c>
      <c r="E11" s="125"/>
      <c r="F11" s="129">
        <f t="shared" ref="F11:F16" si="9">104.936*E11</f>
        <v>0</v>
      </c>
      <c r="G11" s="119">
        <v>0</v>
      </c>
      <c r="H11" s="129">
        <f>D39*G11</f>
        <v>0</v>
      </c>
      <c r="I11" s="119">
        <v>1</v>
      </c>
      <c r="J11" s="129">
        <f>D40*I11</f>
        <v>37.950000000000003</v>
      </c>
      <c r="K11" s="119">
        <v>1</v>
      </c>
      <c r="L11" s="129">
        <f>D41*K11</f>
        <v>29.15</v>
      </c>
      <c r="M11" s="133">
        <f t="shared" si="0"/>
        <v>2</v>
      </c>
      <c r="N11" s="139">
        <f t="shared" si="0"/>
        <v>67.099999999999994</v>
      </c>
      <c r="O11" s="143">
        <f t="shared" si="4"/>
        <v>12</v>
      </c>
      <c r="P11" s="147">
        <f t="shared" si="1"/>
        <v>402.59999999999997</v>
      </c>
      <c r="Q11" s="133">
        <f t="shared" si="2"/>
        <v>2</v>
      </c>
      <c r="R11" s="107">
        <f t="shared" si="2"/>
        <v>67.099999999999994</v>
      </c>
      <c r="S11" s="116">
        <f t="shared" si="7"/>
        <v>72</v>
      </c>
      <c r="T11" s="107"/>
      <c r="U11" s="107"/>
      <c r="V11" s="107">
        <f t="shared" si="8"/>
        <v>0</v>
      </c>
      <c r="W11" s="139">
        <f t="shared" ref="W11:W16" si="10">U11*D11</f>
        <v>0</v>
      </c>
      <c r="X11" s="152">
        <f t="shared" si="5"/>
        <v>0</v>
      </c>
      <c r="Y11" s="148">
        <f t="shared" si="3"/>
        <v>402.59999999999997</v>
      </c>
    </row>
    <row r="12" spans="1:25" ht="30.75" thickBot="1" x14ac:dyDescent="0.3">
      <c r="A12" s="71" t="s">
        <v>9</v>
      </c>
      <c r="B12" s="82" t="s">
        <v>59</v>
      </c>
      <c r="C12" s="161">
        <v>55</v>
      </c>
      <c r="D12" s="161">
        <v>282</v>
      </c>
      <c r="E12" s="125"/>
      <c r="F12" s="129">
        <f t="shared" si="9"/>
        <v>0</v>
      </c>
      <c r="G12" s="119">
        <v>0</v>
      </c>
      <c r="H12" s="129">
        <f>D39*G12</f>
        <v>0</v>
      </c>
      <c r="I12" s="119">
        <v>1</v>
      </c>
      <c r="J12" s="129">
        <f>D40*I12</f>
        <v>37.950000000000003</v>
      </c>
      <c r="K12" s="119">
        <v>4</v>
      </c>
      <c r="L12" s="129">
        <f>D41*K12</f>
        <v>116.6</v>
      </c>
      <c r="M12" s="133">
        <f t="shared" si="0"/>
        <v>5</v>
      </c>
      <c r="N12" s="139">
        <f t="shared" si="0"/>
        <v>154.55000000000001</v>
      </c>
      <c r="O12" s="143">
        <f t="shared" si="4"/>
        <v>1410</v>
      </c>
      <c r="P12" s="147">
        <f t="shared" si="1"/>
        <v>43583.100000000006</v>
      </c>
      <c r="Q12" s="133">
        <f t="shared" si="2"/>
        <v>25.636363636363637</v>
      </c>
      <c r="R12" s="107">
        <f t="shared" si="2"/>
        <v>792.42000000000007</v>
      </c>
      <c r="S12" s="116">
        <f t="shared" si="7"/>
        <v>77550</v>
      </c>
      <c r="T12" s="107"/>
      <c r="U12" s="107"/>
      <c r="V12" s="107">
        <f t="shared" si="8"/>
        <v>0</v>
      </c>
      <c r="W12" s="139">
        <f t="shared" si="10"/>
        <v>0</v>
      </c>
      <c r="X12" s="152">
        <f t="shared" si="5"/>
        <v>0</v>
      </c>
      <c r="Y12" s="148">
        <f t="shared" si="3"/>
        <v>43583.100000000006</v>
      </c>
    </row>
    <row r="13" spans="1:25" ht="15.75" thickBot="1" x14ac:dyDescent="0.3">
      <c r="A13" s="71">
        <v>86.448999999999998</v>
      </c>
      <c r="B13" s="82" t="s">
        <v>60</v>
      </c>
      <c r="C13" s="161">
        <v>4</v>
      </c>
      <c r="D13" s="161">
        <v>61</v>
      </c>
      <c r="E13" s="125"/>
      <c r="F13" s="129">
        <f t="shared" si="9"/>
        <v>0</v>
      </c>
      <c r="G13" s="119">
        <v>0</v>
      </c>
      <c r="H13" s="129">
        <f>D39*G13</f>
        <v>0</v>
      </c>
      <c r="I13" s="119">
        <v>1</v>
      </c>
      <c r="J13" s="129">
        <f>D40*I13</f>
        <v>37.950000000000003</v>
      </c>
      <c r="K13" s="119">
        <v>4</v>
      </c>
      <c r="L13" s="129">
        <f>D41*K13</f>
        <v>116.6</v>
      </c>
      <c r="M13" s="133">
        <f t="shared" si="0"/>
        <v>5</v>
      </c>
      <c r="N13" s="139">
        <f t="shared" si="0"/>
        <v>154.55000000000001</v>
      </c>
      <c r="O13" s="143">
        <f t="shared" si="4"/>
        <v>305</v>
      </c>
      <c r="P13" s="147">
        <f t="shared" si="1"/>
        <v>9427.5500000000011</v>
      </c>
      <c r="Q13" s="133">
        <f t="shared" si="2"/>
        <v>76.25</v>
      </c>
      <c r="R13" s="107">
        <f t="shared" si="2"/>
        <v>2356.8875000000003</v>
      </c>
      <c r="S13" s="116">
        <f t="shared" si="7"/>
        <v>1220</v>
      </c>
      <c r="T13" s="107"/>
      <c r="U13" s="107"/>
      <c r="V13" s="107">
        <f t="shared" si="8"/>
        <v>0</v>
      </c>
      <c r="W13" s="139">
        <f t="shared" si="10"/>
        <v>0</v>
      </c>
      <c r="X13" s="152">
        <f t="shared" si="5"/>
        <v>0</v>
      </c>
      <c r="Y13" s="148">
        <f t="shared" si="3"/>
        <v>9427.5500000000011</v>
      </c>
    </row>
    <row r="14" spans="1:25" ht="15.75" thickBot="1" x14ac:dyDescent="0.3">
      <c r="A14" s="71">
        <v>85.190299999999993</v>
      </c>
      <c r="B14" s="82" t="s">
        <v>36</v>
      </c>
      <c r="C14" s="161">
        <v>4</v>
      </c>
      <c r="D14" s="161">
        <v>4</v>
      </c>
      <c r="E14" s="125">
        <v>1</v>
      </c>
      <c r="F14" s="129">
        <f t="shared" si="9"/>
        <v>104.93600000000001</v>
      </c>
      <c r="G14" s="119">
        <v>0</v>
      </c>
      <c r="H14" s="129">
        <f>D39*G14</f>
        <v>0</v>
      </c>
      <c r="I14" s="119">
        <v>1</v>
      </c>
      <c r="J14" s="129">
        <f>D40*I14</f>
        <v>37.950000000000003</v>
      </c>
      <c r="K14" s="119">
        <v>1</v>
      </c>
      <c r="L14" s="129">
        <f>D41*K14</f>
        <v>29.15</v>
      </c>
      <c r="M14" s="133">
        <f t="shared" si="0"/>
        <v>3</v>
      </c>
      <c r="N14" s="139">
        <f t="shared" si="0"/>
        <v>172.03600000000003</v>
      </c>
      <c r="O14" s="143">
        <f t="shared" si="4"/>
        <v>12</v>
      </c>
      <c r="P14" s="147">
        <f t="shared" si="1"/>
        <v>688.14400000000012</v>
      </c>
      <c r="Q14" s="133">
        <f t="shared" si="2"/>
        <v>3</v>
      </c>
      <c r="R14" s="107">
        <f t="shared" si="2"/>
        <v>172.03600000000003</v>
      </c>
      <c r="S14" s="116">
        <f t="shared" si="7"/>
        <v>48</v>
      </c>
      <c r="T14" s="107"/>
      <c r="U14" s="107"/>
      <c r="V14" s="107">
        <f t="shared" si="8"/>
        <v>0</v>
      </c>
      <c r="W14" s="139">
        <f t="shared" si="10"/>
        <v>0</v>
      </c>
      <c r="X14" s="152">
        <f t="shared" si="5"/>
        <v>0</v>
      </c>
      <c r="Y14" s="148">
        <f t="shared" si="3"/>
        <v>688.14400000000012</v>
      </c>
    </row>
    <row r="15" spans="1:25" ht="15.75" thickBot="1" x14ac:dyDescent="0.3">
      <c r="A15" s="71">
        <v>85.190399999999997</v>
      </c>
      <c r="B15" s="82" t="s">
        <v>38</v>
      </c>
      <c r="C15" s="161">
        <v>4</v>
      </c>
      <c r="D15" s="161">
        <v>4</v>
      </c>
      <c r="E15" s="125">
        <v>1</v>
      </c>
      <c r="F15" s="129">
        <f t="shared" si="9"/>
        <v>104.93600000000001</v>
      </c>
      <c r="G15" s="119">
        <v>0</v>
      </c>
      <c r="H15" s="129">
        <f>D39*G15</f>
        <v>0</v>
      </c>
      <c r="I15" s="119">
        <v>4</v>
      </c>
      <c r="J15" s="129">
        <f>D40*I15</f>
        <v>151.80000000000001</v>
      </c>
      <c r="K15" s="119">
        <v>4</v>
      </c>
      <c r="L15" s="129">
        <f>D41*K15</f>
        <v>116.6</v>
      </c>
      <c r="M15" s="133">
        <f t="shared" si="0"/>
        <v>9</v>
      </c>
      <c r="N15" s="139">
        <f t="shared" si="0"/>
        <v>373.33600000000001</v>
      </c>
      <c r="O15" s="143">
        <f t="shared" si="4"/>
        <v>36</v>
      </c>
      <c r="P15" s="147">
        <f t="shared" si="1"/>
        <v>1493.3440000000001</v>
      </c>
      <c r="Q15" s="133">
        <f t="shared" si="2"/>
        <v>9</v>
      </c>
      <c r="R15" s="107">
        <f t="shared" si="2"/>
        <v>373.33600000000001</v>
      </c>
      <c r="S15" s="116">
        <f t="shared" si="7"/>
        <v>144</v>
      </c>
      <c r="T15" s="107"/>
      <c r="U15" s="107"/>
      <c r="V15" s="107">
        <f t="shared" si="8"/>
        <v>0</v>
      </c>
      <c r="W15" s="139">
        <f t="shared" si="10"/>
        <v>0</v>
      </c>
      <c r="X15" s="152">
        <f t="shared" si="5"/>
        <v>0</v>
      </c>
      <c r="Y15" s="148">
        <f t="shared" si="3"/>
        <v>1493.3440000000001</v>
      </c>
    </row>
    <row r="16" spans="1:25" ht="90.75" thickBot="1" x14ac:dyDescent="0.3">
      <c r="A16" s="73" t="s">
        <v>28</v>
      </c>
      <c r="B16" s="83" t="s">
        <v>70</v>
      </c>
      <c r="C16" s="162">
        <v>55</v>
      </c>
      <c r="D16" s="162">
        <v>282</v>
      </c>
      <c r="E16" s="126"/>
      <c r="F16" s="130">
        <f t="shared" si="9"/>
        <v>0</v>
      </c>
      <c r="G16" s="120">
        <v>0</v>
      </c>
      <c r="H16" s="130">
        <f>D39*G16</f>
        <v>0</v>
      </c>
      <c r="I16" s="120">
        <v>4</v>
      </c>
      <c r="J16" s="130">
        <f>D40*I16</f>
        <v>151.80000000000001</v>
      </c>
      <c r="K16" s="120">
        <v>4</v>
      </c>
      <c r="L16" s="130">
        <f>D41*K16</f>
        <v>116.6</v>
      </c>
      <c r="M16" s="134">
        <f t="shared" si="0"/>
        <v>8</v>
      </c>
      <c r="N16" s="140">
        <f t="shared" si="0"/>
        <v>268.39999999999998</v>
      </c>
      <c r="O16" s="144">
        <f t="shared" si="4"/>
        <v>2256</v>
      </c>
      <c r="P16" s="148">
        <f t="shared" si="1"/>
        <v>75688.799999999988</v>
      </c>
      <c r="Q16" s="134">
        <f t="shared" si="2"/>
        <v>41.018181818181816</v>
      </c>
      <c r="R16" s="121">
        <f t="shared" si="2"/>
        <v>1376.1599999999999</v>
      </c>
      <c r="S16" s="122">
        <f t="shared" si="7"/>
        <v>124080</v>
      </c>
      <c r="T16" s="121">
        <v>1000</v>
      </c>
      <c r="U16" s="121">
        <v>100</v>
      </c>
      <c r="V16" s="121">
        <f t="shared" si="8"/>
        <v>55000</v>
      </c>
      <c r="W16" s="140">
        <f t="shared" si="10"/>
        <v>28200</v>
      </c>
      <c r="X16" s="153">
        <f>V16+W16</f>
        <v>83200</v>
      </c>
      <c r="Y16" s="148">
        <f>X16+P16</f>
        <v>158888.79999999999</v>
      </c>
    </row>
    <row r="17" spans="1:25" ht="15.75" thickBot="1" x14ac:dyDescent="0.3">
      <c r="C17" s="115">
        <v>55</v>
      </c>
      <c r="D17" s="115">
        <f>SUM(D3:D16)</f>
        <v>1253</v>
      </c>
      <c r="N17" s="195" t="s">
        <v>166</v>
      </c>
      <c r="O17" s="192">
        <f>SUM(O2:O16)</f>
        <v>16860</v>
      </c>
      <c r="P17" s="193">
        <f>SUM(P2:P16)</f>
        <v>594502.88800000004</v>
      </c>
      <c r="Q17" s="109"/>
      <c r="R17" s="14"/>
      <c r="S17" s="112">
        <f>SUM(S2:S16)</f>
        <v>2515361</v>
      </c>
      <c r="U17" s="263" t="s">
        <v>166</v>
      </c>
      <c r="V17" s="14">
        <f t="shared" ref="V17:Y17" si="11">SUM(V2:V16)</f>
        <v>97664</v>
      </c>
      <c r="W17" s="14">
        <f t="shared" si="11"/>
        <v>163880</v>
      </c>
      <c r="X17" s="167">
        <f t="shared" si="11"/>
        <v>261544</v>
      </c>
      <c r="Y17" s="167">
        <f t="shared" si="11"/>
        <v>856046.88800000004</v>
      </c>
    </row>
    <row r="18" spans="1:25" ht="15.75" thickBot="1" x14ac:dyDescent="0.3">
      <c r="C18" s="164" t="s">
        <v>140</v>
      </c>
      <c r="D18" s="165">
        <v>282</v>
      </c>
      <c r="K18" s="168"/>
      <c r="L18" s="55"/>
      <c r="M18" s="55"/>
      <c r="N18" s="196" t="s">
        <v>112</v>
      </c>
      <c r="O18" s="184">
        <f>SUM(O2:O15)</f>
        <v>14604</v>
      </c>
      <c r="P18" s="194">
        <f>SUM(P2:P15)</f>
        <v>518814.08799999999</v>
      </c>
      <c r="Q18" s="55"/>
      <c r="R18" s="55"/>
      <c r="S18" s="168"/>
      <c r="T18" s="55"/>
      <c r="U18" s="275" t="s">
        <v>112</v>
      </c>
      <c r="V18" s="180">
        <f>SUM(V2:V15)</f>
        <v>42664</v>
      </c>
      <c r="W18" s="180">
        <f>SUM(W2:W15)</f>
        <v>135680</v>
      </c>
      <c r="X18" s="180">
        <f>SUM(X2:X15)</f>
        <v>178344</v>
      </c>
      <c r="Y18" s="180">
        <f>SUM(Y2:Y15)</f>
        <v>697158.08799999999</v>
      </c>
    </row>
    <row r="19" spans="1:25" ht="45.75" thickBot="1" x14ac:dyDescent="0.3">
      <c r="C19" s="164" t="s">
        <v>141</v>
      </c>
      <c r="D19" s="165">
        <f>D17/C17</f>
        <v>22.781818181818181</v>
      </c>
      <c r="K19" s="55"/>
      <c r="L19" s="55"/>
      <c r="M19" s="55"/>
      <c r="N19" s="197" t="s">
        <v>123</v>
      </c>
      <c r="O19" s="185">
        <f>O16</f>
        <v>2256</v>
      </c>
      <c r="P19" s="186">
        <f>P16</f>
        <v>75688.799999999988</v>
      </c>
      <c r="Q19" s="55"/>
      <c r="R19" s="55"/>
      <c r="S19" s="55"/>
      <c r="T19" s="55"/>
      <c r="U19" s="276" t="s">
        <v>123</v>
      </c>
      <c r="V19" s="180">
        <f>V16</f>
        <v>55000</v>
      </c>
      <c r="W19" s="180">
        <f>W16</f>
        <v>28200</v>
      </c>
      <c r="X19" s="180">
        <f t="shared" ref="X19:Y19" si="12">X16</f>
        <v>83200</v>
      </c>
      <c r="Y19" s="180">
        <f t="shared" si="12"/>
        <v>158888.79999999999</v>
      </c>
    </row>
    <row r="20" spans="1:25" ht="15.75" thickBot="1" x14ac:dyDescent="0.3">
      <c r="K20" s="55"/>
      <c r="L20" s="55"/>
      <c r="M20" s="55"/>
      <c r="N20" s="55"/>
      <c r="O20" s="171"/>
      <c r="P20" s="172"/>
      <c r="Q20" s="55"/>
      <c r="R20" s="55"/>
      <c r="S20" s="55"/>
      <c r="T20" s="173"/>
      <c r="U20" s="173"/>
      <c r="V20" s="174"/>
      <c r="W20" s="174"/>
      <c r="X20" s="172"/>
      <c r="Y20" s="172"/>
    </row>
    <row r="21" spans="1:25" ht="30.75" thickTop="1" x14ac:dyDescent="0.25">
      <c r="K21" s="55"/>
      <c r="L21" s="55"/>
      <c r="M21" s="55"/>
      <c r="N21" s="181"/>
      <c r="O21" s="202" t="s">
        <v>134</v>
      </c>
      <c r="P21" s="208" t="s">
        <v>137</v>
      </c>
      <c r="Q21" s="208" t="s">
        <v>135</v>
      </c>
      <c r="R21" s="209" t="s">
        <v>136</v>
      </c>
      <c r="S21" s="55"/>
      <c r="T21" s="173"/>
      <c r="U21" s="173"/>
      <c r="V21" s="174"/>
      <c r="W21" s="174"/>
      <c r="X21" s="172"/>
      <c r="Y21" s="172"/>
    </row>
    <row r="22" spans="1:25" ht="30.75" thickBot="1" x14ac:dyDescent="0.3">
      <c r="K22" s="55"/>
      <c r="L22" s="55"/>
      <c r="M22" s="55"/>
      <c r="N22" s="203" t="s">
        <v>145</v>
      </c>
      <c r="O22" s="204">
        <f>O17</f>
        <v>16860</v>
      </c>
      <c r="P22" s="206">
        <f>P17</f>
        <v>594502.88800000004</v>
      </c>
      <c r="Q22" s="206">
        <f>X17</f>
        <v>261544</v>
      </c>
      <c r="R22" s="207">
        <f>Y17</f>
        <v>856046.88800000004</v>
      </c>
      <c r="S22" s="55"/>
      <c r="T22" s="173"/>
      <c r="U22" s="173"/>
      <c r="V22" s="174"/>
      <c r="W22" s="174"/>
      <c r="X22" s="172"/>
      <c r="Y22" s="172"/>
    </row>
    <row r="23" spans="1:25" ht="16.5" thickTop="1" thickBot="1" x14ac:dyDescent="0.3">
      <c r="K23" s="55"/>
      <c r="L23" s="55"/>
      <c r="M23" s="55"/>
      <c r="N23" s="55"/>
      <c r="O23" s="170"/>
      <c r="P23" s="173"/>
      <c r="Q23" s="173"/>
      <c r="R23" s="173"/>
      <c r="S23" s="175"/>
      <c r="T23" s="55"/>
      <c r="U23" s="55"/>
      <c r="V23" s="55"/>
      <c r="W23" s="55"/>
      <c r="X23" s="55"/>
      <c r="Y23" s="55"/>
    </row>
    <row r="24" spans="1:25" ht="30.75" thickTop="1" x14ac:dyDescent="0.25">
      <c r="K24" s="55"/>
      <c r="L24" s="55"/>
      <c r="M24" s="55"/>
      <c r="N24" s="181"/>
      <c r="O24" s="205" t="s">
        <v>134</v>
      </c>
      <c r="P24" s="208" t="s">
        <v>137</v>
      </c>
      <c r="Q24" s="208" t="s">
        <v>135</v>
      </c>
      <c r="R24" s="209" t="s">
        <v>136</v>
      </c>
      <c r="S24" s="55"/>
      <c r="T24" s="55"/>
      <c r="U24" s="55"/>
      <c r="V24" s="55"/>
      <c r="W24" s="55"/>
      <c r="X24" s="55"/>
      <c r="Y24" s="169"/>
    </row>
    <row r="25" spans="1:25" ht="45.75" thickBot="1" x14ac:dyDescent="0.3">
      <c r="K25" s="55"/>
      <c r="L25" s="55"/>
      <c r="M25" s="55"/>
      <c r="N25" s="203" t="s">
        <v>133</v>
      </c>
      <c r="O25" s="204">
        <f>O17/$C$17</f>
        <v>306.54545454545456</v>
      </c>
      <c r="P25" s="206">
        <f>P17/$C$17</f>
        <v>10809.143418181819</v>
      </c>
      <c r="Q25" s="206">
        <f>X17/$C$17</f>
        <v>4755.3454545454542</v>
      </c>
      <c r="R25" s="207">
        <f>Y17/$C$17</f>
        <v>15564.488872727274</v>
      </c>
      <c r="S25" s="55"/>
      <c r="T25" s="55"/>
      <c r="U25" s="55"/>
      <c r="V25" s="55"/>
      <c r="W25" s="55"/>
      <c r="X25" s="55"/>
      <c r="Y25" s="55"/>
    </row>
    <row r="26" spans="1:25" ht="16.5" thickTop="1" thickBot="1" x14ac:dyDescent="0.3">
      <c r="A26" s="294" t="s">
        <v>114</v>
      </c>
      <c r="B26" s="66" t="s">
        <v>111</v>
      </c>
      <c r="K26" s="55"/>
      <c r="L26" s="55"/>
      <c r="M26" s="55"/>
      <c r="N26" s="55"/>
      <c r="O26" s="170"/>
      <c r="P26" s="173"/>
      <c r="Q26" s="173"/>
      <c r="R26" s="173"/>
      <c r="S26" s="55"/>
      <c r="T26" s="55"/>
      <c r="U26" s="55"/>
      <c r="V26" s="55"/>
      <c r="W26" s="55"/>
      <c r="X26" s="55"/>
      <c r="Y26" s="55"/>
    </row>
    <row r="27" spans="1:25" ht="30.75" thickTop="1" x14ac:dyDescent="0.25">
      <c r="A27" s="295"/>
      <c r="B27" s="72" t="s">
        <v>112</v>
      </c>
      <c r="K27" s="177"/>
      <c r="L27" s="177"/>
      <c r="M27" s="177"/>
      <c r="N27" s="181"/>
      <c r="O27" s="205" t="s">
        <v>134</v>
      </c>
      <c r="P27" s="208" t="s">
        <v>137</v>
      </c>
      <c r="Q27" s="208" t="s">
        <v>135</v>
      </c>
      <c r="R27" s="209" t="s">
        <v>136</v>
      </c>
      <c r="S27" s="55"/>
      <c r="T27" s="55"/>
      <c r="U27" s="55"/>
      <c r="V27" s="55"/>
      <c r="W27" s="55"/>
      <c r="X27" s="55"/>
      <c r="Y27" s="55"/>
    </row>
    <row r="28" spans="1:25" ht="45.75" thickBot="1" x14ac:dyDescent="0.3">
      <c r="A28" s="296"/>
      <c r="B28" s="74" t="s">
        <v>113</v>
      </c>
      <c r="K28" s="177"/>
      <c r="L28" s="178"/>
      <c r="M28" s="177"/>
      <c r="N28" s="203" t="s">
        <v>146</v>
      </c>
      <c r="O28" s="204">
        <f>O17/$D$18</f>
        <v>59.787234042553195</v>
      </c>
      <c r="P28" s="206">
        <f t="shared" ref="P28" si="13">P17/$D$18</f>
        <v>2108.1662695035461</v>
      </c>
      <c r="Q28" s="206">
        <f>X17/$D$18</f>
        <v>927.46099290780137</v>
      </c>
      <c r="R28" s="207">
        <f>Y17/$D$18</f>
        <v>3035.6272624113476</v>
      </c>
      <c r="S28" s="55"/>
      <c r="T28" s="176"/>
      <c r="U28" s="55"/>
      <c r="V28" s="55"/>
      <c r="W28" s="55"/>
      <c r="X28" s="55"/>
      <c r="Y28" s="55"/>
    </row>
    <row r="29" spans="1:25" ht="15.75" thickBot="1" x14ac:dyDescent="0.3">
      <c r="K29" s="177"/>
      <c r="L29" s="177"/>
      <c r="M29" s="177"/>
      <c r="N29" s="177"/>
      <c r="O29" s="179"/>
      <c r="P29" s="55"/>
      <c r="Q29" s="177"/>
      <c r="R29" s="177"/>
      <c r="S29" s="55"/>
      <c r="T29" s="176"/>
      <c r="U29" s="55"/>
      <c r="V29" s="55"/>
      <c r="W29" s="55"/>
      <c r="X29" s="55"/>
      <c r="Y29" s="55"/>
    </row>
    <row r="30" spans="1:25" ht="16.5" thickTop="1" thickBot="1" x14ac:dyDescent="0.3">
      <c r="N30" s="220" t="s">
        <v>154</v>
      </c>
      <c r="O30" s="221"/>
      <c r="T30" s="99"/>
    </row>
    <row r="31" spans="1:25" ht="45" x14ac:dyDescent="0.25">
      <c r="B31" s="18" t="s">
        <v>63</v>
      </c>
      <c r="C31" s="26"/>
      <c r="D31" s="26"/>
      <c r="E31" s="19" t="s">
        <v>64</v>
      </c>
      <c r="F31" s="15"/>
      <c r="G31" s="15"/>
      <c r="H31" s="15"/>
      <c r="I31" s="15"/>
      <c r="J31" s="15"/>
      <c r="K31" s="15"/>
      <c r="N31" s="222" t="s">
        <v>149</v>
      </c>
      <c r="O31" s="223">
        <v>55</v>
      </c>
      <c r="T31" s="99"/>
    </row>
    <row r="32" spans="1:25" ht="45.75" thickBot="1" x14ac:dyDescent="0.3">
      <c r="B32" s="20">
        <v>336310</v>
      </c>
      <c r="C32" s="27"/>
      <c r="D32" s="27"/>
      <c r="E32" s="21" t="s">
        <v>65</v>
      </c>
      <c r="F32" s="15"/>
      <c r="G32" s="15"/>
      <c r="H32" s="15"/>
      <c r="I32" s="15"/>
      <c r="J32" s="15"/>
      <c r="K32" s="15"/>
      <c r="N32" s="222" t="s">
        <v>150</v>
      </c>
      <c r="O32" s="240">
        <v>15420</v>
      </c>
      <c r="T32" s="99"/>
    </row>
    <row r="33" spans="2:21" ht="32.25" thickBot="1" x14ac:dyDescent="0.3">
      <c r="B33" s="8" t="s">
        <v>66</v>
      </c>
      <c r="C33" s="8"/>
      <c r="D33" s="8"/>
      <c r="E33" s="8"/>
      <c r="F33" s="8"/>
      <c r="G33" s="8"/>
      <c r="H33" s="8"/>
      <c r="I33" s="8"/>
      <c r="J33" s="8"/>
      <c r="K33" s="8"/>
      <c r="N33" s="222" t="s">
        <v>151</v>
      </c>
      <c r="O33" s="224">
        <v>461275</v>
      </c>
      <c r="T33" s="101"/>
      <c r="U33" s="100"/>
    </row>
    <row r="34" spans="2:21" ht="75" customHeight="1" x14ac:dyDescent="0.25">
      <c r="B34" s="23" t="s">
        <v>67</v>
      </c>
      <c r="C34" s="57"/>
      <c r="D34" s="58"/>
      <c r="E34" s="287"/>
      <c r="F34" s="287"/>
      <c r="G34" s="287"/>
      <c r="H34" s="287"/>
      <c r="I34" s="103"/>
      <c r="J34" s="103"/>
      <c r="K34" s="8"/>
      <c r="N34" s="222" t="s">
        <v>152</v>
      </c>
      <c r="O34" s="224">
        <v>182560</v>
      </c>
      <c r="T34" s="99"/>
    </row>
    <row r="35" spans="2:21" ht="32.25" thickBot="1" x14ac:dyDescent="0.3">
      <c r="B35" s="24" t="s">
        <v>68</v>
      </c>
      <c r="C35" s="22"/>
      <c r="D35" s="59"/>
      <c r="E35" s="54"/>
      <c r="F35" s="54"/>
      <c r="G35" s="288"/>
      <c r="H35" s="288"/>
      <c r="I35" s="104"/>
      <c r="J35" s="104"/>
      <c r="K35" s="16"/>
      <c r="N35" s="225" t="s">
        <v>153</v>
      </c>
      <c r="O35" s="226">
        <v>97644</v>
      </c>
    </row>
    <row r="36" spans="2:21" ht="30.75" thickTop="1" x14ac:dyDescent="0.25">
      <c r="B36" s="60"/>
      <c r="C36" s="56"/>
      <c r="D36" s="13" t="s">
        <v>99</v>
      </c>
      <c r="E36" s="55"/>
      <c r="F36" s="55"/>
      <c r="G36" s="297"/>
      <c r="H36" s="297"/>
      <c r="I36" s="102"/>
      <c r="J36" s="102"/>
      <c r="K36" s="17"/>
      <c r="N36" s="1" t="s">
        <v>164</v>
      </c>
      <c r="O36" s="97">
        <f>O35+O34</f>
        <v>280204</v>
      </c>
    </row>
    <row r="37" spans="2:21" x14ac:dyDescent="0.25">
      <c r="B37" s="60" t="s">
        <v>95</v>
      </c>
      <c r="C37" s="76">
        <v>80.72</v>
      </c>
      <c r="D37" s="77">
        <v>88.55</v>
      </c>
      <c r="E37" s="55"/>
      <c r="F37" s="55"/>
      <c r="G37" s="297"/>
      <c r="H37" s="297"/>
      <c r="I37" s="102"/>
      <c r="J37" s="102"/>
      <c r="K37" s="17"/>
      <c r="N37" s="1" t="s">
        <v>156</v>
      </c>
      <c r="O37" s="97">
        <f>O33+O34+O35</f>
        <v>741479</v>
      </c>
    </row>
    <row r="38" spans="2:21" x14ac:dyDescent="0.25">
      <c r="B38" s="60" t="s">
        <v>96</v>
      </c>
      <c r="C38" s="76">
        <v>72.11</v>
      </c>
      <c r="D38" s="77">
        <f t="shared" ref="D38:D39" si="14">C38*1.3</f>
        <v>93.743000000000009</v>
      </c>
      <c r="E38" s="55"/>
      <c r="F38" s="55"/>
      <c r="G38" s="297"/>
      <c r="H38" s="297"/>
      <c r="I38" s="102"/>
      <c r="J38" s="102"/>
      <c r="K38" s="17"/>
    </row>
    <row r="39" spans="2:21" x14ac:dyDescent="0.25">
      <c r="B39" s="60" t="s">
        <v>79</v>
      </c>
      <c r="C39" s="76">
        <v>55.02</v>
      </c>
      <c r="D39" s="77">
        <f t="shared" si="14"/>
        <v>71.52600000000001</v>
      </c>
    </row>
    <row r="40" spans="2:21" x14ac:dyDescent="0.25">
      <c r="B40" s="60" t="s">
        <v>98</v>
      </c>
      <c r="C40" s="76">
        <v>35.56</v>
      </c>
      <c r="D40" s="77">
        <v>37.950000000000003</v>
      </c>
    </row>
    <row r="41" spans="2:21" ht="15.75" thickBot="1" x14ac:dyDescent="0.3">
      <c r="B41" s="61" t="s">
        <v>97</v>
      </c>
      <c r="C41" s="78">
        <v>29.36</v>
      </c>
      <c r="D41" s="79">
        <v>29.15</v>
      </c>
    </row>
    <row r="42" spans="2:21" x14ac:dyDescent="0.25">
      <c r="L42" s="8"/>
      <c r="M42" s="8"/>
      <c r="N42" s="8"/>
      <c r="Q42" s="8"/>
      <c r="R42" s="8"/>
    </row>
  </sheetData>
  <mergeCells count="10">
    <mergeCell ref="G36:H36"/>
    <mergeCell ref="G37:H37"/>
    <mergeCell ref="G38:H38"/>
    <mergeCell ref="E1:F1"/>
    <mergeCell ref="G1:H1"/>
    <mergeCell ref="I1:J1"/>
    <mergeCell ref="K1:L1"/>
    <mergeCell ref="A26:A28"/>
    <mergeCell ref="E34:H34"/>
    <mergeCell ref="G35:H3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6C314-DC83-4EC1-B934-E061C95419E6}">
  <sheetPr>
    <tabColor rgb="FF00B0F0"/>
  </sheetPr>
  <dimension ref="A1:K21"/>
  <sheetViews>
    <sheetView topLeftCell="B1" zoomScale="80" zoomScaleNormal="80" workbookViewId="0">
      <selection activeCell="I25" sqref="I25"/>
    </sheetView>
    <sheetView workbookViewId="1"/>
  </sheetViews>
  <sheetFormatPr defaultColWidth="9.140625" defaultRowHeight="15" x14ac:dyDescent="0.25"/>
  <cols>
    <col min="1" max="1" width="14.42578125" style="1" customWidth="1"/>
    <col min="2" max="2" width="34.85546875" style="1" customWidth="1"/>
    <col min="3" max="3" width="39.5703125" style="1" customWidth="1"/>
    <col min="4" max="4" width="11.28515625" style="1" customWidth="1"/>
    <col min="5" max="5" width="16.42578125" style="1" customWidth="1"/>
    <col min="6" max="6" width="10.85546875" style="1" customWidth="1"/>
    <col min="7" max="7" width="12.7109375" style="1" customWidth="1"/>
    <col min="8" max="8" width="7.85546875" style="1" customWidth="1"/>
    <col min="9" max="9" width="12.28515625" style="1" customWidth="1"/>
    <col min="10" max="10" width="15.85546875" style="1" customWidth="1"/>
    <col min="11" max="16384" width="9.140625" style="1"/>
  </cols>
  <sheetData>
    <row r="1" spans="1:11" ht="15.75" thickBot="1" x14ac:dyDescent="0.3"/>
    <row r="2" spans="1:11" ht="46.5" thickTop="1" thickBot="1" x14ac:dyDescent="0.3">
      <c r="A2" s="29"/>
      <c r="B2" s="271" t="s">
        <v>61</v>
      </c>
      <c r="C2" s="271" t="s">
        <v>81</v>
      </c>
      <c r="D2" s="271" t="s">
        <v>165</v>
      </c>
      <c r="E2" s="272" t="s">
        <v>89</v>
      </c>
      <c r="F2" s="298" t="s">
        <v>119</v>
      </c>
      <c r="G2" s="299"/>
      <c r="H2" s="298" t="s">
        <v>120</v>
      </c>
      <c r="I2" s="299"/>
      <c r="J2" s="273" t="s">
        <v>91</v>
      </c>
      <c r="K2" s="274" t="s">
        <v>92</v>
      </c>
    </row>
    <row r="3" spans="1:11" ht="30" x14ac:dyDescent="0.25">
      <c r="A3" s="30" t="s">
        <v>11</v>
      </c>
      <c r="B3" s="241" t="s">
        <v>55</v>
      </c>
      <c r="C3" s="242" t="s">
        <v>82</v>
      </c>
      <c r="D3" s="195">
        <f>G3+I3</f>
        <v>6</v>
      </c>
      <c r="E3" s="243">
        <v>314</v>
      </c>
      <c r="F3" s="267">
        <f>G3*$D$19</f>
        <v>315.99671794871801</v>
      </c>
      <c r="G3" s="244">
        <v>2</v>
      </c>
      <c r="H3" s="267">
        <f>I3*$D$20</f>
        <v>81.408000000000015</v>
      </c>
      <c r="I3" s="244">
        <v>4</v>
      </c>
      <c r="J3" s="245">
        <f>(F3*E3)+(H3*E3)</f>
        <v>124785.08143589746</v>
      </c>
      <c r="K3" s="255">
        <f>E3*D3</f>
        <v>1884</v>
      </c>
    </row>
    <row r="4" spans="1:11" ht="60" x14ac:dyDescent="0.25">
      <c r="A4" s="31" t="s">
        <v>13</v>
      </c>
      <c r="B4" s="38" t="s">
        <v>56</v>
      </c>
      <c r="C4" s="42" t="s">
        <v>83</v>
      </c>
      <c r="D4" s="246" t="s">
        <v>90</v>
      </c>
      <c r="E4" s="247">
        <v>274</v>
      </c>
      <c r="F4" s="268">
        <f t="shared" ref="F4:F15" si="0">G4*$D$19</f>
        <v>0</v>
      </c>
      <c r="G4" s="248">
        <v>0</v>
      </c>
      <c r="H4" s="268">
        <f t="shared" ref="H4:H15" si="1">I4*$D$20</f>
        <v>0</v>
      </c>
      <c r="I4" s="248">
        <v>0</v>
      </c>
      <c r="J4" s="249">
        <v>0</v>
      </c>
      <c r="K4" s="255">
        <v>0</v>
      </c>
    </row>
    <row r="5" spans="1:11" ht="75" x14ac:dyDescent="0.25">
      <c r="A5" s="31" t="s">
        <v>25</v>
      </c>
      <c r="B5" s="45" t="s">
        <v>72</v>
      </c>
      <c r="C5" s="42"/>
      <c r="D5" s="246" t="s">
        <v>90</v>
      </c>
      <c r="E5" s="247">
        <v>139</v>
      </c>
      <c r="F5" s="268">
        <f t="shared" si="0"/>
        <v>0</v>
      </c>
      <c r="G5" s="248">
        <v>0</v>
      </c>
      <c r="H5" s="268">
        <f t="shared" si="1"/>
        <v>0</v>
      </c>
      <c r="I5" s="248">
        <v>0</v>
      </c>
      <c r="J5" s="249">
        <v>0</v>
      </c>
      <c r="K5" s="255">
        <v>0</v>
      </c>
    </row>
    <row r="6" spans="1:11" ht="30" x14ac:dyDescent="0.25">
      <c r="A6" s="31" t="s">
        <v>11</v>
      </c>
      <c r="B6" s="45" t="s">
        <v>69</v>
      </c>
      <c r="C6" s="42" t="s">
        <v>82</v>
      </c>
      <c r="D6" s="246" t="s">
        <v>90</v>
      </c>
      <c r="E6" s="247">
        <v>253</v>
      </c>
      <c r="F6" s="268">
        <f t="shared" si="0"/>
        <v>0</v>
      </c>
      <c r="G6" s="248">
        <v>0</v>
      </c>
      <c r="H6" s="268">
        <f t="shared" si="1"/>
        <v>0</v>
      </c>
      <c r="I6" s="248">
        <v>0</v>
      </c>
      <c r="J6" s="249">
        <f t="shared" ref="J6:J15" si="2">(F6*E6)+(H6*E6)</f>
        <v>0</v>
      </c>
      <c r="K6" s="255">
        <v>0</v>
      </c>
    </row>
    <row r="7" spans="1:11" ht="30" x14ac:dyDescent="0.25">
      <c r="A7" s="31" t="s">
        <v>32</v>
      </c>
      <c r="B7" s="39" t="s">
        <v>57</v>
      </c>
      <c r="C7" s="42" t="s">
        <v>84</v>
      </c>
      <c r="D7" s="246" t="s">
        <v>90</v>
      </c>
      <c r="E7" s="247">
        <v>0</v>
      </c>
      <c r="F7" s="268">
        <f t="shared" si="0"/>
        <v>0</v>
      </c>
      <c r="G7" s="248">
        <v>0</v>
      </c>
      <c r="H7" s="268">
        <f t="shared" si="1"/>
        <v>0</v>
      </c>
      <c r="I7" s="248">
        <v>0</v>
      </c>
      <c r="J7" s="249">
        <f t="shared" si="2"/>
        <v>0</v>
      </c>
      <c r="K7" s="255">
        <v>0</v>
      </c>
    </row>
    <row r="8" spans="1:11" s="28" customFormat="1" ht="8.25" customHeight="1" x14ac:dyDescent="0.25">
      <c r="A8" s="32"/>
      <c r="B8" s="40"/>
      <c r="C8" s="183"/>
      <c r="D8" s="250"/>
      <c r="E8" s="251"/>
      <c r="F8" s="269"/>
      <c r="G8" s="252"/>
      <c r="H8" s="269"/>
      <c r="I8" s="252"/>
      <c r="J8" s="253"/>
      <c r="K8" s="254"/>
    </row>
    <row r="9" spans="1:11" ht="30" x14ac:dyDescent="0.25">
      <c r="A9" s="31" t="s">
        <v>22</v>
      </c>
      <c r="B9" s="38" t="s">
        <v>21</v>
      </c>
      <c r="C9" s="42" t="s">
        <v>85</v>
      </c>
      <c r="D9" s="246">
        <f t="shared" ref="D9:D14" si="3">G9+I9</f>
        <v>11</v>
      </c>
      <c r="E9" s="247">
        <v>12</v>
      </c>
      <c r="F9" s="268">
        <f t="shared" si="0"/>
        <v>1579.9835897435901</v>
      </c>
      <c r="G9" s="248">
        <v>10</v>
      </c>
      <c r="H9" s="268">
        <f t="shared" si="1"/>
        <v>20.352000000000004</v>
      </c>
      <c r="I9" s="248">
        <v>1</v>
      </c>
      <c r="J9" s="249">
        <f t="shared" si="2"/>
        <v>19204.027076923081</v>
      </c>
      <c r="K9" s="255">
        <f>E9*D9</f>
        <v>132</v>
      </c>
    </row>
    <row r="10" spans="1:11" ht="30" x14ac:dyDescent="0.25">
      <c r="A10" s="31" t="s">
        <v>19</v>
      </c>
      <c r="B10" s="38" t="s">
        <v>58</v>
      </c>
      <c r="C10" s="42" t="s">
        <v>86</v>
      </c>
      <c r="D10" s="246">
        <f t="shared" si="3"/>
        <v>11</v>
      </c>
      <c r="E10" s="247">
        <v>12</v>
      </c>
      <c r="F10" s="268">
        <f t="shared" si="0"/>
        <v>1579.9835897435901</v>
      </c>
      <c r="G10" s="248">
        <v>10</v>
      </c>
      <c r="H10" s="268">
        <f t="shared" si="1"/>
        <v>20.352000000000004</v>
      </c>
      <c r="I10" s="248">
        <v>1</v>
      </c>
      <c r="J10" s="249">
        <f t="shared" si="2"/>
        <v>19204.027076923081</v>
      </c>
      <c r="K10" s="255">
        <f t="shared" ref="K10:K14" si="4">E10*D10</f>
        <v>132</v>
      </c>
    </row>
    <row r="11" spans="1:11" ht="30" x14ac:dyDescent="0.25">
      <c r="A11" s="31" t="s">
        <v>9</v>
      </c>
      <c r="B11" s="38" t="s">
        <v>59</v>
      </c>
      <c r="C11" s="42" t="s">
        <v>87</v>
      </c>
      <c r="D11" s="246">
        <f t="shared" si="3"/>
        <v>2</v>
      </c>
      <c r="E11" s="247">
        <v>314</v>
      </c>
      <c r="F11" s="268">
        <f t="shared" si="0"/>
        <v>157.99835897435901</v>
      </c>
      <c r="G11" s="248">
        <v>1</v>
      </c>
      <c r="H11" s="268">
        <f t="shared" si="1"/>
        <v>20.352000000000004</v>
      </c>
      <c r="I11" s="248">
        <v>1</v>
      </c>
      <c r="J11" s="249">
        <f t="shared" si="2"/>
        <v>56002.012717948724</v>
      </c>
      <c r="K11" s="255">
        <f t="shared" si="4"/>
        <v>628</v>
      </c>
    </row>
    <row r="12" spans="1:11" ht="30" x14ac:dyDescent="0.25">
      <c r="A12" s="31">
        <v>86.448999999999998</v>
      </c>
      <c r="B12" s="38" t="s">
        <v>60</v>
      </c>
      <c r="C12" s="42" t="s">
        <v>87</v>
      </c>
      <c r="D12" s="246">
        <f t="shared" si="3"/>
        <v>2</v>
      </c>
      <c r="E12" s="247">
        <v>4</v>
      </c>
      <c r="F12" s="268">
        <f t="shared" si="0"/>
        <v>157.99835897435901</v>
      </c>
      <c r="G12" s="248">
        <v>1</v>
      </c>
      <c r="H12" s="268">
        <f t="shared" si="1"/>
        <v>20.352000000000004</v>
      </c>
      <c r="I12" s="248">
        <v>1</v>
      </c>
      <c r="J12" s="249">
        <f t="shared" si="2"/>
        <v>713.40143589743604</v>
      </c>
      <c r="K12" s="255">
        <f t="shared" si="4"/>
        <v>8</v>
      </c>
    </row>
    <row r="13" spans="1:11" x14ac:dyDescent="0.25">
      <c r="A13" s="31">
        <v>85.190299999999993</v>
      </c>
      <c r="B13" s="38" t="s">
        <v>36</v>
      </c>
      <c r="C13" s="42" t="s">
        <v>87</v>
      </c>
      <c r="D13" s="246">
        <f t="shared" si="3"/>
        <v>2</v>
      </c>
      <c r="E13" s="247">
        <v>0</v>
      </c>
      <c r="F13" s="268">
        <f t="shared" si="0"/>
        <v>157.99835897435901</v>
      </c>
      <c r="G13" s="248">
        <v>1</v>
      </c>
      <c r="H13" s="268">
        <f t="shared" si="1"/>
        <v>20.352000000000004</v>
      </c>
      <c r="I13" s="248">
        <v>1</v>
      </c>
      <c r="J13" s="249">
        <f t="shared" si="2"/>
        <v>0</v>
      </c>
      <c r="K13" s="255">
        <f t="shared" si="4"/>
        <v>0</v>
      </c>
    </row>
    <row r="14" spans="1:11" ht="30" x14ac:dyDescent="0.25">
      <c r="A14" s="31">
        <v>85.190399999999997</v>
      </c>
      <c r="B14" s="38" t="s">
        <v>38</v>
      </c>
      <c r="C14" s="42" t="s">
        <v>88</v>
      </c>
      <c r="D14" s="246">
        <f t="shared" si="3"/>
        <v>2</v>
      </c>
      <c r="E14" s="247">
        <v>0</v>
      </c>
      <c r="F14" s="268">
        <f t="shared" si="0"/>
        <v>157.99835897435901</v>
      </c>
      <c r="G14" s="248">
        <v>1</v>
      </c>
      <c r="H14" s="268">
        <f t="shared" si="1"/>
        <v>20.352000000000004</v>
      </c>
      <c r="I14" s="248">
        <v>1</v>
      </c>
      <c r="J14" s="249">
        <f t="shared" si="2"/>
        <v>0</v>
      </c>
      <c r="K14" s="255">
        <f t="shared" si="4"/>
        <v>0</v>
      </c>
    </row>
    <row r="15" spans="1:11" ht="105.75" thickBot="1" x14ac:dyDescent="0.3">
      <c r="A15" s="33" t="s">
        <v>28</v>
      </c>
      <c r="B15" s="41" t="s">
        <v>70</v>
      </c>
      <c r="C15" s="43" t="s">
        <v>87</v>
      </c>
      <c r="D15" s="256" t="s">
        <v>90</v>
      </c>
      <c r="E15" s="257">
        <v>0</v>
      </c>
      <c r="F15" s="270">
        <f t="shared" si="0"/>
        <v>0</v>
      </c>
      <c r="G15" s="258">
        <v>0</v>
      </c>
      <c r="H15" s="270">
        <f t="shared" si="1"/>
        <v>0</v>
      </c>
      <c r="I15" s="258">
        <v>0</v>
      </c>
      <c r="J15" s="259">
        <f t="shared" si="2"/>
        <v>0</v>
      </c>
      <c r="K15" s="260">
        <v>0</v>
      </c>
    </row>
    <row r="16" spans="1:11" x14ac:dyDescent="0.25">
      <c r="D16" s="261"/>
      <c r="E16" s="261">
        <f>SUM(E3:E15)</f>
        <v>1322</v>
      </c>
      <c r="F16" s="262"/>
      <c r="G16" s="263"/>
      <c r="H16" s="263"/>
      <c r="I16" s="263"/>
      <c r="J16" s="264">
        <f>SUM(J3:J15)</f>
        <v>219908.54974358977</v>
      </c>
      <c r="K16" s="265">
        <f>SUM(K3:K15)</f>
        <v>2784</v>
      </c>
    </row>
    <row r="17" spans="1:10" ht="15.75" thickBot="1" x14ac:dyDescent="0.3">
      <c r="J17" s="98"/>
    </row>
    <row r="18" spans="1:10" ht="45" x14ac:dyDescent="0.25">
      <c r="A18" s="242"/>
      <c r="B18" s="9" t="s">
        <v>76</v>
      </c>
      <c r="C18" s="10" t="s">
        <v>77</v>
      </c>
      <c r="D18" s="11" t="s">
        <v>78</v>
      </c>
    </row>
    <row r="19" spans="1:10" ht="30" x14ac:dyDescent="0.25">
      <c r="A19" s="42" t="s">
        <v>79</v>
      </c>
      <c r="B19" s="12" t="s">
        <v>117</v>
      </c>
      <c r="C19" s="266">
        <v>98.748974358974365</v>
      </c>
      <c r="D19" s="34">
        <f>C19*1.6</f>
        <v>157.99835897435901</v>
      </c>
    </row>
    <row r="20" spans="1:10" ht="30.75" thickBot="1" x14ac:dyDescent="0.3">
      <c r="A20" s="43" t="s">
        <v>80</v>
      </c>
      <c r="B20" s="25" t="s">
        <v>118</v>
      </c>
      <c r="C20" s="36">
        <v>12.72</v>
      </c>
      <c r="D20" s="37">
        <f>C20*1.6</f>
        <v>20.352000000000004</v>
      </c>
    </row>
    <row r="21" spans="1:10" x14ac:dyDescent="0.25">
      <c r="D21" s="35"/>
    </row>
  </sheetData>
  <mergeCells count="2">
    <mergeCell ref="F2:G2"/>
    <mergeCell ref="H2:I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CFADC-4544-4D58-BA9E-529CFA51DD49}">
  <dimension ref="A1:C11"/>
  <sheetViews>
    <sheetView workbookViewId="0"/>
    <sheetView workbookViewId="1"/>
  </sheetViews>
  <sheetFormatPr defaultRowHeight="15" x14ac:dyDescent="0.25"/>
  <sheetData>
    <row r="1" spans="1:3" x14ac:dyDescent="0.25">
      <c r="A1" s="53" t="s">
        <v>103</v>
      </c>
    </row>
    <row r="3" spans="1:3" x14ac:dyDescent="0.25">
      <c r="C3" t="s">
        <v>104</v>
      </c>
    </row>
    <row r="4" spans="1:3" x14ac:dyDescent="0.25">
      <c r="A4" t="s">
        <v>100</v>
      </c>
      <c r="B4">
        <f>155687/(52*40)</f>
        <v>74.849519230769232</v>
      </c>
      <c r="C4">
        <f>B4*1.6</f>
        <v>119.75923076923078</v>
      </c>
    </row>
    <row r="5" spans="1:3" x14ac:dyDescent="0.25">
      <c r="A5" t="s">
        <v>101</v>
      </c>
      <c r="B5">
        <f>124626/(52*40)</f>
        <v>59.916346153846156</v>
      </c>
      <c r="C5">
        <f t="shared" ref="C5:C7" si="0">B5*1.6</f>
        <v>95.86615384615385</v>
      </c>
    </row>
    <row r="6" spans="1:3" x14ac:dyDescent="0.25">
      <c r="A6" t="s">
        <v>102</v>
      </c>
      <c r="B6">
        <f>104808/(52*40)</f>
        <v>50.388461538461542</v>
      </c>
      <c r="C6">
        <f t="shared" si="0"/>
        <v>80.621538461538478</v>
      </c>
    </row>
    <row r="7" spans="1:3" x14ac:dyDescent="0.25">
      <c r="A7" s="75" t="s">
        <v>116</v>
      </c>
      <c r="B7" s="75">
        <v>12.72</v>
      </c>
      <c r="C7" s="75">
        <f t="shared" si="0"/>
        <v>20.352000000000004</v>
      </c>
    </row>
    <row r="11" spans="1:3" ht="30" x14ac:dyDescent="0.25">
      <c r="A11" s="8" t="s">
        <v>115</v>
      </c>
      <c r="B11" s="75">
        <f>(C4+C5+C6)/3</f>
        <v>98.748974358974365</v>
      </c>
      <c r="C11" s="75">
        <f>B11*1.6</f>
        <v>157.99835897435901</v>
      </c>
    </row>
  </sheetData>
  <hyperlinks>
    <hyperlink ref="A1" r:id="rId1" display="https://www.opm.gov/policy-data-oversight/pay-leave/salaries-wages/salary-tables/pdf/2022/DCB.pdf" xr:uid="{62FBE57C-5A0B-4663-9125-46FA6479BE48}"/>
  </hyperlinks>
  <pageMargins left="0.7" right="0.7" top="0.75" bottom="0.75" header="0.3" footer="0.3"/>
  <pageSetup orientation="portrait" horizontalDpi="1200" verticalDpi="120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5C501-5D67-41A6-A46C-47D4C7C1EA9C}">
  <dimension ref="A1:C7"/>
  <sheetViews>
    <sheetView workbookViewId="0"/>
    <sheetView workbookViewId="1"/>
  </sheetViews>
  <sheetFormatPr defaultRowHeight="15" x14ac:dyDescent="0.25"/>
  <cols>
    <col min="1" max="1" width="20.85546875" customWidth="1"/>
  </cols>
  <sheetData>
    <row r="1" spans="1:3" x14ac:dyDescent="0.25">
      <c r="A1" s="53" t="s">
        <v>94</v>
      </c>
    </row>
    <row r="2" spans="1:3" x14ac:dyDescent="0.25">
      <c r="C2" t="s">
        <v>99</v>
      </c>
    </row>
    <row r="3" spans="1:3" x14ac:dyDescent="0.25">
      <c r="A3" t="s">
        <v>95</v>
      </c>
      <c r="B3">
        <v>80.72</v>
      </c>
      <c r="C3">
        <f>B3*1.3</f>
        <v>104.93600000000001</v>
      </c>
    </row>
    <row r="4" spans="1:3" x14ac:dyDescent="0.25">
      <c r="A4" t="s">
        <v>96</v>
      </c>
      <c r="B4">
        <v>72.11</v>
      </c>
      <c r="C4">
        <f t="shared" ref="C4:C7" si="0">B4*1.3</f>
        <v>93.743000000000009</v>
      </c>
    </row>
    <row r="5" spans="1:3" x14ac:dyDescent="0.25">
      <c r="A5" t="s">
        <v>79</v>
      </c>
      <c r="B5">
        <v>55.02</v>
      </c>
      <c r="C5">
        <f t="shared" si="0"/>
        <v>71.52600000000001</v>
      </c>
    </row>
    <row r="6" spans="1:3" x14ac:dyDescent="0.25">
      <c r="A6" t="s">
        <v>98</v>
      </c>
      <c r="B6">
        <v>35.56</v>
      </c>
      <c r="C6">
        <f t="shared" si="0"/>
        <v>46.228000000000002</v>
      </c>
    </row>
    <row r="7" spans="1:3" x14ac:dyDescent="0.25">
      <c r="A7" t="s">
        <v>97</v>
      </c>
      <c r="B7">
        <v>29.36</v>
      </c>
      <c r="C7">
        <f t="shared" si="0"/>
        <v>38.167999999999999</v>
      </c>
    </row>
  </sheetData>
  <hyperlinks>
    <hyperlink ref="A1" r:id="rId1" display="https://www.bls.gov/oes/current/naics4_336100.htm" xr:uid="{E5969740-2448-4879-B9BB-8290F4ACE992}"/>
  </hyperlinks>
  <pageMargins left="0.7" right="0.7" top="0.75" bottom="0.75" header="0.3" footer="0.3"/>
  <pageSetup orientation="portrait"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HWY MTC Manufacturers</vt:lpstr>
      <vt:lpstr>IC Reporting Obligations</vt:lpstr>
      <vt:lpstr>Respondent Burden</vt:lpstr>
      <vt:lpstr>.02 Respondent Burden </vt:lpstr>
      <vt:lpstr>Agency Burden</vt:lpstr>
      <vt:lpstr>EPA Wages</vt:lpstr>
      <vt:lpstr>Industry Wages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Maurice Davis</dc:creator>
  <cp:lastModifiedBy>Schultz, Eric</cp:lastModifiedBy>
  <dcterms:created xsi:type="dcterms:W3CDTF">2020-02-05T16:27:22Z</dcterms:created>
  <dcterms:modified xsi:type="dcterms:W3CDTF">2023-11-01T02:00:55Z</dcterms:modified>
</cp:coreProperties>
</file>