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CD\ICR\ICR 2213 (Portable Gas Containers)\2213.07, 2023 renewal\First FR Notice\"/>
    </mc:Choice>
  </mc:AlternateContent>
  <xr:revisionPtr revIDLastSave="0" documentId="8_{D5F90A08-437D-4171-9E38-96355E0C5229}" xr6:coauthVersionLast="47" xr6:coauthVersionMax="47" xr10:uidLastSave="{00000000-0000-0000-0000-000000000000}"/>
  <bookViews>
    <workbookView xWindow="-108" yWindow="-108" windowWidth="23256" windowHeight="13176" xr2:uid="{63B13659-4A16-4309-B592-E93A661D13A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I20" i="1"/>
  <c r="I9" i="1"/>
  <c r="C11" i="2"/>
  <c r="C10" i="2"/>
  <c r="C8" i="2"/>
  <c r="C5" i="2"/>
  <c r="B10" i="2"/>
  <c r="J17" i="1"/>
  <c r="J13" i="1"/>
  <c r="M6" i="1"/>
  <c r="M20" i="1" s="1"/>
  <c r="O20" i="1" s="1"/>
  <c r="M4" i="1"/>
  <c r="J8" i="1"/>
  <c r="J20" i="1" s="1"/>
  <c r="D8" i="1"/>
  <c r="C8" i="1"/>
  <c r="I8" i="1" s="1"/>
  <c r="B8" i="1"/>
  <c r="H5" i="1"/>
  <c r="B13" i="1"/>
  <c r="B6" i="1"/>
  <c r="D34" i="1"/>
  <c r="C30" i="1"/>
  <c r="D17" i="1" s="1"/>
  <c r="C29" i="1"/>
  <c r="C17" i="1" s="1"/>
  <c r="C28" i="1"/>
  <c r="B4" i="1" s="1"/>
  <c r="C24" i="1"/>
  <c r="C4" i="1" l="1"/>
  <c r="D4" i="1"/>
  <c r="B17" i="1"/>
  <c r="I17" i="1" s="1"/>
  <c r="C6" i="1"/>
  <c r="H6" i="1" s="1"/>
  <c r="C13" i="1"/>
  <c r="I13" i="1" s="1"/>
  <c r="D6" i="1"/>
  <c r="D13" i="1"/>
  <c r="H4" i="1" l="1"/>
  <c r="H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tc={091E52B1-CB74-479E-9E3E-BE6E2AD4DEA6}</author>
    <author>Julian Maurice Davis</author>
  </authors>
  <commentList>
    <comment ref="A13" authorId="0" shapeId="0" xr:uid="{091E52B1-CB74-479E-9E3E-BE6E2AD4DEA6}">
      <text>
        <t>[Threaded comment]
Your version of Excel allows you to read this threaded comment; however, any edits to it will get removed if the file is opened in a newer version of Excel. Learn more: https://go.microsoft.com/fwlink/?linkid=870924
Comment:
    Send us an annual warranty report summarizing successful warranty claims by emission family under § 59.612, including the reason for the claim. You must submit the report by July 1 for the preceding calendar year.</t>
      </text>
    </comment>
    <comment ref="A29" authorId="1" shapeId="0" xr:uid="{813340A4-3054-414E-8E1F-B9517E18EF14}">
      <text>
        <r>
          <rPr>
            <b/>
            <sz val="9"/>
            <color indexed="81"/>
            <rFont val="Tahoma"/>
            <family val="2"/>
          </rPr>
          <t>Julian Maurice Davis:</t>
        </r>
        <r>
          <rPr>
            <sz val="9"/>
            <color indexed="81"/>
            <rFont val="Tahoma"/>
            <family val="2"/>
          </rPr>
          <t xml:space="preserve">
Used 17-0000 Architecture and Engineering occuupations for Technical
</t>
        </r>
      </text>
    </comment>
  </commentList>
</comments>
</file>

<file path=xl/sharedStrings.xml><?xml version="1.0" encoding="utf-8"?>
<sst xmlns="http://schemas.openxmlformats.org/spreadsheetml/2006/main" count="57" uniqueCount="52">
  <si>
    <t>Certification</t>
  </si>
  <si>
    <t>Reporting</t>
  </si>
  <si>
    <t>Recordkeeping</t>
  </si>
  <si>
    <t>Application labor</t>
  </si>
  <si>
    <t>Application O&amp;M</t>
  </si>
  <si>
    <t>Carry over Appl labor</t>
  </si>
  <si>
    <t>Startup one time</t>
  </si>
  <si>
    <t>Warranty labor</t>
  </si>
  <si>
    <t>Hours Per Response</t>
  </si>
  <si>
    <t>Production Reporting</t>
  </si>
  <si>
    <t>Recall</t>
  </si>
  <si>
    <t>Store and Maintain Records</t>
  </si>
  <si>
    <t>Key</t>
  </si>
  <si>
    <t>Mgmt @$78.72</t>
  </si>
  <si>
    <t>Tech @ $31.79</t>
  </si>
  <si>
    <t>Admin @ $25.86</t>
  </si>
  <si>
    <t>Mgmt hours</t>
  </si>
  <si>
    <t>Tech hours</t>
  </si>
  <si>
    <t>Admin Hours</t>
  </si>
  <si>
    <t>Number of Appls/year</t>
  </si>
  <si>
    <t>Total $</t>
  </si>
  <si>
    <t>Respondents</t>
  </si>
  <si>
    <t>Total number of responses</t>
  </si>
  <si>
    <t>NAICS 326100 (Plastics)</t>
  </si>
  <si>
    <t>Mean</t>
  </si>
  <si>
    <t>Management</t>
  </si>
  <si>
    <t>Engineering/Technician</t>
  </si>
  <si>
    <t>Administrative</t>
  </si>
  <si>
    <t>Divide by 3 for annual rate</t>
  </si>
  <si>
    <t>Total reported over three years</t>
  </si>
  <si>
    <t>Annual</t>
  </si>
  <si>
    <t>Hourly</t>
  </si>
  <si>
    <t>Multiplier</t>
  </si>
  <si>
    <t>EPA GS 13/10</t>
  </si>
  <si>
    <t>Contract Testing O&amp;M</t>
  </si>
  <si>
    <t>O&amp;M costs</t>
  </si>
  <si>
    <t>O&amp;M labor</t>
  </si>
  <si>
    <t>Total</t>
  </si>
  <si>
    <t>Total Labor Hours</t>
  </si>
  <si>
    <t>Total Labor cost</t>
  </si>
  <si>
    <t>Multiplier 1.31</t>
  </si>
  <si>
    <t>Manufacturer Wage Rates</t>
  </si>
  <si>
    <t>EPA Wage Rate</t>
  </si>
  <si>
    <t>EPA Cost estimates</t>
  </si>
  <si>
    <t>https://www.opm.gov/policy-data-oversight/pay-leave/salaries-wages/salary-tables/pdf/2022/DET_h.pdf</t>
  </si>
  <si>
    <t>GS 13-10</t>
  </si>
  <si>
    <t>Responses</t>
  </si>
  <si>
    <t>Hours per response</t>
  </si>
  <si>
    <t>Total hours</t>
  </si>
  <si>
    <t>Total Cost</t>
  </si>
  <si>
    <t>Contract Cost</t>
  </si>
  <si>
    <r>
      <rPr>
        <b/>
        <sz val="11"/>
        <color theme="1"/>
        <rFont val="Calibri"/>
        <family val="2"/>
        <scheme val="minor"/>
      </rPr>
      <t>Operating and maintenance (O&amp;M) costs</t>
    </r>
    <r>
      <rPr>
        <sz val="11"/>
        <color theme="1"/>
        <rFont val="Calibri"/>
        <family val="2"/>
        <scheme val="minor"/>
      </rPr>
      <t xml:space="preserve"> are those costs associated with a paperwork requirement incurred continuously over the life of the ICR. The costs for a rule that requires respondents to submit reports to the Agency and maintain records should be estimated as O&amp;M costs for file storage, photocopying, and postage.  Operating and maintenance costs also include the general upkeep of start-up capital equipment, </t>
    </r>
    <r>
      <rPr>
        <u/>
        <sz val="11"/>
        <color theme="1"/>
        <rFont val="Calibri"/>
        <family val="2"/>
        <scheme val="minor"/>
      </rPr>
      <t>as well as any purchase of services such as contractor or auditing services.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</si>
</sst>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4" fillId="5" borderId="2" xfId="0" applyFont="1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0" fontId="2" fillId="5" borderId="3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6" borderId="0" xfId="0" applyFont="1" applyFill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0" fontId="2" fillId="4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3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0" fontId="0" fillId="7" borderId="0" xfId="0" applyFill="1" applyAlignment="1">
      <alignment wrapText="1"/>
    </xf>
    <xf numFmtId="1" fontId="0" fillId="7" borderId="0" xfId="0" applyNumberFormat="1" applyFill="1" applyAlignment="1">
      <alignment wrapText="1"/>
    </xf>
    <xf numFmtId="0" fontId="7" fillId="0" borderId="1" xfId="0" applyFont="1" applyBorder="1" applyAlignment="1">
      <alignment wrapText="1"/>
    </xf>
    <xf numFmtId="0" fontId="0" fillId="0" borderId="4" xfId="0" applyBorder="1" applyAlignment="1">
      <alignment wrapText="1"/>
    </xf>
    <xf numFmtId="0" fontId="7" fillId="0" borderId="4" xfId="0" applyFont="1" applyBorder="1" applyAlignment="1">
      <alignment wrapText="1"/>
    </xf>
    <xf numFmtId="0" fontId="0" fillId="0" borderId="8" xfId="0" applyBorder="1" applyAlignment="1">
      <alignment wrapText="1"/>
    </xf>
    <xf numFmtId="0" fontId="7" fillId="0" borderId="8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 wrapText="1" indent="1"/>
    </xf>
    <xf numFmtId="0" fontId="0" fillId="0" borderId="9" xfId="0" applyFill="1" applyBorder="1" applyAlignment="1">
      <alignment horizontal="left" wrapText="1" inden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44" fontId="2" fillId="8" borderId="0" xfId="1" applyFont="1" applyFill="1" applyAlignment="1">
      <alignment wrapText="1"/>
    </xf>
    <xf numFmtId="8" fontId="0" fillId="0" borderId="4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9" xfId="0" applyBorder="1" applyAlignment="1">
      <alignment wrapText="1"/>
    </xf>
    <xf numFmtId="8" fontId="0" fillId="0" borderId="10" xfId="0" applyNumberFormat="1" applyBorder="1" applyAlignment="1">
      <alignment wrapText="1"/>
    </xf>
    <xf numFmtId="3" fontId="0" fillId="0" borderId="10" xfId="0" applyNumberFormat="1" applyBorder="1"/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0" xfId="0" applyBorder="1" applyAlignment="1">
      <alignment wrapText="1"/>
    </xf>
    <xf numFmtId="8" fontId="0" fillId="0" borderId="0" xfId="0" applyNumberFormat="1" applyBorder="1" applyAlignment="1">
      <alignment wrapText="1"/>
    </xf>
    <xf numFmtId="44" fontId="0" fillId="0" borderId="0" xfId="0" applyNumberFormat="1"/>
    <xf numFmtId="3" fontId="0" fillId="0" borderId="0" xfId="0" applyNumberFormat="1" applyBorder="1"/>
    <xf numFmtId="39" fontId="0" fillId="0" borderId="0" xfId="1" applyNumberFormat="1" applyFont="1"/>
    <xf numFmtId="37" fontId="0" fillId="0" borderId="0" xfId="1" applyNumberFormat="1" applyFont="1"/>
    <xf numFmtId="44" fontId="2" fillId="0" borderId="0" xfId="1" applyFont="1"/>
    <xf numFmtId="2" fontId="0" fillId="0" borderId="11" xfId="0" applyNumberFormat="1" applyBorder="1" applyAlignment="1">
      <alignment wrapText="1"/>
    </xf>
    <xf numFmtId="2" fontId="0" fillId="0" borderId="8" xfId="0" applyNumberFormat="1" applyBorder="1" applyAlignment="1">
      <alignment wrapText="1"/>
    </xf>
    <xf numFmtId="2" fontId="0" fillId="0" borderId="4" xfId="0" applyNumberFormat="1" applyBorder="1" applyAlignment="1">
      <alignment wrapText="1"/>
    </xf>
    <xf numFmtId="44" fontId="0" fillId="0" borderId="0" xfId="0" applyNumberFormat="1" applyAlignment="1">
      <alignment wrapText="1"/>
    </xf>
    <xf numFmtId="0" fontId="0" fillId="0" borderId="0" xfId="0" applyAlignment="1">
      <alignment horizontal="left" vertical="top" wrapText="1"/>
    </xf>
    <xf numFmtId="0" fontId="2" fillId="4" borderId="5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 wrapText="1"/>
    </xf>
    <xf numFmtId="0" fontId="2" fillId="4" borderId="7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s, Julian" id="{FDFF9726-9AC7-45F4-8BCE-FE2ABFDFC84A}" userId="S::davis.julian@epa.gov::9908c2e0-8fa8-4e30-a378-c27294ed42b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3" dT="2023-08-02T13:24:09.72" personId="{FDFF9726-9AC7-45F4-8BCE-FE2ABFDFC84A}" id="{091E52B1-CB74-479E-9E3E-BE6E2AD4DEA6}">
    <text>Send us an annual warranty report summarizing successful warranty claims by emission family under § 59.612, including the reason for the claim. You must submit the report by July 1 for the preceding calendar year.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989D5-8E7C-4BF4-B891-93B7594B0E3F}">
  <dimension ref="A1:O38"/>
  <sheetViews>
    <sheetView tabSelected="1" zoomScale="110" zoomScaleNormal="110" workbookViewId="0">
      <selection activeCell="I20" sqref="I20"/>
    </sheetView>
  </sheetViews>
  <sheetFormatPr defaultColWidth="8.88671875" defaultRowHeight="14.4" x14ac:dyDescent="0.3"/>
  <cols>
    <col min="1" max="1" width="17.88671875" style="8" customWidth="1"/>
    <col min="2" max="2" width="9.5546875" style="8" bestFit="1" customWidth="1"/>
    <col min="3" max="7" width="8.88671875" style="8"/>
    <col min="8" max="9" width="11" style="8" bestFit="1" customWidth="1"/>
    <col min="10" max="13" width="8.88671875" style="8"/>
    <col min="14" max="14" width="11" style="8" bestFit="1" customWidth="1"/>
    <col min="15" max="16384" width="8.88671875" style="8"/>
  </cols>
  <sheetData>
    <row r="1" spans="1:14" ht="15" thickBot="1" x14ac:dyDescent="0.35"/>
    <row r="2" spans="1:14" ht="58.2" thickBot="1" x14ac:dyDescent="0.35">
      <c r="B2" s="3" t="s">
        <v>13</v>
      </c>
      <c r="C2" s="3" t="s">
        <v>14</v>
      </c>
      <c r="D2" s="3" t="s">
        <v>15</v>
      </c>
      <c r="E2" s="4" t="s">
        <v>16</v>
      </c>
      <c r="F2" s="4" t="s">
        <v>17</v>
      </c>
      <c r="G2" s="4" t="s">
        <v>18</v>
      </c>
      <c r="H2" s="4" t="s">
        <v>39</v>
      </c>
      <c r="I2" s="4" t="s">
        <v>35</v>
      </c>
      <c r="J2" s="4" t="s">
        <v>36</v>
      </c>
      <c r="K2" s="4" t="s">
        <v>19</v>
      </c>
      <c r="L2" s="7" t="s">
        <v>21</v>
      </c>
      <c r="M2" s="5" t="s">
        <v>38</v>
      </c>
      <c r="N2" s="4" t="s">
        <v>20</v>
      </c>
    </row>
    <row r="3" spans="1:14" s="10" customFormat="1" x14ac:dyDescent="0.3">
      <c r="A3" s="49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1"/>
    </row>
    <row r="4" spans="1:14" x14ac:dyDescent="0.3">
      <c r="A4" s="1" t="s">
        <v>3</v>
      </c>
      <c r="B4" s="17">
        <f>E4*C28</f>
        <v>1224.5617999999999</v>
      </c>
      <c r="C4" s="17">
        <f>F4*C29</f>
        <v>1334.2350000000001</v>
      </c>
      <c r="D4" s="17">
        <f>G4*C30</f>
        <v>188.4828</v>
      </c>
      <c r="E4" s="17">
        <v>14</v>
      </c>
      <c r="F4" s="17">
        <v>35</v>
      </c>
      <c r="G4" s="17">
        <v>6</v>
      </c>
      <c r="H4" s="17">
        <f>(B4+C4+D4)*K4</f>
        <v>8241.8387999999995</v>
      </c>
      <c r="I4" s="17"/>
      <c r="J4" s="17"/>
      <c r="K4" s="17">
        <v>3</v>
      </c>
      <c r="L4" s="17"/>
      <c r="M4" s="17">
        <f>(E4+F4+G4)*K4</f>
        <v>165</v>
      </c>
      <c r="N4" s="19">
        <v>8241.8387999999995</v>
      </c>
    </row>
    <row r="5" spans="1:14" x14ac:dyDescent="0.3">
      <c r="A5" s="16" t="s">
        <v>4</v>
      </c>
      <c r="B5" s="17"/>
      <c r="C5" s="17"/>
      <c r="D5" s="17"/>
      <c r="E5" s="17"/>
      <c r="F5" s="17"/>
      <c r="G5" s="17"/>
      <c r="H5" s="17">
        <f t="shared" ref="H5:H6" si="0">(B5+C5+D5)*K5</f>
        <v>0</v>
      </c>
      <c r="I5" s="17"/>
      <c r="J5" s="17"/>
      <c r="K5" s="17"/>
      <c r="L5" s="17"/>
      <c r="M5" s="17"/>
      <c r="N5" s="19"/>
    </row>
    <row r="6" spans="1:14" ht="27" x14ac:dyDescent="0.3">
      <c r="A6" s="2" t="s">
        <v>5</v>
      </c>
      <c r="B6" s="17">
        <f>E6*C28</f>
        <v>437.34350000000001</v>
      </c>
      <c r="C6" s="17">
        <f>F6*C29</f>
        <v>38.121000000000002</v>
      </c>
      <c r="D6" s="17">
        <f>G6*C30</f>
        <v>157.06900000000002</v>
      </c>
      <c r="E6" s="17">
        <v>5</v>
      </c>
      <c r="F6" s="17">
        <v>1</v>
      </c>
      <c r="G6" s="17">
        <v>5</v>
      </c>
      <c r="H6" s="17">
        <f t="shared" si="0"/>
        <v>0</v>
      </c>
      <c r="I6" s="17"/>
      <c r="J6" s="17"/>
      <c r="K6" s="17">
        <v>0</v>
      </c>
      <c r="L6" s="17"/>
      <c r="M6" s="17">
        <f>(E6+F6+G6)*K6</f>
        <v>0</v>
      </c>
      <c r="N6" s="19">
        <v>0</v>
      </c>
    </row>
    <row r="7" spans="1:14" x14ac:dyDescent="0.3">
      <c r="A7" s="1" t="s">
        <v>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9"/>
    </row>
    <row r="8" spans="1:14" ht="28.8" x14ac:dyDescent="0.3">
      <c r="A8" s="16" t="s">
        <v>34</v>
      </c>
      <c r="B8" s="18">
        <f>E8*C28</f>
        <v>87.468699999999998</v>
      </c>
      <c r="C8" s="18">
        <f>F8*C29</f>
        <v>38.121000000000002</v>
      </c>
      <c r="D8" s="18">
        <f>G8*C30</f>
        <v>62.827600000000004</v>
      </c>
      <c r="E8" s="18">
        <v>1</v>
      </c>
      <c r="F8" s="18">
        <v>1</v>
      </c>
      <c r="G8" s="18">
        <v>2</v>
      </c>
      <c r="I8" s="18">
        <f>(B8+C8+D8)*K8</f>
        <v>565.25189999999998</v>
      </c>
      <c r="J8" s="18">
        <f>(E8+F8+G8)*K8</f>
        <v>12</v>
      </c>
      <c r="K8" s="18">
        <v>3</v>
      </c>
      <c r="L8" s="18"/>
      <c r="M8" s="18"/>
      <c r="N8" s="20">
        <v>565.25189999999998</v>
      </c>
    </row>
    <row r="9" spans="1:14" x14ac:dyDescent="0.3">
      <c r="A9" s="1" t="s">
        <v>50</v>
      </c>
      <c r="B9" s="17"/>
      <c r="C9" s="17"/>
      <c r="D9" s="17"/>
      <c r="E9" s="17"/>
      <c r="F9" s="17"/>
      <c r="G9" s="17"/>
      <c r="H9" s="17"/>
      <c r="I9" s="17">
        <f>6000*K9</f>
        <v>18000</v>
      </c>
      <c r="J9" s="17"/>
      <c r="K9" s="17">
        <v>3</v>
      </c>
      <c r="L9" s="17"/>
      <c r="M9" s="17"/>
      <c r="N9" s="17">
        <v>18000</v>
      </c>
    </row>
    <row r="10" spans="1:14" x14ac:dyDescent="0.3">
      <c r="A10" s="1" t="s">
        <v>8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9"/>
    </row>
    <row r="11" spans="1:14" s="11" customFormat="1" x14ac:dyDescent="0.3">
      <c r="A11" s="52" t="s">
        <v>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4"/>
    </row>
    <row r="12" spans="1:14" x14ac:dyDescent="0.3">
      <c r="A12" s="1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9"/>
    </row>
    <row r="13" spans="1:14" x14ac:dyDescent="0.3">
      <c r="A13" s="1" t="s">
        <v>7</v>
      </c>
      <c r="B13" s="17">
        <f>E13*C28</f>
        <v>87.468699999999998</v>
      </c>
      <c r="C13" s="17">
        <f>F13*C29</f>
        <v>38.121000000000002</v>
      </c>
      <c r="D13" s="17">
        <f>G13*C30</f>
        <v>62.827600000000004</v>
      </c>
      <c r="E13" s="17">
        <v>1</v>
      </c>
      <c r="F13" s="17">
        <v>1</v>
      </c>
      <c r="G13" s="17">
        <v>2</v>
      </c>
      <c r="I13" s="46">
        <f>(B13+C13+D13)*L13</f>
        <v>1695.7557000000002</v>
      </c>
      <c r="J13" s="17">
        <f>(E13+F13+G13)*L13</f>
        <v>36</v>
      </c>
      <c r="K13" s="17"/>
      <c r="L13" s="17">
        <v>9</v>
      </c>
      <c r="M13" s="17"/>
      <c r="N13" s="45">
        <v>1695.7557000000002</v>
      </c>
    </row>
    <row r="14" spans="1:14" x14ac:dyDescent="0.3">
      <c r="A14" s="1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9"/>
    </row>
    <row r="15" spans="1:14" x14ac:dyDescent="0.3">
      <c r="A15" s="1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9"/>
    </row>
    <row r="16" spans="1:14" s="12" customFormat="1" x14ac:dyDescent="0.3">
      <c r="A16" s="55" t="s">
        <v>2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15" ht="28.8" x14ac:dyDescent="0.3">
      <c r="A17" s="21" t="s">
        <v>11</v>
      </c>
      <c r="B17" s="17">
        <f>E17*C28</f>
        <v>87.468699999999998</v>
      </c>
      <c r="C17" s="17">
        <f>F17*C29</f>
        <v>0</v>
      </c>
      <c r="D17" s="17">
        <f>G17*C30</f>
        <v>62.827600000000004</v>
      </c>
      <c r="E17" s="17">
        <v>1</v>
      </c>
      <c r="F17" s="17">
        <v>0</v>
      </c>
      <c r="G17" s="17">
        <v>2</v>
      </c>
      <c r="I17" s="17">
        <f>(B17+C17+D17)*L17</f>
        <v>1352.6667</v>
      </c>
      <c r="J17" s="17">
        <f>(E17+F17+G17)*L17</f>
        <v>27</v>
      </c>
      <c r="K17" s="17"/>
      <c r="L17" s="17">
        <v>9</v>
      </c>
      <c r="M17" s="17"/>
      <c r="N17" s="19">
        <v>1352.6667</v>
      </c>
    </row>
    <row r="18" spans="1:15" ht="28.8" x14ac:dyDescent="0.3">
      <c r="A18" s="22" t="s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9"/>
    </row>
    <row r="19" spans="1:15" ht="15" thickBot="1" x14ac:dyDescent="0.35">
      <c r="A19" s="23" t="s">
        <v>10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/>
    </row>
    <row r="20" spans="1:15" s="27" customFormat="1" x14ac:dyDescent="0.3">
      <c r="A20" s="26" t="s">
        <v>37</v>
      </c>
      <c r="H20" s="28">
        <f>H4+H6</f>
        <v>8241.8387999999995</v>
      </c>
      <c r="I20" s="28">
        <f>I8+I9+I13+I17</f>
        <v>21613.674300000002</v>
      </c>
      <c r="J20" s="27">
        <f>(J8+J13+J17)</f>
        <v>75</v>
      </c>
      <c r="M20" s="27">
        <f>M4+M6</f>
        <v>165</v>
      </c>
      <c r="N20" s="28">
        <f>N4+N6+N8+N13+N17+N9</f>
        <v>29855.513099999996</v>
      </c>
      <c r="O20" s="27">
        <f>M20+J20</f>
        <v>240</v>
      </c>
    </row>
    <row r="21" spans="1:15" x14ac:dyDescent="0.3">
      <c r="N21" s="47"/>
    </row>
    <row r="23" spans="1:15" ht="57.6" x14ac:dyDescent="0.3">
      <c r="B23" s="8" t="s">
        <v>29</v>
      </c>
      <c r="C23" s="8" t="s">
        <v>28</v>
      </c>
    </row>
    <row r="24" spans="1:15" ht="28.8" x14ac:dyDescent="0.3">
      <c r="A24" s="8" t="s">
        <v>22</v>
      </c>
      <c r="B24" s="8">
        <v>9</v>
      </c>
      <c r="C24" s="9">
        <f>B24/3</f>
        <v>3</v>
      </c>
    </row>
    <row r="25" spans="1:15" x14ac:dyDescent="0.3">
      <c r="C25" s="9"/>
    </row>
    <row r="26" spans="1:15" ht="29.4" thickBot="1" x14ac:dyDescent="0.35">
      <c r="A26" s="13" t="s">
        <v>41</v>
      </c>
      <c r="B26" s="14"/>
      <c r="C26" s="15"/>
    </row>
    <row r="27" spans="1:15" ht="28.8" x14ac:dyDescent="0.3">
      <c r="A27" s="36" t="s">
        <v>23</v>
      </c>
      <c r="B27" s="34" t="s">
        <v>24</v>
      </c>
      <c r="C27" s="35" t="s">
        <v>40</v>
      </c>
    </row>
    <row r="28" spans="1:15" x14ac:dyDescent="0.3">
      <c r="A28" s="1" t="s">
        <v>25</v>
      </c>
      <c r="B28" s="29">
        <v>66.77</v>
      </c>
      <c r="C28" s="19">
        <f>B28*1.31</f>
        <v>87.468699999999998</v>
      </c>
    </row>
    <row r="29" spans="1:15" ht="28.8" x14ac:dyDescent="0.3">
      <c r="A29" s="1" t="s">
        <v>26</v>
      </c>
      <c r="B29" s="29">
        <v>29.1</v>
      </c>
      <c r="C29" s="19">
        <f>B29*1.31</f>
        <v>38.121000000000002</v>
      </c>
    </row>
    <row r="30" spans="1:15" ht="15" thickBot="1" x14ac:dyDescent="0.35">
      <c r="A30" s="31" t="s">
        <v>27</v>
      </c>
      <c r="B30" s="32">
        <v>23.98</v>
      </c>
      <c r="C30" s="25">
        <f>B30*1.31</f>
        <v>31.413800000000002</v>
      </c>
    </row>
    <row r="31" spans="1:15" x14ac:dyDescent="0.3">
      <c r="A31" s="37"/>
      <c r="B31" s="38"/>
      <c r="C31" s="37"/>
    </row>
    <row r="32" spans="1:15" ht="15" thickBot="1" x14ac:dyDescent="0.35">
      <c r="A32" s="6" t="s">
        <v>42</v>
      </c>
    </row>
    <row r="33" spans="1:5" ht="28.8" x14ac:dyDescent="0.3">
      <c r="A33" s="30"/>
      <c r="B33" s="34" t="s">
        <v>30</v>
      </c>
      <c r="C33" s="34" t="s">
        <v>31</v>
      </c>
      <c r="D33" s="35" t="s">
        <v>32</v>
      </c>
    </row>
    <row r="34" spans="1:5" ht="15" thickBot="1" x14ac:dyDescent="0.35">
      <c r="A34" s="31" t="s">
        <v>33</v>
      </c>
      <c r="B34" s="33">
        <v>134993</v>
      </c>
      <c r="C34" s="24">
        <v>64.680000000000007</v>
      </c>
      <c r="D34" s="25">
        <f>64.68*1.6</f>
        <v>103.48800000000001</v>
      </c>
    </row>
    <row r="37" spans="1:5" x14ac:dyDescent="0.3">
      <c r="A37" s="6" t="s">
        <v>12</v>
      </c>
    </row>
    <row r="38" spans="1:5" ht="147" customHeight="1" x14ac:dyDescent="0.3">
      <c r="A38" s="48" t="s">
        <v>51</v>
      </c>
      <c r="B38" s="48"/>
      <c r="C38" s="48"/>
      <c r="D38" s="48"/>
      <c r="E38" s="48"/>
    </row>
  </sheetData>
  <mergeCells count="4">
    <mergeCell ref="A38:E38"/>
    <mergeCell ref="A3:N3"/>
    <mergeCell ref="A11:N11"/>
    <mergeCell ref="A16:N1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A6A6-C817-4DF7-A9DB-FB894013A419}">
  <dimension ref="A2:C11"/>
  <sheetViews>
    <sheetView view="pageBreakPreview" zoomScale="130" zoomScaleNormal="310" zoomScaleSheetLayoutView="130" workbookViewId="0">
      <selection activeCell="C10" sqref="C10"/>
    </sheetView>
  </sheetViews>
  <sheetFormatPr defaultRowHeight="14.4" x14ac:dyDescent="0.3"/>
  <sheetData>
    <row r="2" spans="1:3" x14ac:dyDescent="0.3">
      <c r="A2" t="s">
        <v>43</v>
      </c>
      <c r="C2" t="s">
        <v>44</v>
      </c>
    </row>
    <row r="3" spans="1:3" ht="15" thickBot="1" x14ac:dyDescent="0.35">
      <c r="A3" t="s">
        <v>45</v>
      </c>
      <c r="B3" t="s">
        <v>32</v>
      </c>
    </row>
    <row r="4" spans="1:3" ht="28.8" x14ac:dyDescent="0.3">
      <c r="A4" s="34" t="s">
        <v>30</v>
      </c>
      <c r="B4" s="34" t="s">
        <v>31</v>
      </c>
      <c r="C4" s="35" t="s">
        <v>32</v>
      </c>
    </row>
    <row r="5" spans="1:3" ht="15" thickBot="1" x14ac:dyDescent="0.35">
      <c r="A5" s="33">
        <v>134993</v>
      </c>
      <c r="B5" s="24">
        <v>64.680000000000007</v>
      </c>
      <c r="C5" s="44">
        <f>64.68*1.6</f>
        <v>103.48800000000001</v>
      </c>
    </row>
    <row r="6" spans="1:3" x14ac:dyDescent="0.3">
      <c r="A6" s="40"/>
      <c r="B6" s="37"/>
      <c r="C6" s="37"/>
    </row>
    <row r="7" spans="1:3" x14ac:dyDescent="0.3">
      <c r="A7" s="40"/>
      <c r="B7" s="37"/>
      <c r="C7" s="37" t="s">
        <v>30</v>
      </c>
    </row>
    <row r="8" spans="1:3" x14ac:dyDescent="0.3">
      <c r="A8" t="s">
        <v>46</v>
      </c>
      <c r="B8">
        <v>9</v>
      </c>
      <c r="C8" s="42">
        <f>B8/3</f>
        <v>3</v>
      </c>
    </row>
    <row r="9" spans="1:3" x14ac:dyDescent="0.3">
      <c r="A9" t="s">
        <v>47</v>
      </c>
      <c r="B9">
        <v>1.1000000000000001</v>
      </c>
    </row>
    <row r="10" spans="1:3" x14ac:dyDescent="0.3">
      <c r="A10" t="s">
        <v>48</v>
      </c>
      <c r="B10">
        <f>B8*B9</f>
        <v>9.9</v>
      </c>
      <c r="C10" s="41">
        <f>C8*B9</f>
        <v>3.3000000000000003</v>
      </c>
    </row>
    <row r="11" spans="1:3" x14ac:dyDescent="0.3">
      <c r="A11" t="s">
        <v>49</v>
      </c>
      <c r="B11" s="39"/>
      <c r="C11" s="43">
        <f>C5*C10</f>
        <v>341.51040000000006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Julian</dc:creator>
  <cp:lastModifiedBy>Davis, Julian</cp:lastModifiedBy>
  <dcterms:created xsi:type="dcterms:W3CDTF">2023-08-02T12:36:40Z</dcterms:created>
  <dcterms:modified xsi:type="dcterms:W3CDTF">2023-09-21T13:18:29Z</dcterms:modified>
</cp:coreProperties>
</file>